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9"/>
  <workbookPr saveExternalLinkValues="0" updateLinks="never" codeName="ThisWorkbook" defaultThemeVersion="166925"/>
  <mc:AlternateContent xmlns:mc="http://schemas.openxmlformats.org/markup-compatibility/2006">
    <mc:Choice Requires="x15">
      <x15ac:absPath xmlns:x15ac="http://schemas.microsoft.com/office/spreadsheetml/2010/11/ac" url="https://houtx.sharepoint.com/sites/SingleFamilyNOFAs/Shared Documents/2024 Stella Link NOFA/"/>
    </mc:Choice>
  </mc:AlternateContent>
  <xr:revisionPtr revIDLastSave="0" documentId="8_{64486820-98D6-49CD-8B8B-8C58A625CF26}" xr6:coauthVersionLast="47" xr6:coauthVersionMax="47" xr10:uidLastSave="{00000000-0000-0000-0000-000000000000}"/>
  <bookViews>
    <workbookView xWindow="28680" yWindow="-8970" windowWidth="29040" windowHeight="15840" tabRatio="845" firstSheet="25" activeTab="25" xr2:uid="{95A31668-4303-4F39-9228-DDFD85698488}"/>
  </bookViews>
  <sheets>
    <sheet name="Summary" sheetId="13" state="hidden" r:id="rId1"/>
    <sheet name="Score Tab" sheetId="26" state="hidden" r:id="rId2"/>
    <sheet name="Summary of Risk" sheetId="18" state="hidden" r:id="rId3"/>
    <sheet name="General Contrator &amp; Managemnet " sheetId="20" state="hidden" r:id="rId4"/>
    <sheet name="Drop Downs" sheetId="1" state="hidden" r:id="rId5"/>
    <sheet name="Primary Market Area" sheetId="16" state="hidden" r:id="rId6"/>
    <sheet name="Instructions- delete" sheetId="2" state="hidden" r:id="rId7"/>
    <sheet name="Applicant Info" sheetId="3" r:id="rId8"/>
    <sheet name="Site Information" sheetId="4" r:id="rId9"/>
    <sheet name="Project Info- combine w site in" sheetId="5" state="hidden" r:id="rId10"/>
    <sheet name="Deal Team Details - delete" sheetId="15" state="hidden" r:id="rId11"/>
    <sheet name="MF Building Resilience-NEW Cons" sheetId="28" state="hidden" r:id="rId12"/>
    <sheet name="Sources" sheetId="6" r:id="rId13"/>
    <sheet name="Uses" sheetId="7" r:id="rId14"/>
    <sheet name="Cost Allocation Chart" sheetId="24" r:id="rId15"/>
    <sheet name="Unit Mix" sheetId="8" state="hidden" r:id="rId16"/>
    <sheet name="Operating Exp" sheetId="9" state="hidden" r:id="rId17"/>
    <sheet name="Proforma" sheetId="10" state="hidden" r:id="rId18"/>
    <sheet name="Gap Analysis" sheetId="11" state="hidden" r:id="rId19"/>
    <sheet name="Self Score" sheetId="30" state="hidden" r:id="rId20"/>
    <sheet name="Calculated Self Score" sheetId="34" state="hidden" r:id="rId21"/>
    <sheet name="Disaster Resilience delete" sheetId="31" state="hidden" r:id="rId22"/>
    <sheet name="Attributes of Homes delete" sheetId="32" state="hidden" r:id="rId23"/>
    <sheet name="Community Attributes- delete" sheetId="33" state="hidden" r:id="rId24"/>
    <sheet name="Conflict of Interest Form delet" sheetId="23" state="hidden" r:id="rId25"/>
    <sheet name="Homes Mix" sheetId="29" r:id="rId26"/>
  </sheets>
  <externalReferences>
    <externalReference r:id="rId27"/>
  </externalReferences>
  <definedNames>
    <definedName name="_xlnm.Print_Area" localSheetId="7">'Applicant Info'!$A$4:$R$62</definedName>
    <definedName name="_xlnm.Print_Area" localSheetId="24">'Conflict of Interest Form delet'!$A$1:$O$61</definedName>
    <definedName name="_xlnm.Print_Area" localSheetId="6">'Instructions- delete'!$A$1:$D$58</definedName>
    <definedName name="_xlnm.Print_Area" localSheetId="15">'Unit Mix'!$A$1:$P$51</definedName>
    <definedName name="TABLE5126" localSheetId="11">'MF Building Resilience-NEW Cons'!$A$1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7" i="24" l="1"/>
  <c r="B77" i="24"/>
  <c r="I13" i="29"/>
  <c r="I27" i="29"/>
  <c r="I20" i="29"/>
  <c r="G27" i="29"/>
  <c r="G20" i="29"/>
  <c r="F26" i="29"/>
  <c r="F25" i="29"/>
  <c r="F24" i="29"/>
  <c r="F23" i="29"/>
  <c r="F19" i="29"/>
  <c r="F18" i="29"/>
  <c r="F17" i="29"/>
  <c r="F16" i="29"/>
  <c r="F9" i="29"/>
  <c r="F12" i="29"/>
  <c r="F11" i="29"/>
  <c r="F10" i="29"/>
  <c r="F13" i="29" l="1"/>
  <c r="F20" i="29"/>
  <c r="F27" i="29"/>
  <c r="G13" i="29" l="1"/>
  <c r="F29" i="29" l="1"/>
  <c r="M6" i="7" s="1"/>
  <c r="C5" i="7" s="1"/>
  <c r="I29" i="29"/>
  <c r="K13" i="29"/>
  <c r="K20" i="29"/>
  <c r="K27" i="29"/>
  <c r="M13" i="29"/>
  <c r="M20" i="29"/>
  <c r="M27" i="29"/>
  <c r="O13" i="29"/>
  <c r="O29" i="29" s="1"/>
  <c r="O20" i="29"/>
  <c r="O27" i="29"/>
  <c r="Q13" i="29"/>
  <c r="Q20" i="29"/>
  <c r="Q27" i="29"/>
  <c r="C29" i="29"/>
  <c r="G29" i="29"/>
  <c r="K29" i="29"/>
  <c r="F11" i="30"/>
  <c r="F11" i="4"/>
  <c r="F5" i="30"/>
  <c r="F14" i="30"/>
  <c r="F13" i="30"/>
  <c r="F12" i="30"/>
  <c r="H9" i="30"/>
  <c r="H10" i="30" s="1"/>
  <c r="F10" i="30" s="1"/>
  <c r="H2" i="30" s="1"/>
  <c r="F7" i="30"/>
  <c r="F6" i="30"/>
  <c r="C15" i="34"/>
  <c r="C14" i="34"/>
  <c r="C13" i="34"/>
  <c r="C12" i="34"/>
  <c r="C7" i="34"/>
  <c r="C4" i="34"/>
  <c r="M29" i="29" l="1"/>
  <c r="F16" i="30"/>
  <c r="X9" i="29"/>
  <c r="X10" i="29"/>
  <c r="C8" i="34"/>
  <c r="C10" i="34" s="1"/>
  <c r="C11" i="34" l="1"/>
  <c r="A9" i="34"/>
  <c r="C9" i="34" s="1"/>
  <c r="A157" i="30" l="1"/>
  <c r="C157" i="30" s="1"/>
  <c r="A161" i="30" s="1"/>
  <c r="A148" i="30"/>
  <c r="C148" i="30" s="1"/>
  <c r="A139" i="30"/>
  <c r="C139" i="30" s="1"/>
  <c r="A130" i="30"/>
  <c r="C130" i="30" s="1"/>
  <c r="A121" i="30"/>
  <c r="C121" i="30" s="1"/>
  <c r="A112" i="30"/>
  <c r="C112" i="30" s="1"/>
  <c r="A103" i="30"/>
  <c r="C103" i="30" s="1"/>
  <c r="A107" i="30" s="1"/>
  <c r="B100" i="30"/>
  <c r="C29" i="34" s="1"/>
  <c r="A90" i="30"/>
  <c r="C90" i="30" s="1"/>
  <c r="A81" i="30"/>
  <c r="C81" i="30" s="1"/>
  <c r="A72" i="30"/>
  <c r="C72" i="30" s="1"/>
  <c r="A75" i="30" s="1"/>
  <c r="A63" i="30"/>
  <c r="C63" i="30" s="1"/>
  <c r="B60" i="30"/>
  <c r="C20" i="34" s="1"/>
  <c r="C17" i="34" l="1"/>
  <c r="A67" i="30"/>
  <c r="A66" i="30"/>
  <c r="A65" i="30"/>
  <c r="A64" i="30"/>
  <c r="A114" i="30"/>
  <c r="A116" i="30"/>
  <c r="A113" i="30"/>
  <c r="A115" i="30"/>
  <c r="A122" i="30"/>
  <c r="A124" i="30"/>
  <c r="A123" i="30"/>
  <c r="A125" i="30"/>
  <c r="A134" i="30"/>
  <c r="A133" i="30"/>
  <c r="A131" i="30"/>
  <c r="A132" i="30"/>
  <c r="A142" i="30"/>
  <c r="A141" i="30"/>
  <c r="A140" i="30"/>
  <c r="A143" i="30"/>
  <c r="A151" i="30"/>
  <c r="A152" i="30"/>
  <c r="A150" i="30"/>
  <c r="A149" i="30"/>
  <c r="A85" i="30"/>
  <c r="A84" i="30"/>
  <c r="A83" i="30"/>
  <c r="A82" i="30"/>
  <c r="A94" i="30"/>
  <c r="A91" i="30"/>
  <c r="A93" i="30"/>
  <c r="A92" i="30"/>
  <c r="A104" i="30"/>
  <c r="A105" i="30"/>
  <c r="A106" i="30"/>
  <c r="A76" i="30"/>
  <c r="A73" i="30"/>
  <c r="A158" i="30"/>
  <c r="A74" i="30"/>
  <c r="A159" i="30"/>
  <c r="A160" i="30"/>
  <c r="B77" i="30" l="1"/>
  <c r="C22" i="34" s="1"/>
  <c r="B68" i="30"/>
  <c r="C21" i="34" s="1"/>
  <c r="B144" i="30"/>
  <c r="C38" i="34" s="1"/>
  <c r="B162" i="30"/>
  <c r="C40" i="34" s="1"/>
  <c r="B95" i="30"/>
  <c r="C24" i="34" s="1"/>
  <c r="B135" i="30"/>
  <c r="C37" i="34" s="1"/>
  <c r="B86" i="30"/>
  <c r="C23" i="34" s="1"/>
  <c r="B126" i="30"/>
  <c r="C36" i="34" s="1"/>
  <c r="B153" i="30"/>
  <c r="C39" i="34" s="1"/>
  <c r="B117" i="30"/>
  <c r="C31" i="34" s="1"/>
  <c r="B108" i="30"/>
  <c r="C30" i="34" s="1"/>
  <c r="C41" i="34" l="1"/>
  <c r="C42" i="34" s="1"/>
  <c r="C32" i="34"/>
  <c r="C33" i="34" s="1"/>
  <c r="C25" i="34"/>
  <c r="C26" i="34" s="1"/>
  <c r="AC12" i="29"/>
  <c r="AC11" i="29"/>
  <c r="AC10" i="29"/>
  <c r="AC9" i="29"/>
  <c r="U27" i="29"/>
  <c r="V27" i="29" s="1"/>
  <c r="S27" i="29"/>
  <c r="T27" i="29" s="1"/>
  <c r="R27" i="29"/>
  <c r="P27" i="29"/>
  <c r="N27" i="29"/>
  <c r="J27" i="29"/>
  <c r="H27" i="29"/>
  <c r="AC26" i="29"/>
  <c r="AC25" i="29"/>
  <c r="AC24" i="29"/>
  <c r="U20" i="29"/>
  <c r="S20" i="29"/>
  <c r="T20" i="29" s="1"/>
  <c r="R20" i="29"/>
  <c r="P20" i="29"/>
  <c r="N20" i="29"/>
  <c r="J20" i="29"/>
  <c r="AC19" i="29"/>
  <c r="AC18" i="29"/>
  <c r="AC17" i="29"/>
  <c r="AB17" i="29" l="1"/>
  <c r="AD17" i="29" s="1"/>
  <c r="X17" i="29"/>
  <c r="AB18" i="29"/>
  <c r="AD18" i="29" s="1"/>
  <c r="X18" i="29"/>
  <c r="AB19" i="29"/>
  <c r="AD19" i="29" s="1"/>
  <c r="X19" i="29"/>
  <c r="Z19" i="29"/>
  <c r="Y19" i="29"/>
  <c r="AB24" i="29"/>
  <c r="X24" i="29"/>
  <c r="AB25" i="29"/>
  <c r="AD25" i="29" s="1"/>
  <c r="X25" i="29"/>
  <c r="AB26" i="29"/>
  <c r="X26" i="29"/>
  <c r="C44" i="34"/>
  <c r="Y17" i="29"/>
  <c r="Z17" i="29"/>
  <c r="AA17" i="29" s="1"/>
  <c r="Y18" i="29"/>
  <c r="Y24" i="29"/>
  <c r="Z18" i="29"/>
  <c r="Y25" i="29"/>
  <c r="AD26" i="29"/>
  <c r="Y26" i="29"/>
  <c r="AD24" i="29"/>
  <c r="AC13" i="29"/>
  <c r="Z24" i="29"/>
  <c r="AA24" i="29" s="1"/>
  <c r="Z25" i="29"/>
  <c r="Z26" i="29"/>
  <c r="AA25" i="29"/>
  <c r="AA26" i="29"/>
  <c r="AA18" i="29"/>
  <c r="AA19" i="29"/>
  <c r="U13" i="29"/>
  <c r="U29" i="29" s="1"/>
  <c r="S13" i="29"/>
  <c r="Q29" i="29"/>
  <c r="Y10" i="29"/>
  <c r="T34" i="29"/>
  <c r="R34" i="29"/>
  <c r="P34" i="29"/>
  <c r="N34" i="29"/>
  <c r="J34" i="29"/>
  <c r="H34" i="29"/>
  <c r="Y11" i="29" l="1"/>
  <c r="X11" i="29"/>
  <c r="Y12" i="29"/>
  <c r="X12" i="29"/>
  <c r="J13" i="29"/>
  <c r="P13" i="29"/>
  <c r="S29" i="29"/>
  <c r="T13" i="29"/>
  <c r="Z11" i="29"/>
  <c r="AA11" i="29"/>
  <c r="AB11" i="29"/>
  <c r="AD11" i="29" s="1"/>
  <c r="Z12" i="29"/>
  <c r="AA12" i="29"/>
  <c r="X16" i="29"/>
  <c r="AC16" i="29"/>
  <c r="AC20" i="29" s="1"/>
  <c r="Z9" i="29"/>
  <c r="AA9" i="29" s="1"/>
  <c r="Y9" i="29"/>
  <c r="R13" i="29"/>
  <c r="V34" i="29"/>
  <c r="N13" i="29"/>
  <c r="AB12" i="29"/>
  <c r="AD12" i="29" s="1"/>
  <c r="AB10" i="29"/>
  <c r="AD10" i="29" s="1"/>
  <c r="Z10" i="29"/>
  <c r="AA10" i="29" s="1"/>
  <c r="AB9" i="29"/>
  <c r="X13" i="29"/>
  <c r="Z13" i="29" l="1"/>
  <c r="AA13" i="29" s="1"/>
  <c r="Y13" i="29"/>
  <c r="AD9" i="29"/>
  <c r="AD13" i="29" s="1"/>
  <c r="AB13" i="29"/>
  <c r="AB16" i="29"/>
  <c r="Z16" i="29"/>
  <c r="AA16" i="29" s="1"/>
  <c r="Y16" i="29"/>
  <c r="X20" i="29"/>
  <c r="L34" i="29"/>
  <c r="F36" i="29" s="1"/>
  <c r="C47" i="34" s="1"/>
  <c r="AC23" i="29"/>
  <c r="AC27" i="29" s="1"/>
  <c r="AC29" i="29" s="1"/>
  <c r="L27" i="29"/>
  <c r="X23" i="29"/>
  <c r="AD16" i="29" l="1"/>
  <c r="AD20" i="29" s="1"/>
  <c r="AB20" i="29"/>
  <c r="AB23" i="29"/>
  <c r="Z23" i="29"/>
  <c r="AA23" i="29" s="1"/>
  <c r="Y23" i="29"/>
  <c r="F34" i="29"/>
  <c r="Y20" i="29"/>
  <c r="Z20" i="29"/>
  <c r="AA20" i="29" s="1"/>
  <c r="X27" i="29" l="1"/>
  <c r="C72" i="7"/>
  <c r="C64" i="7"/>
  <c r="C57" i="7"/>
  <c r="C56" i="7"/>
  <c r="C52" i="7"/>
  <c r="C42" i="7"/>
  <c r="C46" i="7"/>
  <c r="C31" i="7"/>
  <c r="C35" i="7"/>
  <c r="C39" i="7"/>
  <c r="C26" i="7"/>
  <c r="C16" i="7"/>
  <c r="C20" i="7"/>
  <c r="C11" i="7"/>
  <c r="C7" i="7"/>
  <c r="C68" i="7"/>
  <c r="C59" i="7"/>
  <c r="C54" i="7"/>
  <c r="C29" i="7"/>
  <c r="C37" i="7"/>
  <c r="C18" i="7"/>
  <c r="C9" i="7"/>
  <c r="C71" i="7"/>
  <c r="C63" i="7"/>
  <c r="C62" i="7"/>
  <c r="C60" i="7"/>
  <c r="C51" i="7"/>
  <c r="C48" i="7"/>
  <c r="C45" i="7"/>
  <c r="C30" i="7"/>
  <c r="C34" i="7"/>
  <c r="C25" i="7"/>
  <c r="C19" i="7"/>
  <c r="C6" i="7"/>
  <c r="C69" i="7"/>
  <c r="C73" i="7"/>
  <c r="C65" i="7"/>
  <c r="C58" i="7"/>
  <c r="C49" i="7"/>
  <c r="C53" i="7"/>
  <c r="C43" i="7"/>
  <c r="C41" i="7"/>
  <c r="C32" i="7"/>
  <c r="C36" i="7"/>
  <c r="C28" i="7"/>
  <c r="C23" i="7"/>
  <c r="C17" i="7"/>
  <c r="C21" i="7"/>
  <c r="C12" i="7"/>
  <c r="C70" i="7"/>
  <c r="C66" i="7"/>
  <c r="C50" i="7"/>
  <c r="C44" i="7"/>
  <c r="C33" i="7"/>
  <c r="C24" i="7"/>
  <c r="C15" i="7"/>
  <c r="C14" i="7"/>
  <c r="C38" i="7"/>
  <c r="C10" i="7"/>
  <c r="X29" i="29"/>
  <c r="F38" i="29"/>
  <c r="F39" i="29" s="1"/>
  <c r="C46" i="34"/>
  <c r="C48" i="34" s="1"/>
  <c r="Z29" i="29"/>
  <c r="AA29" i="29" s="1"/>
  <c r="Z27" i="29"/>
  <c r="AA27" i="29" s="1"/>
  <c r="Y27" i="29"/>
  <c r="AD23" i="29"/>
  <c r="AD27" i="29" s="1"/>
  <c r="AD29" i="29" s="1"/>
  <c r="AB27" i="29"/>
  <c r="AB29" i="29" s="1"/>
  <c r="Y29" i="29" l="1"/>
  <c r="A49" i="34"/>
  <c r="C49" i="34" s="1"/>
  <c r="E85" i="28"/>
  <c r="E88" i="28"/>
  <c r="E87" i="28"/>
  <c r="E86" i="28"/>
  <c r="E81" i="28"/>
  <c r="E80" i="28"/>
  <c r="E79" i="28"/>
  <c r="E78" i="28"/>
  <c r="H31" i="28"/>
  <c r="H30" i="28"/>
  <c r="H29" i="28"/>
  <c r="H28" i="28"/>
  <c r="H25" i="28"/>
  <c r="H24" i="28"/>
  <c r="H23" i="28"/>
  <c r="H22" i="28"/>
  <c r="H21" i="28"/>
  <c r="H20" i="28"/>
  <c r="H19" i="28"/>
  <c r="H18" i="28"/>
  <c r="H17" i="28"/>
  <c r="H16" i="28"/>
  <c r="H15" i="28"/>
  <c r="H14" i="28"/>
  <c r="H13" i="28"/>
  <c r="C50" i="34" l="1"/>
  <c r="C52" i="34" s="1"/>
  <c r="E89" i="28"/>
  <c r="H27" i="28" s="1"/>
  <c r="E82" i="28"/>
  <c r="H26" i="28" s="1"/>
  <c r="H12" i="28"/>
  <c r="H11" i="28"/>
  <c r="H10" i="28"/>
  <c r="H9" i="28"/>
  <c r="H8" i="28"/>
  <c r="H7" i="28"/>
  <c r="H6" i="28"/>
  <c r="H5" i="28"/>
  <c r="H4" i="28"/>
  <c r="I106" i="28"/>
  <c r="I107" i="28"/>
  <c r="I108" i="28"/>
  <c r="I109" i="28"/>
  <c r="I110" i="28"/>
  <c r="I111" i="28"/>
  <c r="I112" i="28"/>
  <c r="I105" i="28"/>
  <c r="I113" i="28" l="1"/>
  <c r="D24" i="2"/>
  <c r="E112" i="28" l="1"/>
  <c r="H32" i="28"/>
  <c r="H33" i="28" s="1"/>
  <c r="C3" i="28" s="1"/>
  <c r="R98" i="13" s="1"/>
  <c r="K97" i="13" s="1"/>
  <c r="C4" i="13"/>
  <c r="C5" i="13"/>
  <c r="C3" i="13"/>
  <c r="D37" i="2"/>
  <c r="D38" i="2"/>
  <c r="D39" i="2"/>
  <c r="D40" i="2"/>
  <c r="D41" i="2"/>
  <c r="D32" i="2"/>
  <c r="D33" i="2"/>
  <c r="D34" i="2"/>
  <c r="D35" i="2"/>
  <c r="D36" i="2"/>
  <c r="D31" i="2"/>
  <c r="U12" i="3"/>
  <c r="C6" i="13" s="1"/>
  <c r="C57" i="13"/>
  <c r="C56" i="13"/>
  <c r="C54" i="13"/>
  <c r="C55" i="13"/>
  <c r="C30" i="13"/>
  <c r="C29" i="13" l="1"/>
  <c r="C21" i="13"/>
  <c r="C24" i="13"/>
  <c r="C25" i="13"/>
  <c r="E71" i="13"/>
  <c r="E72" i="13"/>
  <c r="E73" i="13"/>
  <c r="E74" i="13"/>
  <c r="E75" i="13"/>
  <c r="E76" i="13"/>
  <c r="E70" i="13"/>
  <c r="D76" i="13"/>
  <c r="D75" i="13"/>
  <c r="D73" i="13"/>
  <c r="D72" i="13"/>
  <c r="D69" i="13"/>
  <c r="E68" i="13"/>
  <c r="D68" i="13"/>
  <c r="D74" i="13"/>
  <c r="D71" i="13"/>
  <c r="D70" i="13"/>
  <c r="C13" i="13" l="1"/>
  <c r="C10" i="13" l="1"/>
  <c r="F16" i="7" l="1"/>
  <c r="F17" i="7"/>
  <c r="F18" i="7"/>
  <c r="H110" i="26" l="1"/>
  <c r="H109" i="26"/>
  <c r="H108" i="26"/>
  <c r="L107" i="26"/>
  <c r="H107" i="26"/>
  <c r="L106" i="26"/>
  <c r="H106" i="26"/>
  <c r="P104" i="26"/>
  <c r="P103" i="26"/>
  <c r="P102" i="26"/>
  <c r="P101" i="26"/>
  <c r="P100" i="26"/>
  <c r="P99" i="26"/>
  <c r="P98" i="26"/>
  <c r="P97" i="26"/>
  <c r="P96" i="26"/>
  <c r="T95" i="26"/>
  <c r="P95" i="26"/>
  <c r="T94" i="26"/>
  <c r="P94" i="26"/>
  <c r="T93" i="26"/>
  <c r="P93" i="26"/>
  <c r="T92" i="26"/>
  <c r="P92" i="26"/>
  <c r="T91" i="26"/>
  <c r="P91" i="26"/>
  <c r="P90" i="26"/>
  <c r="P89" i="26"/>
  <c r="P88" i="26"/>
  <c r="P87" i="26"/>
  <c r="P86" i="26"/>
  <c r="P85" i="26"/>
  <c r="P84" i="26"/>
  <c r="P83" i="26"/>
  <c r="P82" i="26"/>
  <c r="K67" i="26"/>
  <c r="K65" i="26"/>
  <c r="K64" i="26"/>
  <c r="K63" i="26"/>
  <c r="L60" i="26"/>
  <c r="Q60" i="26" s="1"/>
  <c r="K60" i="26"/>
  <c r="L89" i="26" s="1"/>
  <c r="I60" i="26"/>
  <c r="H60" i="26"/>
  <c r="P60" i="26" s="1"/>
  <c r="G60" i="26"/>
  <c r="L88" i="26" s="1"/>
  <c r="F60" i="26"/>
  <c r="E60" i="26"/>
  <c r="O60" i="26" s="1"/>
  <c r="D60" i="26"/>
  <c r="L87" i="26" s="1"/>
  <c r="C60" i="26"/>
  <c r="H57" i="26"/>
  <c r="G57" i="26"/>
  <c r="F57" i="26"/>
  <c r="D57" i="26"/>
  <c r="H56" i="26"/>
  <c r="G56" i="26"/>
  <c r="F56" i="26"/>
  <c r="D56" i="26"/>
  <c r="H55" i="26"/>
  <c r="G55" i="26"/>
  <c r="F55" i="26"/>
  <c r="D55" i="26"/>
  <c r="H54" i="26"/>
  <c r="G54" i="26"/>
  <c r="F54" i="26"/>
  <c r="D54" i="26"/>
  <c r="H53" i="26"/>
  <c r="G53" i="26"/>
  <c r="F53" i="26"/>
  <c r="D53" i="26"/>
  <c r="C48" i="26"/>
  <c r="C42" i="26"/>
  <c r="L97" i="26" s="1"/>
  <c r="C40" i="26"/>
  <c r="L95" i="26" s="1"/>
  <c r="C39" i="26"/>
  <c r="L94" i="26" s="1"/>
  <c r="C38" i="26"/>
  <c r="M37" i="26" s="1"/>
  <c r="X82" i="26" s="1"/>
  <c r="L93" i="26" s="1"/>
  <c r="C36" i="26"/>
  <c r="L90" i="26" s="1"/>
  <c r="C35" i="26"/>
  <c r="L86" i="26" s="1"/>
  <c r="C34" i="26"/>
  <c r="L85" i="26" s="1"/>
  <c r="C33" i="26"/>
  <c r="L84" i="26" s="1"/>
  <c r="C30" i="26"/>
  <c r="L82" i="26" s="1"/>
  <c r="C12" i="26"/>
  <c r="C11" i="26"/>
  <c r="K69" i="26" s="1"/>
  <c r="C10" i="26"/>
  <c r="C9" i="26"/>
  <c r="C8" i="26"/>
  <c r="L92" i="26" s="1"/>
  <c r="C6" i="26"/>
  <c r="C5" i="26"/>
  <c r="C4" i="26"/>
  <c r="C3" i="26"/>
  <c r="C37" i="13"/>
  <c r="C36" i="13"/>
  <c r="C35" i="13"/>
  <c r="C123" i="24"/>
  <c r="D122" i="24"/>
  <c r="B7" i="24"/>
  <c r="B8" i="24"/>
  <c r="B9" i="24"/>
  <c r="B10" i="24"/>
  <c r="B11" i="24"/>
  <c r="B12" i="24"/>
  <c r="B13" i="24"/>
  <c r="B14" i="24"/>
  <c r="B15" i="24"/>
  <c r="B16" i="24"/>
  <c r="D120" i="24" s="1"/>
  <c r="B17" i="24"/>
  <c r="B18" i="24"/>
  <c r="B19" i="24"/>
  <c r="B20" i="24"/>
  <c r="B21" i="24"/>
  <c r="B22" i="24"/>
  <c r="B23" i="24"/>
  <c r="B24" i="24"/>
  <c r="B25" i="24"/>
  <c r="B26" i="24"/>
  <c r="B27" i="24"/>
  <c r="B28" i="24"/>
  <c r="B29" i="24"/>
  <c r="B30" i="24"/>
  <c r="B31" i="24"/>
  <c r="B32" i="24"/>
  <c r="B33" i="24"/>
  <c r="B34" i="24"/>
  <c r="B35" i="24"/>
  <c r="B36" i="24"/>
  <c r="B38" i="24"/>
  <c r="B39" i="24"/>
  <c r="B40" i="24"/>
  <c r="B41" i="24"/>
  <c r="B42" i="24"/>
  <c r="B43" i="24"/>
  <c r="B44" i="24"/>
  <c r="B46" i="24"/>
  <c r="B47" i="24"/>
  <c r="B48" i="24"/>
  <c r="B49" i="24"/>
  <c r="B50" i="24"/>
  <c r="B51" i="24"/>
  <c r="B52" i="24"/>
  <c r="B53" i="24"/>
  <c r="B55" i="24"/>
  <c r="B56" i="24"/>
  <c r="B57" i="24"/>
  <c r="B58" i="24"/>
  <c r="B60" i="24"/>
  <c r="B61" i="24"/>
  <c r="B62" i="24"/>
  <c r="B63" i="24"/>
  <c r="B64" i="24"/>
  <c r="B65" i="24"/>
  <c r="B66" i="24"/>
  <c r="B67" i="24"/>
  <c r="B68" i="24"/>
  <c r="B69" i="24"/>
  <c r="B70" i="24"/>
  <c r="B71" i="24"/>
  <c r="B73" i="24"/>
  <c r="B74" i="24"/>
  <c r="B75" i="24"/>
  <c r="K13" i="24" s="1"/>
  <c r="B76" i="24"/>
  <c r="R80" i="24"/>
  <c r="D77" i="24"/>
  <c r="E77" i="24"/>
  <c r="F77" i="24"/>
  <c r="G77" i="24"/>
  <c r="K9" i="24" l="1"/>
  <c r="H58" i="26"/>
  <c r="K11" i="24"/>
  <c r="D114" i="24"/>
  <c r="D117" i="24"/>
  <c r="D118" i="24"/>
  <c r="K12" i="24"/>
  <c r="K10" i="24"/>
  <c r="D121" i="24"/>
  <c r="G58" i="26"/>
  <c r="F58" i="26"/>
  <c r="C28" i="26"/>
  <c r="C27" i="26"/>
  <c r="C26" i="26"/>
  <c r="D58" i="26"/>
  <c r="C33" i="13"/>
  <c r="C24" i="26"/>
  <c r="K71" i="26"/>
  <c r="C37" i="26"/>
  <c r="D115" i="24"/>
  <c r="D119" i="24"/>
  <c r="D116" i="24"/>
  <c r="C7" i="13"/>
  <c r="K14" i="24" l="1"/>
  <c r="B26" i="10"/>
  <c r="D26" i="10" s="1"/>
  <c r="F26" i="10" l="1"/>
  <c r="O26" i="10"/>
  <c r="G26" i="10"/>
  <c r="AL26" i="10"/>
  <c r="AH26" i="10"/>
  <c r="AD26" i="10"/>
  <c r="V26" i="10"/>
  <c r="R26" i="10"/>
  <c r="J26" i="10"/>
  <c r="AO26" i="10"/>
  <c r="AK26" i="10"/>
  <c r="AG26" i="10"/>
  <c r="AC26" i="10"/>
  <c r="Y26" i="10"/>
  <c r="U26" i="10"/>
  <c r="Q26" i="10"/>
  <c r="M26" i="10"/>
  <c r="I26" i="10"/>
  <c r="E26" i="10"/>
  <c r="AM26" i="10"/>
  <c r="AI26" i="10"/>
  <c r="AE26" i="10"/>
  <c r="AA26" i="10"/>
  <c r="W26" i="10"/>
  <c r="S26" i="10"/>
  <c r="K26" i="10"/>
  <c r="C26" i="10"/>
  <c r="Z26" i="10"/>
  <c r="N26" i="10"/>
  <c r="AN26" i="10"/>
  <c r="AJ26" i="10"/>
  <c r="AF26" i="10"/>
  <c r="AB26" i="10"/>
  <c r="X26" i="10"/>
  <c r="T26" i="10"/>
  <c r="P26" i="10"/>
  <c r="L26" i="10"/>
  <c r="H26" i="10"/>
  <c r="H17" i="8"/>
  <c r="A16" i="11" l="1"/>
  <c r="A15" i="11"/>
  <c r="A14" i="11"/>
  <c r="P11" i="6" l="1"/>
  <c r="L138" i="13" l="1"/>
  <c r="L139" i="13"/>
  <c r="H142" i="13"/>
  <c r="H141" i="13"/>
  <c r="H140" i="13"/>
  <c r="H139" i="13"/>
  <c r="H138" i="13"/>
  <c r="N34" i="8" l="1"/>
  <c r="N35" i="8"/>
  <c r="N36" i="8"/>
  <c r="N37" i="8"/>
  <c r="M31" i="8"/>
  <c r="I56" i="26" s="1"/>
  <c r="J56" i="26" s="1"/>
  <c r="F31" i="8"/>
  <c r="M25" i="8"/>
  <c r="I55" i="26" s="1"/>
  <c r="J55" i="26" s="1"/>
  <c r="F25" i="8"/>
  <c r="M19" i="8"/>
  <c r="I54" i="26" s="1"/>
  <c r="J54" i="26" s="1"/>
  <c r="F19" i="8"/>
  <c r="M13" i="8"/>
  <c r="I53" i="26" s="1"/>
  <c r="F13" i="8"/>
  <c r="P11" i="8"/>
  <c r="P10" i="8"/>
  <c r="P9" i="8"/>
  <c r="P8" i="8"/>
  <c r="P17" i="8"/>
  <c r="P16" i="8"/>
  <c r="P15" i="8"/>
  <c r="P18" i="8"/>
  <c r="P22" i="8"/>
  <c r="P23" i="8"/>
  <c r="P24" i="8"/>
  <c r="P21" i="8"/>
  <c r="P28" i="8"/>
  <c r="P29" i="8"/>
  <c r="P30" i="8"/>
  <c r="P27" i="8"/>
  <c r="P34" i="8"/>
  <c r="P35" i="8"/>
  <c r="P36" i="8"/>
  <c r="M38" i="8"/>
  <c r="I57" i="26" s="1"/>
  <c r="J57" i="26" s="1"/>
  <c r="F38" i="8"/>
  <c r="H34" i="8"/>
  <c r="D34" i="8" s="1"/>
  <c r="H35" i="8"/>
  <c r="H36" i="8"/>
  <c r="H28" i="8"/>
  <c r="H29" i="8"/>
  <c r="H30" i="8"/>
  <c r="B34" i="8"/>
  <c r="B35" i="8"/>
  <c r="B36" i="8"/>
  <c r="B29" i="8"/>
  <c r="B28" i="8"/>
  <c r="B18" i="8"/>
  <c r="B15" i="8"/>
  <c r="B16" i="8"/>
  <c r="B17" i="8"/>
  <c r="B27" i="8"/>
  <c r="B11" i="8"/>
  <c r="I58" i="26" l="1"/>
  <c r="J58" i="26" s="1"/>
  <c r="J53" i="26"/>
  <c r="P31" i="8"/>
  <c r="P25" i="8"/>
  <c r="P13" i="8"/>
  <c r="B19" i="8"/>
  <c r="P19" i="8"/>
  <c r="P114" i="13"/>
  <c r="T123" i="13" l="1"/>
  <c r="D30" i="2"/>
  <c r="T125" i="13"/>
  <c r="T127" i="13"/>
  <c r="T126" i="13"/>
  <c r="T124" i="13"/>
  <c r="P115" i="13" l="1"/>
  <c r="P116" i="13"/>
  <c r="P117" i="13"/>
  <c r="P118" i="13"/>
  <c r="P119" i="13"/>
  <c r="P120" i="13"/>
  <c r="P121" i="13"/>
  <c r="P122" i="13"/>
  <c r="P124" i="13"/>
  <c r="P125" i="13"/>
  <c r="P126" i="13"/>
  <c r="P127" i="13"/>
  <c r="P128" i="13"/>
  <c r="P129" i="13"/>
  <c r="P130" i="13"/>
  <c r="P123" i="13"/>
  <c r="L123" i="13" l="1"/>
  <c r="P132" i="13"/>
  <c r="P133" i="13"/>
  <c r="P134" i="13"/>
  <c r="P135" i="13"/>
  <c r="P136" i="13"/>
  <c r="P131" i="13"/>
  <c r="C8" i="13" l="1"/>
  <c r="K90" i="13" l="1"/>
  <c r="B10" i="10"/>
  <c r="C43" i="13"/>
  <c r="L129" i="13" s="1"/>
  <c r="C41" i="13"/>
  <c r="L127" i="13" s="1"/>
  <c r="C40" i="13"/>
  <c r="L126" i="13" s="1"/>
  <c r="C63" i="13"/>
  <c r="L122" i="13" s="1"/>
  <c r="C62" i="13"/>
  <c r="L118" i="13" s="1"/>
  <c r="C61" i="13"/>
  <c r="L117" i="13" s="1"/>
  <c r="C60" i="13"/>
  <c r="L116" i="13" s="1"/>
  <c r="C65" i="13"/>
  <c r="L125" i="13" s="1"/>
  <c r="L114" i="13"/>
  <c r="K93" i="13"/>
  <c r="I86" i="13" l="1"/>
  <c r="F86" i="13"/>
  <c r="C86" i="13"/>
  <c r="D44" i="9"/>
  <c r="D43" i="9"/>
  <c r="D41" i="9"/>
  <c r="D36" i="9"/>
  <c r="D35" i="9"/>
  <c r="D34" i="9"/>
  <c r="D33" i="9"/>
  <c r="D31" i="9"/>
  <c r="D30" i="9"/>
  <c r="D29" i="9"/>
  <c r="D28" i="9"/>
  <c r="D26" i="9"/>
  <c r="D25" i="9"/>
  <c r="D24" i="9"/>
  <c r="D23" i="9"/>
  <c r="D22" i="9"/>
  <c r="D21" i="9"/>
  <c r="D20" i="9"/>
  <c r="D18" i="9"/>
  <c r="D17" i="9"/>
  <c r="D16" i="9"/>
  <c r="D15" i="9"/>
  <c r="C16" i="13"/>
  <c r="C15" i="13"/>
  <c r="K95" i="13" s="1"/>
  <c r="C14" i="13"/>
  <c r="C12" i="13"/>
  <c r="C11" i="13"/>
  <c r="L86" i="13"/>
  <c r="P88" i="13" s="1"/>
  <c r="H86" i="13"/>
  <c r="P87" i="13" s="1"/>
  <c r="E86" i="13"/>
  <c r="P86" i="13" s="1"/>
  <c r="K86" i="13"/>
  <c r="L121" i="13" s="1"/>
  <c r="G86" i="13"/>
  <c r="L120" i="13" s="1"/>
  <c r="D86" i="13"/>
  <c r="L119" i="13" s="1"/>
  <c r="N28" i="8"/>
  <c r="D28" i="8" s="1"/>
  <c r="C2" i="13"/>
  <c r="K91" i="13"/>
  <c r="K89" i="13"/>
  <c r="D56" i="2"/>
  <c r="D57" i="2"/>
  <c r="D58" i="2"/>
  <c r="D55" i="2"/>
  <c r="D53" i="2"/>
  <c r="D48" i="2"/>
  <c r="D49" i="2"/>
  <c r="D50" i="2"/>
  <c r="D51" i="2"/>
  <c r="D52" i="2"/>
  <c r="D47" i="2"/>
  <c r="D44" i="2"/>
  <c r="D45" i="2"/>
  <c r="D46" i="2"/>
  <c r="D43" i="2"/>
  <c r="D19" i="2"/>
  <c r="D20" i="2"/>
  <c r="D21" i="2"/>
  <c r="D22" i="2"/>
  <c r="D23" i="2"/>
  <c r="D25" i="2"/>
  <c r="D26" i="2"/>
  <c r="D27" i="2"/>
  <c r="D28" i="2"/>
  <c r="D29" i="2"/>
  <c r="D18" i="2"/>
  <c r="H83" i="13"/>
  <c r="H82" i="13"/>
  <c r="H81" i="13"/>
  <c r="H80" i="13"/>
  <c r="H79" i="13"/>
  <c r="G83" i="13"/>
  <c r="G82" i="13"/>
  <c r="G81" i="13"/>
  <c r="G80" i="13"/>
  <c r="G79" i="13"/>
  <c r="F83" i="13"/>
  <c r="F82" i="13"/>
  <c r="F81" i="13"/>
  <c r="F80" i="13"/>
  <c r="F79" i="13"/>
  <c r="D83" i="13"/>
  <c r="D82" i="13"/>
  <c r="D81" i="13"/>
  <c r="D80" i="13"/>
  <c r="D79" i="13"/>
  <c r="C49" i="13"/>
  <c r="B33" i="11"/>
  <c r="B30" i="11"/>
  <c r="B31" i="11"/>
  <c r="B29" i="11"/>
  <c r="B28" i="11"/>
  <c r="B27" i="11"/>
  <c r="B26" i="11"/>
  <c r="B25" i="11"/>
  <c r="B24" i="11"/>
  <c r="B23" i="11"/>
  <c r="B22" i="11"/>
  <c r="B16" i="11"/>
  <c r="B15" i="11"/>
  <c r="B14" i="11"/>
  <c r="B13" i="11"/>
  <c r="B12" i="11"/>
  <c r="B11" i="11"/>
  <c r="B10" i="11"/>
  <c r="B9" i="11"/>
  <c r="B8" i="11"/>
  <c r="B7" i="11"/>
  <c r="D38" i="9"/>
  <c r="B20" i="10"/>
  <c r="C20" i="10" s="1"/>
  <c r="D20" i="10" s="1"/>
  <c r="E20" i="10" s="1"/>
  <c r="F20" i="10" s="1"/>
  <c r="G20" i="10" s="1"/>
  <c r="H20" i="10" s="1"/>
  <c r="I20" i="10" s="1"/>
  <c r="J20" i="10" s="1"/>
  <c r="K20" i="10" s="1"/>
  <c r="L20" i="10" s="1"/>
  <c r="M20" i="10" s="1"/>
  <c r="N20" i="10" s="1"/>
  <c r="O20" i="10" s="1"/>
  <c r="P20" i="10" s="1"/>
  <c r="Q20" i="10" s="1"/>
  <c r="R20" i="10" s="1"/>
  <c r="S20" i="10" s="1"/>
  <c r="T20" i="10" s="1"/>
  <c r="U20" i="10" s="1"/>
  <c r="V20" i="10" s="1"/>
  <c r="W20" i="10" s="1"/>
  <c r="X20" i="10" s="1"/>
  <c r="Y20" i="10" s="1"/>
  <c r="Z20" i="10" s="1"/>
  <c r="AA20" i="10" s="1"/>
  <c r="AB20" i="10" s="1"/>
  <c r="AC20" i="10" s="1"/>
  <c r="AD20" i="10" s="1"/>
  <c r="AE20" i="10" s="1"/>
  <c r="AF20" i="10" s="1"/>
  <c r="AG20" i="10" s="1"/>
  <c r="AH20" i="10" s="1"/>
  <c r="AI20" i="10" s="1"/>
  <c r="AJ20" i="10" s="1"/>
  <c r="AK20" i="10" s="1"/>
  <c r="AL20" i="10" s="1"/>
  <c r="AM20" i="10" s="1"/>
  <c r="AN20" i="10" s="1"/>
  <c r="AO20" i="10" s="1"/>
  <c r="B19" i="10"/>
  <c r="C19" i="10" s="1"/>
  <c r="D19" i="10" s="1"/>
  <c r="E19" i="10" s="1"/>
  <c r="F19" i="10" s="1"/>
  <c r="G19" i="10" s="1"/>
  <c r="H19" i="10" s="1"/>
  <c r="I19" i="10" s="1"/>
  <c r="J19" i="10" s="1"/>
  <c r="K19" i="10" s="1"/>
  <c r="L19" i="10" s="1"/>
  <c r="M19" i="10" s="1"/>
  <c r="N19" i="10" s="1"/>
  <c r="O19" i="10" s="1"/>
  <c r="P19" i="10" s="1"/>
  <c r="Q19" i="10" s="1"/>
  <c r="R19" i="10" s="1"/>
  <c r="S19" i="10" s="1"/>
  <c r="T19" i="10" s="1"/>
  <c r="U19" i="10" s="1"/>
  <c r="V19" i="10" s="1"/>
  <c r="W19" i="10" s="1"/>
  <c r="X19" i="10" s="1"/>
  <c r="Y19" i="10" s="1"/>
  <c r="Z19" i="10" s="1"/>
  <c r="AA19" i="10" s="1"/>
  <c r="AB19" i="10" s="1"/>
  <c r="AC19" i="10" s="1"/>
  <c r="AD19" i="10" s="1"/>
  <c r="AE19" i="10" s="1"/>
  <c r="AF19" i="10" s="1"/>
  <c r="AG19" i="10" s="1"/>
  <c r="AH19" i="10" s="1"/>
  <c r="AI19" i="10" s="1"/>
  <c r="AJ19" i="10" s="1"/>
  <c r="AK19" i="10" s="1"/>
  <c r="AL19" i="10" s="1"/>
  <c r="AM19" i="10" s="1"/>
  <c r="AN19" i="10" s="1"/>
  <c r="AO19" i="10" s="1"/>
  <c r="D22" i="6"/>
  <c r="D25" i="6"/>
  <c r="C10" i="10"/>
  <c r="D10" i="10" s="1"/>
  <c r="E10" i="10" s="1"/>
  <c r="F10" i="10" s="1"/>
  <c r="G10" i="10" s="1"/>
  <c r="H10" i="10" s="1"/>
  <c r="I10" i="10" s="1"/>
  <c r="J10" i="10" s="1"/>
  <c r="K10" i="10" s="1"/>
  <c r="L10" i="10" s="1"/>
  <c r="M10" i="10" s="1"/>
  <c r="N10" i="10" s="1"/>
  <c r="O10" i="10" s="1"/>
  <c r="P10" i="10" s="1"/>
  <c r="Q10" i="10" s="1"/>
  <c r="R10" i="10" s="1"/>
  <c r="S10" i="10" s="1"/>
  <c r="T10" i="10" s="1"/>
  <c r="U10" i="10" s="1"/>
  <c r="V10" i="10" s="1"/>
  <c r="W10" i="10" s="1"/>
  <c r="X10" i="10" s="1"/>
  <c r="Y10" i="10" s="1"/>
  <c r="Z10" i="10" s="1"/>
  <c r="AA10" i="10" s="1"/>
  <c r="AB10" i="10" s="1"/>
  <c r="AC10" i="10" s="1"/>
  <c r="AD10" i="10" s="1"/>
  <c r="AE10" i="10" s="1"/>
  <c r="AF10" i="10" s="1"/>
  <c r="AG10" i="10" s="1"/>
  <c r="AH10" i="10" s="1"/>
  <c r="AI10" i="10" s="1"/>
  <c r="AJ10" i="10" s="1"/>
  <c r="AK10" i="10" s="1"/>
  <c r="AL10" i="10" s="1"/>
  <c r="AM10" i="10" s="1"/>
  <c r="AN10" i="10" s="1"/>
  <c r="AO10" i="10" s="1"/>
  <c r="C44" i="9"/>
  <c r="C43" i="9"/>
  <c r="C41" i="9"/>
  <c r="C38" i="9"/>
  <c r="C36" i="9"/>
  <c r="C35" i="9"/>
  <c r="C34" i="9"/>
  <c r="C33" i="9"/>
  <c r="C31" i="9"/>
  <c r="C30" i="9"/>
  <c r="C29" i="9"/>
  <c r="C28" i="9"/>
  <c r="C26" i="9"/>
  <c r="C25" i="9"/>
  <c r="C24" i="9"/>
  <c r="C23" i="9"/>
  <c r="C22" i="9"/>
  <c r="C21" i="9"/>
  <c r="C20" i="9"/>
  <c r="C19" i="9"/>
  <c r="C18" i="9"/>
  <c r="C17" i="9"/>
  <c r="C16" i="9"/>
  <c r="C15" i="9"/>
  <c r="C13" i="9"/>
  <c r="C12" i="9"/>
  <c r="C11" i="9"/>
  <c r="C10" i="9"/>
  <c r="C9" i="9"/>
  <c r="C8" i="9"/>
  <c r="C7" i="9"/>
  <c r="C6" i="9"/>
  <c r="F50" i="8"/>
  <c r="D50" i="8"/>
  <c r="C50" i="8"/>
  <c r="B50" i="8"/>
  <c r="O45" i="8"/>
  <c r="N45" i="8"/>
  <c r="M45" i="8"/>
  <c r="L45" i="8"/>
  <c r="I83" i="13"/>
  <c r="C49" i="8"/>
  <c r="K36" i="8"/>
  <c r="L36" i="8" s="1"/>
  <c r="E36" i="8" s="1"/>
  <c r="D36" i="8"/>
  <c r="K35" i="8"/>
  <c r="D35" i="8"/>
  <c r="K34" i="8"/>
  <c r="L34" i="8" s="1"/>
  <c r="E34" i="8" s="1"/>
  <c r="P33" i="8"/>
  <c r="P38" i="8" s="1"/>
  <c r="N33" i="8"/>
  <c r="N38" i="8" s="1"/>
  <c r="K33" i="8"/>
  <c r="L33" i="8" s="1"/>
  <c r="H33" i="8"/>
  <c r="H38" i="8" s="1"/>
  <c r="B33" i="8"/>
  <c r="B38" i="8" s="1"/>
  <c r="I82" i="13"/>
  <c r="N30" i="8"/>
  <c r="D30" i="8" s="1"/>
  <c r="K30" i="8"/>
  <c r="L30" i="8" s="1"/>
  <c r="E30" i="8" s="1"/>
  <c r="B30" i="8"/>
  <c r="B31" i="8" s="1"/>
  <c r="N29" i="8"/>
  <c r="K29" i="8"/>
  <c r="S94" i="26" s="1"/>
  <c r="U94" i="26" s="1"/>
  <c r="K28" i="8"/>
  <c r="L28" i="8" s="1"/>
  <c r="E28" i="8" s="1"/>
  <c r="N27" i="8"/>
  <c r="K27" i="8"/>
  <c r="L27" i="8" s="1"/>
  <c r="H27" i="8"/>
  <c r="H31" i="8" s="1"/>
  <c r="I81" i="13"/>
  <c r="C47" i="8"/>
  <c r="N24" i="8"/>
  <c r="K24" i="8"/>
  <c r="L24" i="8" s="1"/>
  <c r="H24" i="8"/>
  <c r="B24" i="8"/>
  <c r="N23" i="8"/>
  <c r="K23" i="8"/>
  <c r="S93" i="26" s="1"/>
  <c r="U93" i="26" s="1"/>
  <c r="H23" i="8"/>
  <c r="B23" i="8"/>
  <c r="N22" i="8"/>
  <c r="K22" i="8"/>
  <c r="L22" i="8" s="1"/>
  <c r="H22" i="8"/>
  <c r="B22" i="8"/>
  <c r="N21" i="8"/>
  <c r="K21" i="8"/>
  <c r="L21" i="8" s="1"/>
  <c r="H21" i="8"/>
  <c r="B21" i="8"/>
  <c r="I80" i="13"/>
  <c r="N18" i="8"/>
  <c r="K18" i="8"/>
  <c r="L18" i="8" s="1"/>
  <c r="H18" i="8"/>
  <c r="N17" i="8"/>
  <c r="K17" i="8"/>
  <c r="S92" i="26" s="1"/>
  <c r="U92" i="26" s="1"/>
  <c r="N16" i="8"/>
  <c r="K16" i="8"/>
  <c r="L16" i="8" s="1"/>
  <c r="H16" i="8"/>
  <c r="N15" i="8"/>
  <c r="K15" i="8"/>
  <c r="L15" i="8" s="1"/>
  <c r="H15" i="8"/>
  <c r="I79" i="13"/>
  <c r="N11" i="8"/>
  <c r="K11" i="8"/>
  <c r="L11" i="8" s="1"/>
  <c r="H11" i="8"/>
  <c r="N10" i="8"/>
  <c r="K10" i="8"/>
  <c r="H10" i="8"/>
  <c r="B10" i="8"/>
  <c r="N9" i="8"/>
  <c r="K9" i="8"/>
  <c r="L9" i="8" s="1"/>
  <c r="H9" i="8"/>
  <c r="B9" i="8"/>
  <c r="N8" i="8"/>
  <c r="K8" i="8"/>
  <c r="L8" i="8" s="1"/>
  <c r="H8" i="8"/>
  <c r="B8" i="8"/>
  <c r="F26" i="7"/>
  <c r="F25" i="7"/>
  <c r="F24" i="7"/>
  <c r="F23" i="7"/>
  <c r="F21" i="7"/>
  <c r="F20" i="7"/>
  <c r="D40" i="6"/>
  <c r="D20" i="6"/>
  <c r="P16" i="6" s="1"/>
  <c r="B25" i="8" l="1"/>
  <c r="S123" i="13"/>
  <c r="U123" i="13" s="1"/>
  <c r="S91" i="26"/>
  <c r="U91" i="26" s="1"/>
  <c r="N31" i="8"/>
  <c r="L35" i="8"/>
  <c r="E35" i="8" s="1"/>
  <c r="S95" i="26"/>
  <c r="U95" i="26" s="1"/>
  <c r="V93" i="26" s="1"/>
  <c r="L100" i="26" s="1"/>
  <c r="K98" i="13"/>
  <c r="H25" i="8"/>
  <c r="D8" i="8"/>
  <c r="C58" i="13"/>
  <c r="T116" i="13" s="1"/>
  <c r="T117" i="13" s="1"/>
  <c r="C31" i="26"/>
  <c r="C59" i="13"/>
  <c r="C32" i="26"/>
  <c r="C25" i="26"/>
  <c r="C34" i="13"/>
  <c r="H19" i="8"/>
  <c r="N25" i="8"/>
  <c r="N19" i="8"/>
  <c r="D22" i="8"/>
  <c r="D23" i="8"/>
  <c r="D24" i="8"/>
  <c r="L38" i="8"/>
  <c r="H13" i="8"/>
  <c r="D29" i="8"/>
  <c r="N13" i="8"/>
  <c r="B13" i="8"/>
  <c r="B45" i="8" s="1"/>
  <c r="S127" i="13"/>
  <c r="U127" i="13" s="1"/>
  <c r="L29" i="8"/>
  <c r="E29" i="8" s="1"/>
  <c r="S126" i="13"/>
  <c r="U126" i="13" s="1"/>
  <c r="L23" i="8"/>
  <c r="E23" i="8" s="1"/>
  <c r="S125" i="13"/>
  <c r="U125" i="13" s="1"/>
  <c r="L17" i="8"/>
  <c r="E17" i="8" s="1"/>
  <c r="S124" i="13"/>
  <c r="U124" i="13" s="1"/>
  <c r="L10" i="8"/>
  <c r="E10" i="8" s="1"/>
  <c r="D49" i="8"/>
  <c r="L124" i="13"/>
  <c r="C64" i="13"/>
  <c r="P45" i="8"/>
  <c r="D45" i="8"/>
  <c r="D47" i="8"/>
  <c r="D46" i="8"/>
  <c r="D48" i="8"/>
  <c r="E18" i="8"/>
  <c r="B49" i="8"/>
  <c r="E49" i="8" s="1"/>
  <c r="D9" i="8"/>
  <c r="D11" i="8"/>
  <c r="D16" i="8"/>
  <c r="E22" i="8"/>
  <c r="E33" i="8"/>
  <c r="D33" i="8"/>
  <c r="D38" i="8" s="1"/>
  <c r="E21" i="8"/>
  <c r="D10" i="8"/>
  <c r="E11" i="8"/>
  <c r="E9" i="8"/>
  <c r="E24" i="8"/>
  <c r="M40" i="8"/>
  <c r="E8" i="8"/>
  <c r="D21" i="8"/>
  <c r="D18" i="8"/>
  <c r="D17" i="8"/>
  <c r="D15" i="8"/>
  <c r="B48" i="8"/>
  <c r="C48" i="8"/>
  <c r="B47" i="8"/>
  <c r="E47" i="8" s="1"/>
  <c r="B46" i="8"/>
  <c r="C45" i="8"/>
  <c r="G84" i="13"/>
  <c r="J81" i="13"/>
  <c r="F84" i="13"/>
  <c r="J82" i="13"/>
  <c r="J79" i="13"/>
  <c r="J83" i="13"/>
  <c r="H84" i="13"/>
  <c r="J80" i="13"/>
  <c r="I84" i="13"/>
  <c r="B17" i="11"/>
  <c r="D84" i="13"/>
  <c r="C46" i="8"/>
  <c r="F40" i="8"/>
  <c r="B40" i="9" s="1"/>
  <c r="C40" i="9" s="1"/>
  <c r="E15" i="8"/>
  <c r="D27" i="8"/>
  <c r="E16" i="8"/>
  <c r="E27" i="8"/>
  <c r="E38" i="8" l="1"/>
  <c r="D25" i="8"/>
  <c r="L19" i="8"/>
  <c r="K92" i="13"/>
  <c r="T120" i="13"/>
  <c r="T119" i="13"/>
  <c r="T118" i="13"/>
  <c r="T84" i="26"/>
  <c r="K66" i="26"/>
  <c r="D19" i="8"/>
  <c r="L13" i="8"/>
  <c r="V125" i="13"/>
  <c r="L132" i="13" s="1"/>
  <c r="L25" i="8"/>
  <c r="E31" i="8"/>
  <c r="L31" i="8"/>
  <c r="D31" i="8"/>
  <c r="D13" i="8"/>
  <c r="E13" i="8"/>
  <c r="E19" i="8"/>
  <c r="E25" i="8"/>
  <c r="E48" i="8"/>
  <c r="E45" i="8"/>
  <c r="E46" i="8"/>
  <c r="F45" i="8"/>
  <c r="F47" i="8"/>
  <c r="F48" i="8"/>
  <c r="F49" i="8"/>
  <c r="F46" i="8"/>
  <c r="P40" i="8"/>
  <c r="B9" i="10" s="1"/>
  <c r="C9" i="10" s="1"/>
  <c r="D9" i="10" s="1"/>
  <c r="E9" i="10" s="1"/>
  <c r="F9" i="10" s="1"/>
  <c r="G9" i="10" s="1"/>
  <c r="H9" i="10" s="1"/>
  <c r="I9" i="10" s="1"/>
  <c r="J9" i="10" s="1"/>
  <c r="K9" i="10" s="1"/>
  <c r="L9" i="10" s="1"/>
  <c r="M9" i="10" s="1"/>
  <c r="N9" i="10" s="1"/>
  <c r="O9" i="10" s="1"/>
  <c r="P9" i="10" s="1"/>
  <c r="Q9" i="10" s="1"/>
  <c r="R9" i="10" s="1"/>
  <c r="S9" i="10" s="1"/>
  <c r="T9" i="10" s="1"/>
  <c r="U9" i="10" s="1"/>
  <c r="V9" i="10" s="1"/>
  <c r="W9" i="10" s="1"/>
  <c r="X9" i="10" s="1"/>
  <c r="Y9" i="10" s="1"/>
  <c r="Z9" i="10" s="1"/>
  <c r="AA9" i="10" s="1"/>
  <c r="AB9" i="10" s="1"/>
  <c r="AC9" i="10" s="1"/>
  <c r="AD9" i="10" s="1"/>
  <c r="AE9" i="10" s="1"/>
  <c r="AF9" i="10" s="1"/>
  <c r="AG9" i="10" s="1"/>
  <c r="AH9" i="10" s="1"/>
  <c r="AI9" i="10" s="1"/>
  <c r="AJ9" i="10" s="1"/>
  <c r="AK9" i="10" s="1"/>
  <c r="AL9" i="10" s="1"/>
  <c r="AM9" i="10" s="1"/>
  <c r="AN9" i="10" s="1"/>
  <c r="AO9" i="10" s="1"/>
  <c r="N40" i="8"/>
  <c r="H40" i="8"/>
  <c r="C51" i="8"/>
  <c r="B40" i="8"/>
  <c r="D51" i="8"/>
  <c r="J84" i="13"/>
  <c r="B51" i="8"/>
  <c r="C7" i="26" l="1"/>
  <c r="O58" i="26" s="1"/>
  <c r="D10" i="9"/>
  <c r="D8" i="9"/>
  <c r="D13" i="9"/>
  <c r="D7" i="9"/>
  <c r="D11" i="9"/>
  <c r="D12" i="9"/>
  <c r="D9" i="9"/>
  <c r="T121" i="13"/>
  <c r="L115" i="13" s="1"/>
  <c r="L140" i="13" s="1"/>
  <c r="L143" i="13" s="1"/>
  <c r="T86" i="26"/>
  <c r="T87" i="26"/>
  <c r="T88" i="26"/>
  <c r="T85" i="26"/>
  <c r="L40" i="8"/>
  <c r="B8" i="10" s="1"/>
  <c r="B11" i="10" s="1"/>
  <c r="L46" i="8"/>
  <c r="F3" i="8"/>
  <c r="D19" i="9"/>
  <c r="D6" i="9"/>
  <c r="P46" i="8"/>
  <c r="O46" i="8"/>
  <c r="E51" i="8"/>
  <c r="N46" i="8"/>
  <c r="M46" i="8"/>
  <c r="M47" i="8" s="1"/>
  <c r="F51" i="8"/>
  <c r="C9" i="13"/>
  <c r="B37" i="9"/>
  <c r="E40" i="8"/>
  <c r="D40" i="8"/>
  <c r="C40" i="8" s="1"/>
  <c r="C43" i="26" l="1"/>
  <c r="L99" i="26" s="1"/>
  <c r="C8" i="10"/>
  <c r="C11" i="10" s="1"/>
  <c r="T89" i="26"/>
  <c r="L83" i="26" s="1"/>
  <c r="L108" i="26" s="1"/>
  <c r="C42" i="13"/>
  <c r="S129" i="13" s="1"/>
  <c r="T129" i="13" s="1"/>
  <c r="T130" i="13" s="1"/>
  <c r="C41" i="26"/>
  <c r="S97" i="26" s="1"/>
  <c r="T97" i="26" s="1"/>
  <c r="R93" i="13"/>
  <c r="R67" i="26"/>
  <c r="N47" i="8"/>
  <c r="C44" i="13"/>
  <c r="L131" i="13" s="1"/>
  <c r="O84" i="13"/>
  <c r="B14" i="10"/>
  <c r="O47" i="8"/>
  <c r="L47" i="8"/>
  <c r="C37" i="9"/>
  <c r="B21" i="10"/>
  <c r="C21" i="10" s="1"/>
  <c r="D21" i="10" s="1"/>
  <c r="E21" i="10" s="1"/>
  <c r="F21" i="10" s="1"/>
  <c r="G21" i="10" s="1"/>
  <c r="H21" i="10" s="1"/>
  <c r="I21" i="10" s="1"/>
  <c r="J21" i="10" s="1"/>
  <c r="K21" i="10" s="1"/>
  <c r="L21" i="10" s="1"/>
  <c r="M21" i="10" s="1"/>
  <c r="N21" i="10" s="1"/>
  <c r="O21" i="10" s="1"/>
  <c r="P21" i="10" s="1"/>
  <c r="Q21" i="10" s="1"/>
  <c r="R21" i="10" s="1"/>
  <c r="S21" i="10" s="1"/>
  <c r="T21" i="10" s="1"/>
  <c r="U21" i="10" s="1"/>
  <c r="V21" i="10" s="1"/>
  <c r="W21" i="10" s="1"/>
  <c r="X21" i="10" s="1"/>
  <c r="Y21" i="10" s="1"/>
  <c r="Z21" i="10" s="1"/>
  <c r="AA21" i="10" s="1"/>
  <c r="AB21" i="10" s="1"/>
  <c r="AC21" i="10" s="1"/>
  <c r="AD21" i="10" s="1"/>
  <c r="AE21" i="10" s="1"/>
  <c r="AF21" i="10" s="1"/>
  <c r="AG21" i="10" s="1"/>
  <c r="AH21" i="10" s="1"/>
  <c r="AI21" i="10" s="1"/>
  <c r="AJ21" i="10" s="1"/>
  <c r="AK21" i="10" s="1"/>
  <c r="AL21" i="10" s="1"/>
  <c r="AM21" i="10" s="1"/>
  <c r="AN21" i="10" s="1"/>
  <c r="AO21" i="10" s="1"/>
  <c r="D70" i="7"/>
  <c r="D65" i="7"/>
  <c r="D60" i="7"/>
  <c r="D56" i="7"/>
  <c r="D51" i="7"/>
  <c r="D46" i="7"/>
  <c r="D42" i="7"/>
  <c r="D37" i="7"/>
  <c r="D33" i="7"/>
  <c r="D29" i="7"/>
  <c r="D24" i="7"/>
  <c r="D19" i="7"/>
  <c r="D11" i="7"/>
  <c r="D6" i="7"/>
  <c r="D69" i="7"/>
  <c r="D57" i="7"/>
  <c r="D50" i="7"/>
  <c r="D44" i="7"/>
  <c r="D38" i="7"/>
  <c r="D32" i="7"/>
  <c r="D26" i="7"/>
  <c r="D20" i="7"/>
  <c r="D15" i="7"/>
  <c r="D9" i="7"/>
  <c r="D73" i="7"/>
  <c r="D68" i="7"/>
  <c r="D62" i="7"/>
  <c r="D54" i="7"/>
  <c r="D49" i="7"/>
  <c r="D43" i="7"/>
  <c r="D36" i="7"/>
  <c r="D31" i="7"/>
  <c r="D25" i="7"/>
  <c r="D18" i="7"/>
  <c r="D14" i="7"/>
  <c r="D7" i="7"/>
  <c r="D64" i="7"/>
  <c r="D52" i="7"/>
  <c r="D39" i="7"/>
  <c r="D28" i="7"/>
  <c r="D16" i="7"/>
  <c r="D10" i="7"/>
  <c r="D72" i="7"/>
  <c r="D66" i="7"/>
  <c r="D59" i="7"/>
  <c r="D53" i="7"/>
  <c r="D48" i="7"/>
  <c r="D41" i="7"/>
  <c r="D35" i="7"/>
  <c r="D30" i="7"/>
  <c r="D23" i="7"/>
  <c r="D17" i="7"/>
  <c r="D12" i="7"/>
  <c r="D5" i="7"/>
  <c r="D71" i="7"/>
  <c r="D58" i="7"/>
  <c r="D45" i="7"/>
  <c r="D34" i="7"/>
  <c r="D21" i="7"/>
  <c r="D8" i="10"/>
  <c r="T132" i="13" l="1"/>
  <c r="T131" i="13"/>
  <c r="X130" i="13"/>
  <c r="X131" i="13"/>
  <c r="X132" i="13"/>
  <c r="T133" i="13"/>
  <c r="R95" i="13"/>
  <c r="R69" i="26"/>
  <c r="T100" i="26"/>
  <c r="X98" i="26"/>
  <c r="T101" i="26"/>
  <c r="X100" i="26"/>
  <c r="T99" i="26"/>
  <c r="X99" i="26"/>
  <c r="T98" i="26"/>
  <c r="R94" i="13"/>
  <c r="R68" i="26"/>
  <c r="R92" i="13"/>
  <c r="R66" i="26"/>
  <c r="C14" i="10"/>
  <c r="C15" i="10" s="1"/>
  <c r="B15" i="10"/>
  <c r="B5" i="9" s="1"/>
  <c r="B46" i="9" s="1"/>
  <c r="D11" i="10"/>
  <c r="E8" i="10"/>
  <c r="T134" i="13" l="1"/>
  <c r="L128" i="13" s="1"/>
  <c r="L141" i="13" s="1"/>
  <c r="T102" i="26"/>
  <c r="L96" i="26" s="1"/>
  <c r="L109" i="26" s="1"/>
  <c r="K94" i="13"/>
  <c r="X133" i="13"/>
  <c r="X101" i="26"/>
  <c r="K68" i="26"/>
  <c r="C5" i="9"/>
  <c r="B18" i="10"/>
  <c r="B22" i="10" s="1"/>
  <c r="B34" i="10" s="1"/>
  <c r="D14" i="10"/>
  <c r="D15" i="10" s="1"/>
  <c r="E11" i="10"/>
  <c r="F8" i="10"/>
  <c r="C18" i="10" l="1"/>
  <c r="B23" i="10"/>
  <c r="E14" i="10"/>
  <c r="E15" i="10" s="1"/>
  <c r="B47" i="9"/>
  <c r="D46" i="9"/>
  <c r="C46" i="9"/>
  <c r="F11" i="10"/>
  <c r="G8" i="10"/>
  <c r="C46" i="13" l="1"/>
  <c r="L133" i="13" s="1"/>
  <c r="C45" i="26"/>
  <c r="L101" i="26" s="1"/>
  <c r="B27" i="10"/>
  <c r="B29" i="10" s="1"/>
  <c r="B31" i="10" s="1"/>
  <c r="B32" i="10"/>
  <c r="B30" i="10"/>
  <c r="D18" i="10"/>
  <c r="C22" i="10"/>
  <c r="C34" i="10" s="1"/>
  <c r="F14" i="10"/>
  <c r="F15" i="10" s="1"/>
  <c r="H8" i="10"/>
  <c r="G11" i="10"/>
  <c r="C46" i="26" l="1"/>
  <c r="L102" i="26" s="1"/>
  <c r="C47" i="13"/>
  <c r="L134" i="13" s="1"/>
  <c r="L142" i="13" s="1"/>
  <c r="B33" i="10"/>
  <c r="C23" i="10"/>
  <c r="E18" i="10"/>
  <c r="D22" i="10"/>
  <c r="D34" i="10" s="1"/>
  <c r="G14" i="10"/>
  <c r="G15" i="10" s="1"/>
  <c r="I8" i="10"/>
  <c r="H11" i="10"/>
  <c r="C27" i="10" l="1"/>
  <c r="C29" i="10" s="1"/>
  <c r="C33" i="10" s="1"/>
  <c r="C32" i="10"/>
  <c r="C30" i="10"/>
  <c r="D23" i="10"/>
  <c r="F18" i="10"/>
  <c r="E22" i="10"/>
  <c r="E34" i="10" s="1"/>
  <c r="H14" i="10"/>
  <c r="H15" i="10" s="1"/>
  <c r="I11" i="10"/>
  <c r="J8" i="10"/>
  <c r="C31" i="10" l="1"/>
  <c r="D27" i="10"/>
  <c r="D29" i="10" s="1"/>
  <c r="D31" i="10" s="1"/>
  <c r="D32" i="10"/>
  <c r="D30" i="10"/>
  <c r="E23" i="10"/>
  <c r="G18" i="10"/>
  <c r="F22" i="10"/>
  <c r="F34" i="10" s="1"/>
  <c r="I14" i="10"/>
  <c r="I15" i="10" s="1"/>
  <c r="K8" i="10"/>
  <c r="J11" i="10"/>
  <c r="D33" i="10" l="1"/>
  <c r="E27" i="10"/>
  <c r="E29" i="10" s="1"/>
  <c r="E33" i="10" s="1"/>
  <c r="E30" i="10"/>
  <c r="E32" i="10"/>
  <c r="F23" i="10"/>
  <c r="H18" i="10"/>
  <c r="G22" i="10"/>
  <c r="G34" i="10" s="1"/>
  <c r="J14" i="10"/>
  <c r="J15" i="10" s="1"/>
  <c r="K11" i="10"/>
  <c r="L8" i="10"/>
  <c r="E31" i="10" l="1"/>
  <c r="F27" i="10"/>
  <c r="F29" i="10" s="1"/>
  <c r="F33" i="10" s="1"/>
  <c r="F32" i="10"/>
  <c r="F30" i="10"/>
  <c r="G23" i="10"/>
  <c r="I18" i="10"/>
  <c r="H22" i="10"/>
  <c r="H34" i="10" s="1"/>
  <c r="K14" i="10"/>
  <c r="K15" i="10" s="1"/>
  <c r="L11" i="10"/>
  <c r="M8" i="10"/>
  <c r="F31" i="10" l="1"/>
  <c r="G27" i="10"/>
  <c r="G29" i="10" s="1"/>
  <c r="G33" i="10" s="1"/>
  <c r="G30" i="10"/>
  <c r="G32" i="10"/>
  <c r="H23" i="10"/>
  <c r="J18" i="10"/>
  <c r="I22" i="10"/>
  <c r="I34" i="10" s="1"/>
  <c r="L14" i="10"/>
  <c r="L15" i="10" s="1"/>
  <c r="M11" i="10"/>
  <c r="N8" i="10"/>
  <c r="G31" i="10" l="1"/>
  <c r="H27" i="10"/>
  <c r="H29" i="10" s="1"/>
  <c r="H31" i="10" s="1"/>
  <c r="H30" i="10"/>
  <c r="H32" i="10"/>
  <c r="I23" i="10"/>
  <c r="K18" i="10"/>
  <c r="J22" i="10"/>
  <c r="J34" i="10" s="1"/>
  <c r="N11" i="10"/>
  <c r="O8" i="10"/>
  <c r="M14" i="10"/>
  <c r="M15" i="10" s="1"/>
  <c r="H33" i="10" l="1"/>
  <c r="I27" i="10"/>
  <c r="I29" i="10" s="1"/>
  <c r="I33" i="10" s="1"/>
  <c r="I32" i="10"/>
  <c r="I30" i="10"/>
  <c r="J23" i="10"/>
  <c r="L18" i="10"/>
  <c r="K22" i="10"/>
  <c r="K34" i="10" s="1"/>
  <c r="N14" i="10"/>
  <c r="N15" i="10" s="1"/>
  <c r="O11" i="10"/>
  <c r="P8" i="10"/>
  <c r="I31" i="10" l="1"/>
  <c r="J27" i="10"/>
  <c r="J29" i="10" s="1"/>
  <c r="J33" i="10" s="1"/>
  <c r="J30" i="10"/>
  <c r="J32" i="10"/>
  <c r="K23" i="10"/>
  <c r="M18" i="10"/>
  <c r="L22" i="10"/>
  <c r="L34" i="10" s="1"/>
  <c r="O14" i="10"/>
  <c r="O15" i="10" s="1"/>
  <c r="P11" i="10"/>
  <c r="Q8" i="10"/>
  <c r="J31" i="10" l="1"/>
  <c r="K27" i="10"/>
  <c r="K29" i="10" s="1"/>
  <c r="K33" i="10" s="1"/>
  <c r="K30" i="10"/>
  <c r="K32" i="10"/>
  <c r="N18" i="10"/>
  <c r="M22" i="10"/>
  <c r="M34" i="10" s="1"/>
  <c r="L23" i="10"/>
  <c r="P14" i="10"/>
  <c r="P15" i="10" s="1"/>
  <c r="Q11" i="10"/>
  <c r="R8" i="10"/>
  <c r="K31" i="10" l="1"/>
  <c r="L27" i="10"/>
  <c r="L29" i="10" s="1"/>
  <c r="L31" i="10" s="1"/>
  <c r="L32" i="10"/>
  <c r="L30" i="10"/>
  <c r="M23" i="10"/>
  <c r="O18" i="10"/>
  <c r="N22" i="10"/>
  <c r="N34" i="10" s="1"/>
  <c r="S8" i="10"/>
  <c r="R11" i="10"/>
  <c r="Q14" i="10"/>
  <c r="Q15" i="10" s="1"/>
  <c r="L33" i="10" l="1"/>
  <c r="M27" i="10"/>
  <c r="M29" i="10" s="1"/>
  <c r="M33" i="10" s="1"/>
  <c r="M32" i="10"/>
  <c r="M30" i="10"/>
  <c r="N23" i="10"/>
  <c r="P18" i="10"/>
  <c r="O22" i="10"/>
  <c r="O34" i="10" s="1"/>
  <c r="S11" i="10"/>
  <c r="T8" i="10"/>
  <c r="R14" i="10"/>
  <c r="R15" i="10" s="1"/>
  <c r="M31" i="10" l="1"/>
  <c r="N27" i="10"/>
  <c r="N29" i="10" s="1"/>
  <c r="N31" i="10" s="1"/>
  <c r="N30" i="10"/>
  <c r="N32" i="10"/>
  <c r="O23" i="10"/>
  <c r="Q18" i="10"/>
  <c r="P22" i="10"/>
  <c r="P34" i="10" s="1"/>
  <c r="S14" i="10"/>
  <c r="S15" i="10" s="1"/>
  <c r="T11" i="10"/>
  <c r="U8" i="10"/>
  <c r="N33" i="10" l="1"/>
  <c r="O27" i="10"/>
  <c r="O29" i="10" s="1"/>
  <c r="O33" i="10" s="1"/>
  <c r="O30" i="10"/>
  <c r="O32" i="10"/>
  <c r="P23" i="10"/>
  <c r="R18" i="10"/>
  <c r="Q22" i="10"/>
  <c r="Q34" i="10" s="1"/>
  <c r="T14" i="10"/>
  <c r="T15" i="10" s="1"/>
  <c r="U11" i="10"/>
  <c r="V8" i="10"/>
  <c r="O31" i="10" l="1"/>
  <c r="P27" i="10"/>
  <c r="P29" i="10" s="1"/>
  <c r="P33" i="10" s="1"/>
  <c r="P30" i="10"/>
  <c r="P32" i="10"/>
  <c r="Q23" i="10"/>
  <c r="S18" i="10"/>
  <c r="R22" i="10"/>
  <c r="R34" i="10" s="1"/>
  <c r="U14" i="10"/>
  <c r="U15" i="10" s="1"/>
  <c r="V11" i="10"/>
  <c r="W8" i="10"/>
  <c r="P31" i="10" l="1"/>
  <c r="Q27" i="10"/>
  <c r="Q29" i="10" s="1"/>
  <c r="Q31" i="10" s="1"/>
  <c r="Q32" i="10"/>
  <c r="Q30" i="10"/>
  <c r="R23" i="10"/>
  <c r="T18" i="10"/>
  <c r="S22" i="10"/>
  <c r="S34" i="10" s="1"/>
  <c r="X8" i="10"/>
  <c r="W11" i="10"/>
  <c r="V14" i="10"/>
  <c r="V15" i="10" s="1"/>
  <c r="Q33" i="10" l="1"/>
  <c r="R27" i="10"/>
  <c r="R29" i="10" s="1"/>
  <c r="R33" i="10" s="1"/>
  <c r="R32" i="10"/>
  <c r="R30" i="10"/>
  <c r="S23" i="10"/>
  <c r="U18" i="10"/>
  <c r="T22" i="10"/>
  <c r="T34" i="10" s="1"/>
  <c r="W14" i="10"/>
  <c r="W15" i="10" s="1"/>
  <c r="X11" i="10"/>
  <c r="Y8" i="10"/>
  <c r="R31" i="10" l="1"/>
  <c r="S27" i="10"/>
  <c r="S29" i="10" s="1"/>
  <c r="S33" i="10" s="1"/>
  <c r="S30" i="10"/>
  <c r="S32" i="10"/>
  <c r="V18" i="10"/>
  <c r="U22" i="10"/>
  <c r="U34" i="10" s="1"/>
  <c r="T23" i="10"/>
  <c r="X14" i="10"/>
  <c r="X15" i="10" s="1"/>
  <c r="Z8" i="10"/>
  <c r="Y11" i="10"/>
  <c r="S31" i="10" l="1"/>
  <c r="T27" i="10"/>
  <c r="T29" i="10" s="1"/>
  <c r="T31" i="10" s="1"/>
  <c r="T30" i="10"/>
  <c r="T32" i="10"/>
  <c r="U23" i="10"/>
  <c r="W18" i="10"/>
  <c r="V22" i="10"/>
  <c r="V34" i="10" s="1"/>
  <c r="Y14" i="10"/>
  <c r="Y15" i="10" s="1"/>
  <c r="Z11" i="10"/>
  <c r="AA8" i="10"/>
  <c r="T33" i="10" l="1"/>
  <c r="U27" i="10"/>
  <c r="U29" i="10" s="1"/>
  <c r="U33" i="10" s="1"/>
  <c r="U32" i="10"/>
  <c r="U30" i="10"/>
  <c r="V23" i="10"/>
  <c r="X18" i="10"/>
  <c r="W22" i="10"/>
  <c r="W34" i="10" s="1"/>
  <c r="Z14" i="10"/>
  <c r="Z15" i="10" s="1"/>
  <c r="AB8" i="10"/>
  <c r="AA11" i="10"/>
  <c r="U31" i="10" l="1"/>
  <c r="V27" i="10"/>
  <c r="V29" i="10" s="1"/>
  <c r="V31" i="10" s="1"/>
  <c r="V32" i="10"/>
  <c r="V30" i="10"/>
  <c r="W23" i="10"/>
  <c r="Y18" i="10"/>
  <c r="X22" i="10"/>
  <c r="X34" i="10" s="1"/>
  <c r="AA14" i="10"/>
  <c r="AA15" i="10" s="1"/>
  <c r="AB11" i="10"/>
  <c r="AC8" i="10"/>
  <c r="V33" i="10" l="1"/>
  <c r="W27" i="10"/>
  <c r="W29" i="10" s="1"/>
  <c r="W31" i="10" s="1"/>
  <c r="W30" i="10"/>
  <c r="W32" i="10"/>
  <c r="Z18" i="10"/>
  <c r="Y22" i="10"/>
  <c r="Y34" i="10" s="1"/>
  <c r="X23" i="10"/>
  <c r="AD8" i="10"/>
  <c r="AC11" i="10"/>
  <c r="AB14" i="10"/>
  <c r="AB15" i="10" s="1"/>
  <c r="W33" i="10" l="1"/>
  <c r="X27" i="10"/>
  <c r="X29" i="10" s="1"/>
  <c r="X33" i="10" s="1"/>
  <c r="X30" i="10"/>
  <c r="X32" i="10"/>
  <c r="Y23" i="10"/>
  <c r="AA18" i="10"/>
  <c r="Z22" i="10"/>
  <c r="Z34" i="10" s="1"/>
  <c r="AD11" i="10"/>
  <c r="AE8" i="10"/>
  <c r="AC14" i="10"/>
  <c r="AC15" i="10" s="1"/>
  <c r="X31" i="10" l="1"/>
  <c r="Y27" i="10"/>
  <c r="Y29" i="10" s="1"/>
  <c r="Y33" i="10" s="1"/>
  <c r="Y30" i="10"/>
  <c r="Y32" i="10"/>
  <c r="Z23" i="10"/>
  <c r="AB18" i="10"/>
  <c r="AA22" i="10"/>
  <c r="AA34" i="10" s="1"/>
  <c r="AF8" i="10"/>
  <c r="AE11" i="10"/>
  <c r="AD14" i="10"/>
  <c r="AD15" i="10" s="1"/>
  <c r="Y31" i="10" l="1"/>
  <c r="Z27" i="10"/>
  <c r="Z29" i="10" s="1"/>
  <c r="Z33" i="10" s="1"/>
  <c r="Z30" i="10"/>
  <c r="Z32" i="10"/>
  <c r="AA23" i="10"/>
  <c r="AC18" i="10"/>
  <c r="AB22" i="10"/>
  <c r="AB34" i="10" s="1"/>
  <c r="AE14" i="10"/>
  <c r="AE15" i="10" s="1"/>
  <c r="AF11" i="10"/>
  <c r="AG8" i="10"/>
  <c r="Z31" i="10" l="1"/>
  <c r="AA27" i="10"/>
  <c r="AA29" i="10" s="1"/>
  <c r="AA33" i="10" s="1"/>
  <c r="AA30" i="10"/>
  <c r="AA32" i="10"/>
  <c r="AB23" i="10"/>
  <c r="AD18" i="10"/>
  <c r="AC22" i="10"/>
  <c r="AC34" i="10" s="1"/>
  <c r="AH8" i="10"/>
  <c r="AG11" i="10"/>
  <c r="AF14" i="10"/>
  <c r="AF15" i="10" s="1"/>
  <c r="AA31" i="10" l="1"/>
  <c r="AB27" i="10"/>
  <c r="AB29" i="10" s="1"/>
  <c r="AB33" i="10" s="1"/>
  <c r="AB30" i="10"/>
  <c r="AB32" i="10"/>
  <c r="AC23" i="10"/>
  <c r="AE18" i="10"/>
  <c r="AD22" i="10"/>
  <c r="AD34" i="10" s="1"/>
  <c r="AG14" i="10"/>
  <c r="AG15" i="10" s="1"/>
  <c r="AI8" i="10"/>
  <c r="AH11" i="10"/>
  <c r="AB31" i="10" l="1"/>
  <c r="AC27" i="10"/>
  <c r="AC29" i="10" s="1"/>
  <c r="AC33" i="10" s="1"/>
  <c r="AC32" i="10"/>
  <c r="AC30" i="10"/>
  <c r="AD23" i="10"/>
  <c r="AF18" i="10"/>
  <c r="AE22" i="10"/>
  <c r="AE34" i="10" s="1"/>
  <c r="AH14" i="10"/>
  <c r="AH15" i="10" s="1"/>
  <c r="AI11" i="10"/>
  <c r="AJ8" i="10"/>
  <c r="AC31" i="10" l="1"/>
  <c r="AD27" i="10"/>
  <c r="AD29" i="10" s="1"/>
  <c r="AD31" i="10" s="1"/>
  <c r="AD30" i="10"/>
  <c r="AD32" i="10"/>
  <c r="AE23" i="10"/>
  <c r="AG18" i="10"/>
  <c r="AF22" i="10"/>
  <c r="AF34" i="10" s="1"/>
  <c r="AJ11" i="10"/>
  <c r="AK8" i="10"/>
  <c r="AI14" i="10"/>
  <c r="AI15" i="10" s="1"/>
  <c r="AD33" i="10" l="1"/>
  <c r="AE27" i="10"/>
  <c r="AE29" i="10" s="1"/>
  <c r="AE33" i="10" s="1"/>
  <c r="AE32" i="10"/>
  <c r="AE30" i="10"/>
  <c r="AF23" i="10"/>
  <c r="AH18" i="10"/>
  <c r="AG22" i="10"/>
  <c r="AG34" i="10" s="1"/>
  <c r="AL8" i="10"/>
  <c r="AK11" i="10"/>
  <c r="AJ14" i="10"/>
  <c r="AJ15" i="10" s="1"/>
  <c r="AE31" i="10" l="1"/>
  <c r="AF27" i="10"/>
  <c r="AF29" i="10" s="1"/>
  <c r="AF33" i="10" s="1"/>
  <c r="AF32" i="10"/>
  <c r="AF30" i="10"/>
  <c r="AG23" i="10"/>
  <c r="AI18" i="10"/>
  <c r="AH22" i="10"/>
  <c r="AH34" i="10" s="1"/>
  <c r="AK14" i="10"/>
  <c r="AK15" i="10" s="1"/>
  <c r="AL11" i="10"/>
  <c r="AM8" i="10"/>
  <c r="AF31" i="10" l="1"/>
  <c r="AG27" i="10"/>
  <c r="AG29" i="10" s="1"/>
  <c r="AG31" i="10" s="1"/>
  <c r="AG32" i="10"/>
  <c r="AG30" i="10"/>
  <c r="AH23" i="10"/>
  <c r="AJ18" i="10"/>
  <c r="AI22" i="10"/>
  <c r="AI34" i="10" s="1"/>
  <c r="AN8" i="10"/>
  <c r="AM11" i="10"/>
  <c r="AL14" i="10"/>
  <c r="AL15" i="10" s="1"/>
  <c r="AG33" i="10" l="1"/>
  <c r="AH27" i="10"/>
  <c r="AH29" i="10" s="1"/>
  <c r="AH31" i="10" s="1"/>
  <c r="AH30" i="10"/>
  <c r="AH32" i="10"/>
  <c r="AI23" i="10"/>
  <c r="AK18" i="10"/>
  <c r="AJ22" i="10"/>
  <c r="AJ34" i="10" s="1"/>
  <c r="AM14" i="10"/>
  <c r="AM15" i="10" s="1"/>
  <c r="AO8" i="10"/>
  <c r="AO11" i="10" s="1"/>
  <c r="AN11" i="10"/>
  <c r="AH33" i="10" l="1"/>
  <c r="AI27" i="10"/>
  <c r="AI29" i="10" s="1"/>
  <c r="AI31" i="10" s="1"/>
  <c r="AI30" i="10"/>
  <c r="AI32" i="10"/>
  <c r="AJ23" i="10"/>
  <c r="AL18" i="10"/>
  <c r="AK22" i="10"/>
  <c r="AK34" i="10" s="1"/>
  <c r="AN14" i="10"/>
  <c r="AN15" i="10" s="1"/>
  <c r="AO14" i="10"/>
  <c r="AO15" i="10" s="1"/>
  <c r="AI33" i="10" l="1"/>
  <c r="AJ27" i="10"/>
  <c r="AJ29" i="10" s="1"/>
  <c r="AJ31" i="10" s="1"/>
  <c r="AJ30" i="10"/>
  <c r="AJ32" i="10"/>
  <c r="AK23" i="10"/>
  <c r="AM18" i="10"/>
  <c r="AL22" i="10"/>
  <c r="AL34" i="10" s="1"/>
  <c r="AJ33" i="10" l="1"/>
  <c r="AK27" i="10"/>
  <c r="AK29" i="10" s="1"/>
  <c r="AK31" i="10" s="1"/>
  <c r="AK32" i="10"/>
  <c r="AK30" i="10"/>
  <c r="AL23" i="10"/>
  <c r="AN18" i="10"/>
  <c r="AM22" i="10"/>
  <c r="AM34" i="10" s="1"/>
  <c r="AK33" i="10" l="1"/>
  <c r="AL27" i="10"/>
  <c r="AL29" i="10" s="1"/>
  <c r="AL33" i="10" s="1"/>
  <c r="AL30" i="10"/>
  <c r="AL32" i="10"/>
  <c r="AM23" i="10"/>
  <c r="AO18" i="10"/>
  <c r="AO22" i="10" s="1"/>
  <c r="AO34" i="10" s="1"/>
  <c r="AN22" i="10"/>
  <c r="AN34" i="10" s="1"/>
  <c r="AL31" i="10" l="1"/>
  <c r="AM27" i="10"/>
  <c r="AM29" i="10" s="1"/>
  <c r="AM33" i="10" s="1"/>
  <c r="AM30" i="10"/>
  <c r="AM32" i="10"/>
  <c r="AO23" i="10"/>
  <c r="AN23" i="10"/>
  <c r="AM31" i="10" l="1"/>
  <c r="AN27" i="10"/>
  <c r="AN29" i="10" s="1"/>
  <c r="AN33" i="10" s="1"/>
  <c r="AN30" i="10"/>
  <c r="AN32" i="10"/>
  <c r="AO27" i="10"/>
  <c r="AO29" i="10" s="1"/>
  <c r="AO31" i="10" s="1"/>
  <c r="AO32" i="10"/>
  <c r="AO30" i="10"/>
  <c r="D63" i="7"/>
  <c r="B76" i="7"/>
  <c r="B32" i="11"/>
  <c r="B34" i="11" s="1"/>
  <c r="B36" i="11" s="1"/>
  <c r="F54" i="7" l="1"/>
  <c r="C76" i="7"/>
  <c r="AN31" i="10"/>
  <c r="AO33" i="10"/>
  <c r="C49" i="26"/>
  <c r="C50" i="13"/>
  <c r="D24" i="6"/>
  <c r="D26" i="6" l="1"/>
  <c r="D23" i="6"/>
  <c r="C39" i="13"/>
  <c r="C48" i="13"/>
  <c r="S137" i="13" s="1"/>
  <c r="C51" i="13"/>
  <c r="K96" i="13" s="1"/>
  <c r="C38" i="13"/>
  <c r="C47" i="26"/>
  <c r="S105" i="26" s="1"/>
  <c r="C50" i="26"/>
  <c r="T110" i="26" l="1"/>
  <c r="T106" i="26"/>
  <c r="T109" i="26"/>
  <c r="T107" i="26"/>
  <c r="T108" i="26"/>
  <c r="T139" i="13"/>
  <c r="T140" i="13"/>
  <c r="T142" i="13"/>
  <c r="T138" i="13"/>
  <c r="T141" i="13"/>
  <c r="W105" i="26"/>
  <c r="K70" i="26"/>
  <c r="W137" i="13"/>
  <c r="X109" i="26" l="1"/>
  <c r="X108" i="26"/>
  <c r="X106" i="26"/>
  <c r="X107" i="26"/>
  <c r="X141" i="13"/>
  <c r="X138" i="13"/>
  <c r="X140" i="13"/>
  <c r="X139" i="13"/>
  <c r="T111" i="26"/>
  <c r="L103" i="26" s="1"/>
  <c r="T143" i="13"/>
  <c r="L135" i="13" s="1"/>
  <c r="X110" i="26" l="1"/>
  <c r="L104" i="26" s="1"/>
  <c r="L110" i="26" s="1"/>
  <c r="L111" i="26" s="1"/>
  <c r="X142" i="13"/>
  <c r="L136"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tc={7C812A29-72DD-43F5-8C32-82DFD029AD05}</author>
  </authors>
  <commentList>
    <comment ref="C21" authorId="0" shapeId="0" xr:uid="{7C812A29-72DD-43F5-8C32-82DFD029AD05}">
      <text>
        <t>[Threaded comment]
Your version of Excel allows you to read this threaded comment; however, any edits to it will get removed if the file is opened in a newer version of Excel. Learn more: https://go.microsoft.com/fwlink/?linkid=870924
Comment:
    Do we anticipate any 20 year terms?  If so, maybe this can be a drop down.</t>
      </text>
    </comment>
  </commentList>
</comments>
</file>

<file path=xl/sharedStrings.xml><?xml version="1.0" encoding="utf-8"?>
<sst xmlns="http://schemas.openxmlformats.org/spreadsheetml/2006/main" count="3346" uniqueCount="1383">
  <si>
    <t xml:space="preserve">Proposal Summary </t>
  </si>
  <si>
    <t>Development Name</t>
  </si>
  <si>
    <t xml:space="preserve">Developer </t>
  </si>
  <si>
    <t xml:space="preserve">Borrowing Entity </t>
  </si>
  <si>
    <t xml:space="preserve">Owner </t>
  </si>
  <si>
    <t>Tax ID#</t>
  </si>
  <si>
    <t>Gurarantor</t>
  </si>
  <si>
    <t>Development Address</t>
  </si>
  <si>
    <t>Total Units</t>
  </si>
  <si>
    <t>Funding Requested</t>
  </si>
  <si>
    <t>Target Population</t>
  </si>
  <si>
    <t>Council District</t>
  </si>
  <si>
    <t>Council Member</t>
  </si>
  <si>
    <t>Census Tract Number</t>
  </si>
  <si>
    <t>Flood Zone</t>
  </si>
  <si>
    <t>Type of Construction</t>
  </si>
  <si>
    <t>Eligibility</t>
  </si>
  <si>
    <t>Purpose/Project Narrative</t>
  </si>
  <si>
    <t>(Acquisition, Renovation, New Construction) of an XX unit affordable housing development</t>
  </si>
  <si>
    <t>National Objective</t>
  </si>
  <si>
    <t>To serve LMI individuals</t>
  </si>
  <si>
    <t>Affordability Term (40 year) opted in?</t>
  </si>
  <si>
    <t>DR 2017 Tie Back (if applicable)</t>
  </si>
  <si>
    <t>Applicable?</t>
  </si>
  <si>
    <t>DOB Verification (if applicable)</t>
  </si>
  <si>
    <t>Have the Developer/ Developers, Borrowing Entity, and the Owner been registered with Sam.Gov?</t>
  </si>
  <si>
    <t>Has  the  Developer, Borrowing Entity, or the Owner been debarred by Sam.Gov?</t>
  </si>
  <si>
    <t>Loan Details</t>
  </si>
  <si>
    <t>Loan Payments</t>
  </si>
  <si>
    <t>No payments will be required during the Construction Term.  Afterwards, borrower will be required to make interest only payments annually equal to 1.00% of the loan balance.  $XX of the loan balalnce to be fully payable at maturity.</t>
  </si>
  <si>
    <t>Land Current Ownership:</t>
  </si>
  <si>
    <t xml:space="preserve">Was it an arms legth Purchase? </t>
  </si>
  <si>
    <t>LURA Requirements</t>
  </si>
  <si>
    <r>
      <t xml:space="preserve">Total Number of Units :XX units
Number of HCDD Designated Units: XX
Affordability Period: XX years commencing XX
</t>
    </r>
    <r>
      <rPr>
        <b/>
        <sz val="11"/>
        <rFont val="Calibri"/>
        <family val="2"/>
        <scheme val="minor"/>
      </rPr>
      <t xml:space="preserve">REMINDER: LURA will be senior to all other financing. </t>
    </r>
  </si>
  <si>
    <t xml:space="preserve">Lien Position </t>
  </si>
  <si>
    <t>2nd Lien Position</t>
  </si>
  <si>
    <t xml:space="preserve">Loan to Value </t>
  </si>
  <si>
    <t>Loan to Cost</t>
  </si>
  <si>
    <t xml:space="preserve">Total Square Footage of Development </t>
  </si>
  <si>
    <t>Total Net Rentable Square Footage</t>
  </si>
  <si>
    <t>Total Acres of Land for Development</t>
  </si>
  <si>
    <t>Price per Sq foot (total)</t>
  </si>
  <si>
    <t>Price per Sq foot (net rentable)</t>
  </si>
  <si>
    <t xml:space="preserve">Project Readiness - closing within </t>
  </si>
  <si>
    <t>Extended 40 Year LURA</t>
  </si>
  <si>
    <t>% of units at market rate</t>
  </si>
  <si>
    <t>Resident Services?</t>
  </si>
  <si>
    <t>% of other and commercial revenue</t>
  </si>
  <si>
    <t>60% rents compared to market</t>
  </si>
  <si>
    <t>Enter Value here</t>
  </si>
  <si>
    <t>Expense per unit</t>
  </si>
  <si>
    <t>Debt Coverage Ratio (Year 1)</t>
  </si>
  <si>
    <t>Cost Per Unit</t>
  </si>
  <si>
    <t>City of Houston Request</t>
  </si>
  <si>
    <t>Total Development Costs</t>
  </si>
  <si>
    <t>% of total HCDD Funding</t>
  </si>
  <si>
    <t>`</t>
  </si>
  <si>
    <t>Project/Site Description</t>
  </si>
  <si>
    <t>Location/Physical Address</t>
  </si>
  <si>
    <t>Current and Historical Use of Property and Adjacent Sites</t>
  </si>
  <si>
    <t>Size, Shape and Topography</t>
  </si>
  <si>
    <t>Concerted Revitalization Area</t>
  </si>
  <si>
    <t>Poverty Rate %</t>
  </si>
  <si>
    <t>Census Tract Median Income</t>
  </si>
  <si>
    <t>Located within 4 miles of City Hall?</t>
  </si>
  <si>
    <t>0.25 mile of local transit</t>
  </si>
  <si>
    <t>0.25 mile of High Frequency transit</t>
  </si>
  <si>
    <t>Total neighborhood amenities within 1 mile</t>
  </si>
  <si>
    <t>Housing for Special Needs?</t>
  </si>
  <si>
    <t>Project Design</t>
  </si>
  <si>
    <t>Local Amenities</t>
  </si>
  <si>
    <t xml:space="preserve">Name </t>
  </si>
  <si>
    <t>Distance</t>
  </si>
  <si>
    <t>Standard Metro Stop</t>
  </si>
  <si>
    <t>High Frequency Metro Stop</t>
  </si>
  <si>
    <t>Grocery Store</t>
  </si>
  <si>
    <t>Pharmacy</t>
  </si>
  <si>
    <t>General Retail</t>
  </si>
  <si>
    <t>Community Center</t>
  </si>
  <si>
    <t xml:space="preserve">Public Park </t>
  </si>
  <si>
    <t>Public Library</t>
  </si>
  <si>
    <t>Hospital</t>
  </si>
  <si>
    <t>Affordability Breakdown</t>
  </si>
  <si>
    <t xml:space="preserve">Bedrooms </t>
  </si>
  <si>
    <t>Market Rate</t>
  </si>
  <si>
    <t>Total</t>
  </si>
  <si>
    <t>Efficiency units</t>
  </si>
  <si>
    <t>TOTAL UNITS</t>
  </si>
  <si>
    <t xml:space="preserve">School Ranking based on Texas School Guide </t>
  </si>
  <si>
    <t>Elementary School</t>
  </si>
  <si>
    <t>Children at Risk Grade</t>
  </si>
  <si>
    <t xml:space="preserve">TEA rating </t>
  </si>
  <si>
    <t>Middle School</t>
  </si>
  <si>
    <t xml:space="preserve">Children at Risk Grade </t>
  </si>
  <si>
    <t>TEA rating</t>
  </si>
  <si>
    <t>High School</t>
  </si>
  <si>
    <t>Children at Risk Grade (use Dropdown)</t>
  </si>
  <si>
    <t>TEA Elem</t>
  </si>
  <si>
    <t xml:space="preserve">Threshold Items </t>
  </si>
  <si>
    <t>Description</t>
  </si>
  <si>
    <t>Met Threshold?</t>
  </si>
  <si>
    <t>Exception Eligibility</t>
  </si>
  <si>
    <t>TEA MID</t>
  </si>
  <si>
    <t>Full Package Received</t>
  </si>
  <si>
    <t>All checklist Items received?</t>
  </si>
  <si>
    <t>None</t>
  </si>
  <si>
    <t>TEA HIGH</t>
  </si>
  <si>
    <t>Application Fee</t>
  </si>
  <si>
    <t>Application Fee Received</t>
  </si>
  <si>
    <t>Houston City Limits</t>
  </si>
  <si>
    <t>Located within Houston City Limits</t>
  </si>
  <si>
    <t>Good Standing</t>
  </si>
  <si>
    <t>Applicant in Good Standing with HCDD and no back taxes owed</t>
  </si>
  <si>
    <t>Cell 51K - references</t>
  </si>
  <si>
    <t>Poverty Concentration</t>
  </si>
  <si>
    <t xml:space="preserve">Poverty rate meets citeria </t>
  </si>
  <si>
    <t>(located in CRA or rehabilitation)</t>
  </si>
  <si>
    <t>unit mixL47</t>
  </si>
  <si>
    <t>Site Control</t>
  </si>
  <si>
    <t xml:space="preserve">Applicants are owner of the property or have a binding contract to purchase the property. </t>
  </si>
  <si>
    <t>unit mixM47</t>
  </si>
  <si>
    <t>Affordability</t>
  </si>
  <si>
    <t>A minimum of 51% of the units are determined to be affordable that meets HCDD's affordability requirements</t>
  </si>
  <si>
    <t>unit mixN47</t>
  </si>
  <si>
    <t xml:space="preserve">Meets HCDD Flood Zone Standards </t>
  </si>
  <si>
    <t>(located outside of 100 year floodplain)</t>
  </si>
  <si>
    <t>unit mixO47</t>
  </si>
  <si>
    <t>Leverage</t>
  </si>
  <si>
    <t>HCDD request no greater than 50% to total Uses</t>
  </si>
  <si>
    <t>MF Building Resilience - New Cons Only</t>
  </si>
  <si>
    <t>Met the Minimun 12 points ?</t>
  </si>
  <si>
    <t>School Performance</t>
  </si>
  <si>
    <t xml:space="preserve">Meets School Zoning Restrictions </t>
  </si>
  <si>
    <t>rehabs, senior, CRA, population</t>
  </si>
  <si>
    <t xml:space="preserve"> MF resilience -k97</t>
  </si>
  <si>
    <t>Scoring Criteria</t>
  </si>
  <si>
    <t>Point Value</t>
  </si>
  <si>
    <t>HCDD Score</t>
  </si>
  <si>
    <t>Suggested Scoring Criteria</t>
  </si>
  <si>
    <t>Nonprofit Capacity Building</t>
  </si>
  <si>
    <t>Experienced nonprofit developer</t>
  </si>
  <si>
    <t>Applicant is a Nonprofit Organization individually developed 2 or more multifamily properties of 50 units or more (5 points)</t>
  </si>
  <si>
    <t>Nonprofit capacity building</t>
  </si>
  <si>
    <t>Joint-venture support with a for-profit and non-profit agency that demonstrates material partnership (5 points)</t>
  </si>
  <si>
    <t>Organizational Capacity</t>
  </si>
  <si>
    <t>Personnel Experience</t>
  </si>
  <si>
    <t xml:space="preserve">Number of key personnel with clear demonstration of years of experience and numbers of projects delivers should be heavily weighted  (1-5 points). </t>
  </si>
  <si>
    <t>Real Estate Portfolio</t>
  </si>
  <si>
    <t>Clear demonstration of 1-5 previous projects (1 point). Clear demonstration of 5-10 previous projects (2-3 points). Clear demonstration of 10+ previous projects (4-5 points)</t>
  </si>
  <si>
    <t>History of administering HCDD funds</t>
  </si>
  <si>
    <t>Successful completion and good standing status of at least 1 project financed by HCDD (2-3 points).</t>
  </si>
  <si>
    <t>Financial capacity</t>
  </si>
  <si>
    <t xml:space="preserve">Clear demonstration of $500k of liquidity and minimum $1M of net worth (1-2 points); $1M of liquidity and $5M of net worth (3-5 points); $1M+ liquidity and 5M+ net worth (6-7 points) </t>
  </si>
  <si>
    <t>Site Location</t>
  </si>
  <si>
    <t>Sites located within recognized boundaries the boundaries of a Concerted Revitalization Area</t>
  </si>
  <si>
    <t>Sites located within the boundaries of any recognized CRA (5 points)</t>
  </si>
  <si>
    <t xml:space="preserve">Sites located within census tracts with low poverty concentration  </t>
  </si>
  <si>
    <t>Sites located in census tracts with low levels of poverty concentration. Sites ranging form 25% - 20% poverty (1 point); 19%-15% (2 points); 14% - 10% (3 points);  &lt; 10% (4 points)</t>
  </si>
  <si>
    <t xml:space="preserve">Cell L63 </t>
  </si>
  <si>
    <t>Urban concentration (located within 4 miles of city hall)</t>
  </si>
  <si>
    <t xml:space="preserve">Sites located within 4 miles of city hall (3 points). </t>
  </si>
  <si>
    <t>Sites located within a ¼ mile of any public transportation stop</t>
  </si>
  <si>
    <t xml:space="preserve">Sites located within a ¼ mile any Metro stop that includes bus or rail (2 points). </t>
  </si>
  <si>
    <t>Sites located within a ¼ mile to high frequency public transportation stop</t>
  </si>
  <si>
    <t xml:space="preserve">Sites located within ¼ mile to a high frequency bus or rail stop, defined as service arriving every 15 minutes on average from 6 am to 8 p.m. seven days a week (3 points). </t>
  </si>
  <si>
    <t xml:space="preserve">Elementary school rated A or B by Children at Risk </t>
  </si>
  <si>
    <t xml:space="preserve">ratings of A-B (2 points ea.); rating of C (1 point each); rating of D-F (0 points) </t>
  </si>
  <si>
    <t xml:space="preserve">Middle school rated A or B by Children at Risk </t>
  </si>
  <si>
    <t xml:space="preserve">High school rated A or B by Children at Risk </t>
  </si>
  <si>
    <t>Neighborhood Amenities (number of amenities located within 1 mile of the site)</t>
  </si>
  <si>
    <t xml:space="preserve">Proximity to any neighborhood amenities within 1 mile of development site (1 point each amenity). </t>
  </si>
  <si>
    <t>Cell L80</t>
  </si>
  <si>
    <t>60% rents</t>
  </si>
  <si>
    <t>Market Rent</t>
  </si>
  <si>
    <t>Project Information</t>
  </si>
  <si>
    <t>Eligible applicants of the CenterPoint Energy Efficiency Program</t>
  </si>
  <si>
    <t>Eligible applicant elects into the CenterPoint Program (1 points)</t>
  </si>
  <si>
    <t>Studio</t>
  </si>
  <si>
    <t>Housing for special needs populations</t>
  </si>
  <si>
    <t>Applicants designates housing for secial needs populations (5 points)</t>
  </si>
  <si>
    <t>1BR</t>
  </si>
  <si>
    <t>Resilant Design</t>
  </si>
  <si>
    <t>Resilant project design that include podium style, pier and beam (5 points)</t>
  </si>
  <si>
    <t xml:space="preserve">2BR </t>
  </si>
  <si>
    <t>Project Readiness</t>
  </si>
  <si>
    <t>Applications that demonstrate a readiness to close within 6 months of notice of a final award and city council within 6 months (3 points); 6-12 months (2 points); 12-18 months (1 points)</t>
  </si>
  <si>
    <t xml:space="preserve">3BR </t>
  </si>
  <si>
    <t>Extended 40 year LURA</t>
  </si>
  <si>
    <t>Transactions which elect for a 40 year LURA will receive 5 points</t>
  </si>
  <si>
    <t>4BR</t>
  </si>
  <si>
    <t>Market Rate Composition</t>
  </si>
  <si>
    <t xml:space="preserve">5%- 10% of the units as market rate ( 2 points) 20% of the units at market rate (3 points)  &gt; 25% of the units at market (4 points) 30% of the units at market rate (5 points)  </t>
  </si>
  <si>
    <t>Cell L82</t>
  </si>
  <si>
    <t>Resident Services</t>
  </si>
  <si>
    <t xml:space="preserve">Applications that  reflect the types of services offers to the residents (3 points). </t>
  </si>
  <si>
    <t>Demonstration of Local support</t>
  </si>
  <si>
    <t xml:space="preserve">Applications that provide letters indicating community support (1 point for each letter; maximum 3 points). </t>
  </si>
  <si>
    <t>Financial Analysis</t>
  </si>
  <si>
    <t>Proforma Analysis</t>
  </si>
  <si>
    <t>less than 10% of commercial revenue (1 point)</t>
  </si>
  <si>
    <r>
      <t xml:space="preserve"> market rents no greater than 20% above restricted 60% AMFI rents (1 point)</t>
    </r>
    <r>
      <rPr>
        <i/>
        <sz val="12"/>
        <rFont val="Arial"/>
        <family val="2"/>
      </rPr>
      <t xml:space="preserve"> point granted even if no market rate units are provided</t>
    </r>
  </si>
  <si>
    <t>project expenses of at least $5,000 per unit (1 point)</t>
  </si>
  <si>
    <t>Debt Coverage</t>
  </si>
  <si>
    <t xml:space="preserve">Transactions that reflect a DSCR of 1.15 - 1.20 (2 points); . No perm debt 1.05 - 1.10 IER (2 points). </t>
  </si>
  <si>
    <t>Cost per Unit</t>
  </si>
  <si>
    <t xml:space="preserve">Transactions the reflect costs less than $150,000 per unit (5 points); $150,001 - 175,000 (4 points); $175,001 - $200,000 (3 points); $200,001 -$225,000 (2 points); $225,001 - $250,000 (1 point). Considerations may be made for certain high-cost designs that include podium style, single-family or land costs for high opportunity or urban core areas. </t>
  </si>
  <si>
    <t>Transactions the reflect HCDD loan as less than 20.0% of total sources (5 points); 20.1% - 30.0% (4 points). 30.1% - 40% (3 points) 40.1% - 50% (1 Point)</t>
  </si>
  <si>
    <t>Cell L83</t>
  </si>
  <si>
    <t>Cell L84</t>
  </si>
  <si>
    <t>Score Tab</t>
  </si>
  <si>
    <t>Applicant</t>
  </si>
  <si>
    <t>Gurantor</t>
  </si>
  <si>
    <t>Purpose</t>
  </si>
  <si>
    <t>Term</t>
  </si>
  <si>
    <t>No payments will be required during the Construction Term.  Afterwards, borrower will be required to make interest onlky payments annually equal to 1.00% of the loan balance.  $XX of the loan balalnce to be fully payable at maturity.</t>
  </si>
  <si>
    <r>
      <t xml:space="preserve">Total Number of Units :XX units
Number of HCDD Designated Units: XX
Affordability Period: XX years commencing XX
</t>
    </r>
    <r>
      <rPr>
        <b/>
        <sz val="11"/>
        <color rgb="FFFF0000"/>
        <rFont val="Calibri"/>
        <family val="2"/>
        <scheme val="minor"/>
      </rPr>
      <t xml:space="preserve">REMINDER: LURA will be senior to all other financing. </t>
    </r>
  </si>
  <si>
    <t>Guarantor:</t>
  </si>
  <si>
    <t>Price per Sq foot</t>
  </si>
  <si>
    <t xml:space="preserve">Calculate this </t>
  </si>
  <si>
    <t>No</t>
  </si>
  <si>
    <t>L93 Cell</t>
  </si>
  <si>
    <t>Information filled out by RM during Underwritting Process</t>
  </si>
  <si>
    <t>Summary of Key Risks and and Mitigation Factors</t>
  </si>
  <si>
    <t>Construction</t>
  </si>
  <si>
    <t xml:space="preserve">Market </t>
  </si>
  <si>
    <t xml:space="preserve">Structural </t>
  </si>
  <si>
    <t>Counterparty</t>
  </si>
  <si>
    <t>Recommendation</t>
  </si>
  <si>
    <t>HCDD Recommends approval of the proposed based a strong  market, an experienced and capable deal team as well as reasonble mitigated risks</t>
  </si>
  <si>
    <t>General Contractor</t>
  </si>
  <si>
    <t xml:space="preserve">Name of Company </t>
  </si>
  <si>
    <t>Year Company Founded</t>
  </si>
  <si>
    <t>Owner and Principals related</t>
  </si>
  <si>
    <t xml:space="preserve">Firm's Role in Transaction </t>
  </si>
  <si>
    <t>General contractor, Construction Manager, First tier subcontractor</t>
  </si>
  <si>
    <t xml:space="preserve">Project Managers and Supervisors </t>
  </si>
  <si>
    <t>Number of years experience for Project Manager</t>
  </si>
  <si>
    <t>Indicate company's track record for projects of this type</t>
  </si>
  <si>
    <t xml:space="preserve">Company has completed 50 projects within  the past five years of similar size and scope. Indicate any project delays. </t>
  </si>
  <si>
    <t>Any History with HCDD?</t>
  </si>
  <si>
    <t>If so provide some reference from previous Underwriters or Compliance</t>
  </si>
  <si>
    <t>Type of Contract</t>
  </si>
  <si>
    <t>Months to complete</t>
  </si>
  <si>
    <t>Surety/Issuer Rating</t>
  </si>
  <si>
    <t>Completion Gurantee</t>
  </si>
  <si>
    <t>Stored Materials issues /Questions</t>
  </si>
  <si>
    <t>Management Team</t>
  </si>
  <si>
    <t>Years in Management</t>
  </si>
  <si>
    <t>Total Units Managed</t>
  </si>
  <si>
    <t>Units managed in Houston</t>
  </si>
  <si>
    <t>Affordable units Managed</t>
  </si>
  <si>
    <t>Units managed financed by HCDD</t>
  </si>
  <si>
    <t>Entity Type</t>
  </si>
  <si>
    <t>Timeline</t>
  </si>
  <si>
    <t>CAR Grade</t>
  </si>
  <si>
    <t>Concerted Revitalization Areas</t>
  </si>
  <si>
    <t>District</t>
  </si>
  <si>
    <t>Council person</t>
  </si>
  <si>
    <t>Funding Source</t>
  </si>
  <si>
    <t>Scope of Work</t>
  </si>
  <si>
    <t>Project Uses</t>
  </si>
  <si>
    <t>Green Building Standard</t>
  </si>
  <si>
    <t>Status of funds</t>
  </si>
  <si>
    <t>Timing of Funds</t>
  </si>
  <si>
    <t>Payment Obligation</t>
  </si>
  <si>
    <t>Rent Restrictions</t>
  </si>
  <si>
    <t>Development Type</t>
  </si>
  <si>
    <t>Occupancy</t>
  </si>
  <si>
    <t>Organization Type</t>
  </si>
  <si>
    <t>Census Tract</t>
  </si>
  <si>
    <t>County</t>
  </si>
  <si>
    <t>Poverty Rate</t>
  </si>
  <si>
    <t>Median Income - Household</t>
  </si>
  <si>
    <t>Quality of Amenities</t>
  </si>
  <si>
    <t xml:space="preserve">TEA Rating </t>
  </si>
  <si>
    <t>yes</t>
  </si>
  <si>
    <t>Partnership or Ltd. Partnership</t>
  </si>
  <si>
    <t>1 - 3 months</t>
  </si>
  <si>
    <t>3</t>
  </si>
  <si>
    <t>A</t>
  </si>
  <si>
    <t>2</t>
  </si>
  <si>
    <t>X</t>
  </si>
  <si>
    <t>District A</t>
  </si>
  <si>
    <t>Amy Peck</t>
  </si>
  <si>
    <t>HCDD CDBG-DR</t>
  </si>
  <si>
    <t>New Construction</t>
  </si>
  <si>
    <t>Acquisition</t>
  </si>
  <si>
    <t>Energy Star - Multifamily</t>
  </si>
  <si>
    <t>Committed</t>
  </si>
  <si>
    <t>At closing</t>
  </si>
  <si>
    <t>Hard Debt</t>
  </si>
  <si>
    <t>30% AMI</t>
  </si>
  <si>
    <t>Garden Style - ground level units</t>
  </si>
  <si>
    <t>Family</t>
  </si>
  <si>
    <t>Non-Profit</t>
  </si>
  <si>
    <t>Brazoria</t>
  </si>
  <si>
    <t>Similar</t>
  </si>
  <si>
    <t>no</t>
  </si>
  <si>
    <t>S-Corp</t>
  </si>
  <si>
    <t>3 - 6 months</t>
  </si>
  <si>
    <t>A-</t>
  </si>
  <si>
    <t>Near Northside - Complete Community</t>
  </si>
  <si>
    <t>B</t>
  </si>
  <si>
    <t>District B</t>
  </si>
  <si>
    <t>Jerry Davis</t>
  </si>
  <si>
    <t>Permanent Loan</t>
  </si>
  <si>
    <t>Reconstruction</t>
  </si>
  <si>
    <t>Soft Costs</t>
  </si>
  <si>
    <t>Enterprise Green Communities</t>
  </si>
  <si>
    <t>Pending</t>
  </si>
  <si>
    <t>During construction</t>
  </si>
  <si>
    <t>Soft Debt</t>
  </si>
  <si>
    <t>50% AMI</t>
  </si>
  <si>
    <t>Single-Family - slab on grade</t>
  </si>
  <si>
    <t>Senior (55+)</t>
  </si>
  <si>
    <t>For-Profit</t>
  </si>
  <si>
    <t>Inferior</t>
  </si>
  <si>
    <t>at underwriting</t>
  </si>
  <si>
    <t>C-Corp</t>
  </si>
  <si>
    <t>6 -12 months</t>
  </si>
  <si>
    <t>A+</t>
  </si>
  <si>
    <t>Gulfton - Complete Community</t>
  </si>
  <si>
    <t>C</t>
  </si>
  <si>
    <t>District C</t>
  </si>
  <si>
    <t>Abbie Kamin</t>
  </si>
  <si>
    <t xml:space="preserve">LIHTC Syndication Proceeds </t>
  </si>
  <si>
    <t>Rehabilitation</t>
  </si>
  <si>
    <t xml:space="preserve">Hard costs </t>
  </si>
  <si>
    <t>LEED</t>
  </si>
  <si>
    <t>At construction completion</t>
  </si>
  <si>
    <t>Grant</t>
  </si>
  <si>
    <t>60% AMI</t>
  </si>
  <si>
    <t>Single Room Occupancy</t>
  </si>
  <si>
    <t>Senior (62+)</t>
  </si>
  <si>
    <t>Government</t>
  </si>
  <si>
    <t>Superior</t>
  </si>
  <si>
    <t xml:space="preserve">not applicable </t>
  </si>
  <si>
    <t>LLC</t>
  </si>
  <si>
    <t>12 -18 months</t>
  </si>
  <si>
    <t>Third Ward - Complete Community</t>
  </si>
  <si>
    <t>District D</t>
  </si>
  <si>
    <t>Carolyn Evans-Shabazz</t>
  </si>
  <si>
    <t xml:space="preserve">Historic Tax Credit Syndication Proceeds </t>
  </si>
  <si>
    <t xml:space="preserve">Refinance </t>
  </si>
  <si>
    <t>ICC-700 National Green Building Standard</t>
  </si>
  <si>
    <t>At conversion</t>
  </si>
  <si>
    <t>Equity</t>
  </si>
  <si>
    <t>80% AMI</t>
  </si>
  <si>
    <t>Garden Style - no ground level units</t>
  </si>
  <si>
    <t>Supportive Housing</t>
  </si>
  <si>
    <t>18 -24 months</t>
  </si>
  <si>
    <t>B-</t>
  </si>
  <si>
    <t>Second Ward - Complete Community</t>
  </si>
  <si>
    <t>AE</t>
  </si>
  <si>
    <t>District E</t>
  </si>
  <si>
    <t>Dave Martin</t>
  </si>
  <si>
    <t xml:space="preserve">Other Federal Loan or Grant (non-HCDD) </t>
  </si>
  <si>
    <t>HUD Green Checklist (Rehabs only)</t>
  </si>
  <si>
    <t>Other</t>
  </si>
  <si>
    <t>Podium Construction - 3/4 stories over 1 level of parking</t>
  </si>
  <si>
    <t>Homeless</t>
  </si>
  <si>
    <t>24+ months</t>
  </si>
  <si>
    <t>B+</t>
  </si>
  <si>
    <t>Acres Homes - Complete Community</t>
  </si>
  <si>
    <t>V</t>
  </si>
  <si>
    <t>District F</t>
  </si>
  <si>
    <t>Tiffany D. Thomas</t>
  </si>
  <si>
    <t>Private Loan or Grant</t>
  </si>
  <si>
    <t>Mid-Rise Building(s) (5+ Stories)</t>
  </si>
  <si>
    <t>Disabled</t>
  </si>
  <si>
    <t>TIRZ 1 - St. George Place</t>
  </si>
  <si>
    <t>VE</t>
  </si>
  <si>
    <t>District G</t>
  </si>
  <si>
    <t>Greg Travis</t>
  </si>
  <si>
    <t>Cash Equity</t>
  </si>
  <si>
    <t>Single-Family - pier and beam</t>
  </si>
  <si>
    <t>HIV/AIDS</t>
  </si>
  <si>
    <t>C-</t>
  </si>
  <si>
    <t>TIRZ 2 - Midtown</t>
  </si>
  <si>
    <t>AO</t>
  </si>
  <si>
    <t>District H</t>
  </si>
  <si>
    <t>Karla Cisneros</t>
  </si>
  <si>
    <t>In-Kind Equity/Deferred Developer Fee</t>
  </si>
  <si>
    <t>TBD</t>
  </si>
  <si>
    <t>Other  (specify within project narritive)</t>
  </si>
  <si>
    <t>C+</t>
  </si>
  <si>
    <t>TIRZ 3 - Main Square / Market Square</t>
  </si>
  <si>
    <t>AH</t>
  </si>
  <si>
    <t>District I</t>
  </si>
  <si>
    <t>Robert Gallegos</t>
  </si>
  <si>
    <t>D</t>
  </si>
  <si>
    <t>TIRZ 4 - Village Enclaves</t>
  </si>
  <si>
    <t>A1-A30</t>
  </si>
  <si>
    <t>District J</t>
  </si>
  <si>
    <t>Edward Pollard</t>
  </si>
  <si>
    <t>D-</t>
  </si>
  <si>
    <t>TIRZ 5 - Memorial Heights</t>
  </si>
  <si>
    <t>A99</t>
  </si>
  <si>
    <t>District K</t>
  </si>
  <si>
    <t>Martha Castex-Tatum</t>
  </si>
  <si>
    <t>D+</t>
  </si>
  <si>
    <t>TIRZ 6 - Eastside</t>
  </si>
  <si>
    <t>AR</t>
  </si>
  <si>
    <t>ETJ</t>
  </si>
  <si>
    <t>ETJ Jurisdiction</t>
  </si>
  <si>
    <t>F</t>
  </si>
  <si>
    <t>TIRZ 7 - OST / Almeda</t>
  </si>
  <si>
    <t>AR/AE</t>
  </si>
  <si>
    <t>TIRZ 8 - Gulfgate</t>
  </si>
  <si>
    <t>AR/AO</t>
  </si>
  <si>
    <t>TIRZ 9 - South Post Oak</t>
  </si>
  <si>
    <t>AR/A-A1-A30</t>
  </si>
  <si>
    <t>TIRZ 10 - Lake Houston</t>
  </si>
  <si>
    <t>AR/A</t>
  </si>
  <si>
    <t>TIRZ 11 - Greater Greenspoint</t>
  </si>
  <si>
    <t>TIRZ 12 - City Park</t>
  </si>
  <si>
    <t>TIRZ 13 - Old Sixth Ward</t>
  </si>
  <si>
    <t>TIRZ 14 - Fourth Ward</t>
  </si>
  <si>
    <t>TIRZ 15 - East Downtown</t>
  </si>
  <si>
    <t>TIRZ 16 - Uptown</t>
  </si>
  <si>
    <t>TIRZ 17 - Memorial City</t>
  </si>
  <si>
    <t>TIRZ 18 - Fifth Ward</t>
  </si>
  <si>
    <t>TIRZ 19 - Upper Kirby</t>
  </si>
  <si>
    <t>TIRZ 20 - Southwest Houston</t>
  </si>
  <si>
    <t>TIRZ 21 - Hardy / Near Northside</t>
  </si>
  <si>
    <t>TIRZ 22 - Leland woods</t>
  </si>
  <si>
    <t>TIRZ 23 - Harrisburg</t>
  </si>
  <si>
    <t>TIRZ 24 - Greater Houston</t>
  </si>
  <si>
    <t>TIRZ 25 - Hiram Clarke / Fort Bend Houston</t>
  </si>
  <si>
    <t>TIRZ 26 - Sunnyside</t>
  </si>
  <si>
    <t>TIRZ 27 - Montrose</t>
  </si>
  <si>
    <t>-</t>
  </si>
  <si>
    <t>Chambers</t>
  </si>
  <si>
    <t>Fort Bend</t>
  </si>
  <si>
    <t>Galveston</t>
  </si>
  <si>
    <t>Harris</t>
  </si>
  <si>
    <t>Liberty</t>
  </si>
  <si>
    <t>Montgomery</t>
  </si>
  <si>
    <t>Waller</t>
  </si>
  <si>
    <t>Not Listed</t>
  </si>
  <si>
    <t>Primary Market Area</t>
  </si>
  <si>
    <t xml:space="preserve">Define Primary Market Area. Provide background from appraisal and identify trends. Identify sources of information (appraisal, market study..etc)  </t>
  </si>
  <si>
    <t>One Bedroom Comparables (LIHTC)</t>
  </si>
  <si>
    <t>Property</t>
  </si>
  <si>
    <t>Year Built</t>
  </si>
  <si>
    <t>Vacancy</t>
  </si>
  <si>
    <t>Unit Size</t>
  </si>
  <si>
    <t>Face Rent</t>
  </si>
  <si>
    <t xml:space="preserve">PSF </t>
  </si>
  <si>
    <t>Quality and Amenities</t>
  </si>
  <si>
    <t>Net Rent</t>
  </si>
  <si>
    <t>Est Market Rent</t>
  </si>
  <si>
    <t>Comp 1</t>
  </si>
  <si>
    <t>Comp 2</t>
  </si>
  <si>
    <t>Comp 3</t>
  </si>
  <si>
    <t>Comp 4</t>
  </si>
  <si>
    <t>Comp 5</t>
  </si>
  <si>
    <t>Subject @ 60</t>
  </si>
  <si>
    <t>N/A</t>
  </si>
  <si>
    <t>Subject @ 80</t>
  </si>
  <si>
    <t>One Bedroom Comparables (Market)</t>
  </si>
  <si>
    <t>PSF</t>
  </si>
  <si>
    <t xml:space="preserve">(appraisal, market study..etc)  </t>
  </si>
  <si>
    <t>Two Bedroom Comparables (LIHTC)</t>
  </si>
  <si>
    <t>Two Bedroom Comparables (Market)</t>
  </si>
  <si>
    <t>Three Bedroom Comparables (LIHTC)</t>
  </si>
  <si>
    <t>Three Bedroom Comparables (Market)</t>
  </si>
  <si>
    <t>City of Houston Housing and Community Development Department</t>
  </si>
  <si>
    <t>HARVEY HOMEOWNERSHIP DEVELOPMENT AT CITYSCAPE  NOFA APPLICATION INSTRUCTIONS</t>
  </si>
  <si>
    <t>Application will only be accepted electronically at the link provided in the NOFA.</t>
  </si>
  <si>
    <t>Documents are to be signed by the organization’s Board Chair/Executive Director/President or Designee.</t>
  </si>
  <si>
    <t xml:space="preserve">All statements requiring a notarized signature must be notarized. </t>
  </si>
  <si>
    <t xml:space="preserve">Complete each colored cell of each Tab of the Application for City of Houston Funds, and provide all items listed on the Checklist. </t>
  </si>
  <si>
    <t>The Excel workbook to be provided in Excel (not pdf) on the flash drive.</t>
  </si>
  <si>
    <t xml:space="preserve">A $1,000 application fee is required </t>
  </si>
  <si>
    <t>If an item from the checklist is not applicable for your application, please include an explanation why it is not included or does not apply.</t>
  </si>
  <si>
    <r>
      <t xml:space="preserve">Applications under this NOFA are due to the City of Houston at the hyperlink provided by the date and time specified in the NOFA. </t>
    </r>
    <r>
      <rPr>
        <i/>
        <sz val="12"/>
        <rFont val="Arial"/>
        <family val="2"/>
      </rPr>
      <t>Late proposals will not be accepted.</t>
    </r>
  </si>
  <si>
    <t>Checklist Items</t>
  </si>
  <si>
    <t>Included?</t>
  </si>
  <si>
    <t>Paid Application fee of $1,000</t>
  </si>
  <si>
    <t>Attachment A1</t>
  </si>
  <si>
    <t>Agreements and Certification form signed by an officer of the Applicant</t>
  </si>
  <si>
    <t>Indemnity Agreement</t>
  </si>
  <si>
    <r>
      <rPr>
        <i/>
        <sz val="12"/>
        <rFont val="Arial"/>
        <family val="2"/>
      </rPr>
      <t>Notarized</t>
    </r>
    <r>
      <rPr>
        <sz val="12"/>
        <rFont val="Arial"/>
        <family val="2"/>
      </rPr>
      <t xml:space="preserve"> Affidavit of Ownership or Control</t>
    </r>
  </si>
  <si>
    <t>Form A: Fair Campaign Ordinance</t>
  </si>
  <si>
    <t>Attachment A-2</t>
  </si>
  <si>
    <t>Articles of Incorporation or Partnership documents</t>
  </si>
  <si>
    <t>Attachment A-3</t>
  </si>
  <si>
    <t>If organization is a nonprofit, please attach  501 (c )(3) documentation from the IRS</t>
  </si>
  <si>
    <t>Attachment A-4</t>
  </si>
  <si>
    <t>Organizational Charts for Owner &amp; Developer (please include both)</t>
  </si>
  <si>
    <t>Attachment A-5</t>
  </si>
  <si>
    <t>List staff members who will be working directly on the project. Provide resumes for key participants</t>
  </si>
  <si>
    <t>Attachment A-6</t>
  </si>
  <si>
    <r>
      <t xml:space="preserve">Applicants and developer's </t>
    </r>
    <r>
      <rPr>
        <b/>
        <sz val="12"/>
        <rFont val="Arial"/>
        <family val="2"/>
      </rPr>
      <t xml:space="preserve">Real Estate Owned </t>
    </r>
    <r>
      <rPr>
        <sz val="12"/>
        <rFont val="Arial"/>
        <family val="2"/>
      </rPr>
      <t xml:space="preserve">schedule of all owned and managed properties dated no later than six months of application. </t>
    </r>
  </si>
  <si>
    <t>Attachment A-7</t>
  </si>
  <si>
    <t>List of references from lenders, partners, or public agencies with which the Applicant has recently done business</t>
  </si>
  <si>
    <t>Attachment A-8</t>
  </si>
  <si>
    <t>Previous three years' audited and/or company prepared statements, financial statements and tax returns of all principals and guarantors associated with the borrowing entity</t>
  </si>
  <si>
    <t>Attachment A-9</t>
  </si>
  <si>
    <t>If there were findings noted in either your most recent Financial Statement audit or Single Audit, please describe the nature of the findings and what steps your organization has taken to resolve the findings</t>
  </si>
  <si>
    <t>Attachment A-10</t>
  </si>
  <si>
    <t>For non-profit organizations (NPO) participating in the Capacity Building program (1) provide a summary of the resources avaiable to the NPO (2) verification principals are unrelated to joint-venture partners and (3) description of the joint venture partners roles, responsibilities and duties to mentor the NPO</t>
  </si>
  <si>
    <t>Attachment B -1</t>
  </si>
  <si>
    <t>A narrative description of the project's scope, including the site's compliance with HUD Site &amp; Neighborhood standards</t>
  </si>
  <si>
    <t>Attachment B -2</t>
  </si>
  <si>
    <t>A completed Affirmative Fair Housing Marketing Plan</t>
  </si>
  <si>
    <t>Attachment B -3</t>
  </si>
  <si>
    <t>Documentation of site control - current purchase agreement or a Deed of Trust if already owned</t>
  </si>
  <si>
    <t>Attachment B -4</t>
  </si>
  <si>
    <t>Current survey</t>
  </si>
  <si>
    <t>Attachment B -5</t>
  </si>
  <si>
    <t>One or more maps indicating the specific location of the property</t>
  </si>
  <si>
    <t>Attachment B -6</t>
  </si>
  <si>
    <t>A minimum of five (5) current color photographs from various angles of the property/project site and minimum of four (4) current color photographs of the general area including adjacent properties</t>
  </si>
  <si>
    <t>Attachment B -7</t>
  </si>
  <si>
    <t>Verification site location is within the boundaries of a Complete Community or Concerted Revitalization Area identified by a prior adopted plan by Houston City Council</t>
  </si>
  <si>
    <t>Attachment B -8</t>
  </si>
  <si>
    <t xml:space="preserve">Verification site is located within a ¼ mile to Metro stop and/or high frequency Metro stop. </t>
  </si>
  <si>
    <t>Attachment B -9</t>
  </si>
  <si>
    <t>Verification of high frequency transit service, which is defined as service arriving every 15 minutes on average from 6 am to 8 p.m. seven days a week</t>
  </si>
  <si>
    <t>Attachment B -10</t>
  </si>
  <si>
    <t xml:space="preserve">Map reflecting name and proximity to neighborhood amenities including grocery stores, public park, pharmacy, health facility and public library </t>
  </si>
  <si>
    <t>Attachment B -11</t>
  </si>
  <si>
    <t>Flood zone determination and historical evidence if site flooded in past 10 years (historical site maps, affidavit form land seller, ...etc.)</t>
  </si>
  <si>
    <t>The following items may be provided during underwriting . Please provide if available</t>
  </si>
  <si>
    <t>Attachment B - 12</t>
  </si>
  <si>
    <t>Current appraisal with both as-is and as-complete valuations</t>
  </si>
  <si>
    <t>Attachment B - 13</t>
  </si>
  <si>
    <t>Phase 1 Environmental Assessment and Phase II (if required).*</t>
  </si>
  <si>
    <t>Attachment B - 14</t>
  </si>
  <si>
    <t>Market Study</t>
  </si>
  <si>
    <t>Attachment B - 15</t>
  </si>
  <si>
    <t>Relocation plan (rehabilitations only)</t>
  </si>
  <si>
    <t>Attachment C - 1</t>
  </si>
  <si>
    <t>Designs, including elevations and unit floor plans</t>
  </si>
  <si>
    <t>Attachment C - 2</t>
  </si>
  <si>
    <t>Site plan</t>
  </si>
  <si>
    <t>Attachment C - 3</t>
  </si>
  <si>
    <t xml:space="preserve">Detailed timeline for project scope including design, permitting, arranging third party financing, general contractor selection and closing </t>
  </si>
  <si>
    <t>Attachment C - 4</t>
  </si>
  <si>
    <t>Detailed scope of work</t>
  </si>
  <si>
    <t>Attachment C - 5</t>
  </si>
  <si>
    <t>For each funding source listed in the budget forms, attach a letter of funding commitment (dated no later than 3 months prior to the application)</t>
  </si>
  <si>
    <t>Attachment C - 6</t>
  </si>
  <si>
    <t xml:space="preserve">Documentation of loal support that the applicant has sought, received and implemented (if needed) views and recommendations from members of the community regarding the proposed development. </t>
  </si>
  <si>
    <t>Attachment C - 7</t>
  </si>
  <si>
    <t>Design phase information showing the planned project will qualify for Green Building certification</t>
  </si>
  <si>
    <t>Rehabilitation projects only</t>
  </si>
  <si>
    <t>Current Property Condition Assessment</t>
  </si>
  <si>
    <t>Lead Based Paint Assessment if property was built prior to 1978</t>
  </si>
  <si>
    <t>Operating statements for the past 3 years</t>
  </si>
  <si>
    <t>Attachment C - 8</t>
  </si>
  <si>
    <t>Provide any documentation of insurance, FEMA, SBA, and any other type of funding received as a result of the 2017 disaster event</t>
  </si>
  <si>
    <t>Applicant Information</t>
  </si>
  <si>
    <t xml:space="preserve">Type of Organization: </t>
  </si>
  <si>
    <t>Select entity type:</t>
  </si>
  <si>
    <t xml:space="preserve">** Note – Any applications requiring HCDD grants by a separate third party (e.g. a conduit award from a non-profit organization to a limited partnership that owns the development) must be explicitly outlined in the application. </t>
  </si>
  <si>
    <t>Full Legal Name of Applicant:</t>
  </si>
  <si>
    <t>Date of Incorporation</t>
  </si>
  <si>
    <t xml:space="preserve">Mailing Address:  </t>
  </si>
  <si>
    <t>City, State, and Zip Code:</t>
  </si>
  <si>
    <t>Individual Contact Name</t>
  </si>
  <si>
    <t>Conduit Loan Entity Name (If Applicable)</t>
  </si>
  <si>
    <t>Contact Phone:</t>
  </si>
  <si>
    <t>Email</t>
  </si>
  <si>
    <t>Tax ID of Applicant:</t>
  </si>
  <si>
    <t>UEI number</t>
  </si>
  <si>
    <t>Has the UEI  number been registered with SAM.gov?</t>
  </si>
  <si>
    <t xml:space="preserve">Does the applicant have any outstanding taxes owed to the City of Houston? </t>
  </si>
  <si>
    <t>Will the Applicant be the primary developer for the transaction?</t>
  </si>
  <si>
    <t>If no, provide name and information of the primary developer</t>
  </si>
  <si>
    <t>Full name of Developer</t>
  </si>
  <si>
    <t>Address</t>
  </si>
  <si>
    <t>Tax ID of Developer:</t>
  </si>
  <si>
    <t>Provide the names of the individual and corporate guarantors for this transaction.</t>
  </si>
  <si>
    <t xml:space="preserve">Financial statements will be required for each guarantor listed </t>
  </si>
  <si>
    <r>
      <t xml:space="preserve">Declaration of Principal Owners, Officers &amp; Directors
</t>
    </r>
    <r>
      <rPr>
        <b/>
        <i/>
        <sz val="12"/>
        <rFont val="Arial"/>
        <family val="2"/>
      </rPr>
      <t xml:space="preserve">[All applicants must complete this section.]
</t>
    </r>
  </si>
  <si>
    <t>Answer the following questions as they may apply to the applicant entity, each officer, each director and each owner of 20% or more of the applicant entity. For each "yes" answer, attach a separate signed attachment providing a detailed explanation.</t>
  </si>
  <si>
    <t>1. Are any involved in any legal claim or lawsuit?</t>
  </si>
  <si>
    <t>Yes</t>
  </si>
  <si>
    <t>2. Are any federal, state, or local taxes delinquent?</t>
  </si>
  <si>
    <t>3. Are any liable under any contingency agreements?</t>
  </si>
  <si>
    <t>4. Have any ever been involved in bankruptcy or insolvency proceedings?</t>
  </si>
  <si>
    <t>5. Do any have any outstanding judgements?</t>
  </si>
  <si>
    <t>6. Have any ever had property foreclosed upon or given title or deed in lieu of foreclosure?</t>
  </si>
  <si>
    <t>7. Have any ever been denied any government financing?</t>
  </si>
  <si>
    <t>8. Have any ever been banned or debarred from doing any business with HUD or the City?</t>
  </si>
  <si>
    <t>9. Have any ever been charged with or arrested for any criminal offense other than a minor vehicle violation?</t>
  </si>
  <si>
    <t>10. Are any presently under indictment, parole or probation?</t>
  </si>
  <si>
    <t>11. Have you ever been called to perform under a guaranty?</t>
  </si>
  <si>
    <t>12. Have you ever had a loan or received a grant from the City?</t>
  </si>
  <si>
    <t>13. Does organization have prior history with City entitlement funds?</t>
  </si>
  <si>
    <t>14. Has organization received Federal, State, County, City or other public funds?</t>
  </si>
  <si>
    <t>15. Have the Owner, Developer, and Borrower been registered with Sam.Gov for the HCDD debarrment check?</t>
  </si>
  <si>
    <t>16. If yes to 12, 13, or 14 above, identify all projects by name, year, funding amounts and status under separate cover.</t>
  </si>
  <si>
    <r>
      <t xml:space="preserve">Applicant Authorized Signer: </t>
    </r>
    <r>
      <rPr>
        <sz val="12"/>
        <rFont val="Arial"/>
        <family val="2"/>
      </rPr>
      <t xml:space="preserve"> </t>
    </r>
  </si>
  <si>
    <t xml:space="preserve">Name: </t>
  </si>
  <si>
    <t xml:space="preserve">Phone: </t>
  </si>
  <si>
    <t xml:space="preserve">Email: </t>
  </si>
  <si>
    <t>Title:</t>
  </si>
  <si>
    <t>The undersigned certifies that all statements in this application and on each document required to be submitted in connection herewith, including federal income tax returns, are true, correct, and complete. The undersigned authorizes the City to make such inquiries and gather such information as the City deems necessary and reasonable concerning any information provided to the City on this application or on any such required document, including inquiries to the Internal Revenue Services and any local Credit Bureau Reporting Agencies. The undersigned further agrees to notify the City promptly of any material change in any such information.</t>
  </si>
  <si>
    <t xml:space="preserve"> Site Information</t>
  </si>
  <si>
    <t xml:space="preserve">Project Name: </t>
  </si>
  <si>
    <t>Stella Link</t>
  </si>
  <si>
    <t>Located within the city limits of Houston?</t>
  </si>
  <si>
    <t xml:space="preserve">Physical Address of Project  (TBD is acceptable, but include cross streets) City, State, Zip </t>
  </si>
  <si>
    <t>10301 Stella Link Road, Houston 77025</t>
  </si>
  <si>
    <t>Tarsha Jackson</t>
  </si>
  <si>
    <t>Total Square Footage of Development</t>
  </si>
  <si>
    <t>NA</t>
  </si>
  <si>
    <t xml:space="preserve">Total Acres of Land for Development </t>
  </si>
  <si>
    <t>Mary Nan Huffman</t>
  </si>
  <si>
    <t>Project Readiness: After notification of award, indicate the timeline which the following will be completed from date of award</t>
  </si>
  <si>
    <t>Design</t>
  </si>
  <si>
    <t>Permitting</t>
  </si>
  <si>
    <t>Secure Third Party Financing</t>
  </si>
  <si>
    <t xml:space="preserve">Closing </t>
  </si>
  <si>
    <t>Construction Completion</t>
  </si>
  <si>
    <t>Cityscape / [Sponsor Name for Development]</t>
  </si>
  <si>
    <t>Deal Team Details</t>
  </si>
  <si>
    <t>Developer ( Include both developer names if applicable)</t>
  </si>
  <si>
    <t>Borrowing Entity</t>
  </si>
  <si>
    <t xml:space="preserve">Description of executive management and staff capacity, experience with projects that are similar to the one proposed in terms of size, scope, complexity and type of development  </t>
  </si>
  <si>
    <t xml:space="preserve">Project Narrative 
- What is the project (SF detached for sale, MF seniors, MF family, etc.)
-Where is the project 
-Who are the sponsors 
-What will the funds be used for (new construction, rehab, land purchase and pre-development, etc.)
-Who else is providing funds
</t>
  </si>
  <si>
    <t>Insert Development Organization Chart (Including conduit entity)</t>
  </si>
  <si>
    <t>Multi-family Building Resilience (New Construction)</t>
  </si>
  <si>
    <t>Resilient Development Activity</t>
  </si>
  <si>
    <t>Points Earned</t>
  </si>
  <si>
    <t>https://www.enterprisecommunity.org/download?fid=2154&amp;nid=4325</t>
  </si>
  <si>
    <t>Score Calc</t>
  </si>
  <si>
    <t>Resilient Area: Protection (Minimum of 2)</t>
  </si>
  <si>
    <t>1 Wet Floodproofing</t>
  </si>
  <si>
    <t>Wet Floodproofing</t>
  </si>
  <si>
    <t>2 Dry Flood</t>
  </si>
  <si>
    <t>Relocate or protect equipment that cannot be exposed to water.</t>
  </si>
  <si>
    <t>3 Site Perimeter</t>
  </si>
  <si>
    <t>Electrical panels, mechanical equipment, gas and electric meters and shut-offs should be relocated from flood-prone areas to locations above the DFE. If that is not possible, they should be protected in place. (See Strategy: Dry Floodproofing.)</t>
  </si>
  <si>
    <t>4 Elevator</t>
  </si>
  <si>
    <t xml:space="preserve">Dry Floodproofing </t>
  </si>
  <si>
    <t>5 Backwater Valve</t>
  </si>
  <si>
    <t>Protect In Place equipment that cannot be exposed to water AND cannot be relocated.</t>
  </si>
  <si>
    <t>6 Envelope Eff</t>
  </si>
  <si>
    <t>Active measures require removable elements to be put into place before an
anticipated flood. Permanent measures are fixtures and systems integrated into the structure itself, which do not need to be manually deployed in the event of an emergency. Effective dry floodproofing requires a design by a qualified engineer and an operations and maintenance plan, and should include:
 - Sealing cracks or openings on exterior walls or the foundation.
 - Covering entry points below the DFE.
 - Protecting against and remove seepage inside the building.
 - Protecting mechanical and electrical systems.</t>
  </si>
  <si>
    <t>7 elevated Equip</t>
  </si>
  <si>
    <t xml:space="preserve">Site Perimeter Floodproofing </t>
  </si>
  <si>
    <t xml:space="preserve">8) Elevated Living </t>
  </si>
  <si>
    <t>Protective barriers may be temporary or permanent</t>
  </si>
  <si>
    <t xml:space="preserve">9) Surface Strom </t>
  </si>
  <si>
    <t>Temporary barriers can include:
 - Sandbags
 - Water-inflated tube systems
 - Panelized systems installed into foundations
Permanent barriers can include:
 - Floodwalls
 - Berms</t>
  </si>
  <si>
    <t>10) window Shade</t>
  </si>
  <si>
    <t xml:space="preserve">Resilient Elevator modifications </t>
  </si>
  <si>
    <t>11) Site Orientation</t>
  </si>
  <si>
    <t>Consider elevators with motors and controls above the DFE</t>
  </si>
  <si>
    <t>12) Cool Roofs</t>
  </si>
  <si>
    <t xml:space="preserve">Consider holeless hydrulic elvevators for buildings in flood zones. More common in multifamily buildings are traction elevators that hoist the elevator using an elevated machine room for the elevator controls and mechanical equipment. </t>
  </si>
  <si>
    <t>13)Dist Heat and Cool</t>
  </si>
  <si>
    <t>Backwater Valves</t>
  </si>
  <si>
    <t>14)Back up power</t>
  </si>
  <si>
    <t>Valves that allow waste water to flow out and close if the flow is reversed</t>
  </si>
  <si>
    <t xml:space="preserve">15)Emerg Lighting </t>
  </si>
  <si>
    <t>Backwater valves are installed where the wastewater pipe exits the building, so sewage only flows outward. Valves have a hinged flapper that remains open to allow outward flow, but seals tightly if there is backpressure.</t>
  </si>
  <si>
    <t>16)Potable water</t>
  </si>
  <si>
    <t>Resilient Area: Adaptation  (Minimum of 3)</t>
  </si>
  <si>
    <t>17) Build Comm ties</t>
  </si>
  <si>
    <t>Envelope Efficiency</t>
  </si>
  <si>
    <t>18)Community Resil Spaces</t>
  </si>
  <si>
    <t>The thermal performance of a building envelope or building skin</t>
  </si>
  <si>
    <t>19) Dev Emergency Mgt Manual</t>
  </si>
  <si>
    <t xml:space="preserve">A building's envelop and its performance can control the conditioned space in the event of an extended power outage making the units habitable for longer. A high-performance envelope is especially valuable during a power outage because indoor temperatures change more slowly, increasing a building’s “passive survivability.” Addressing the efficiency of a building a number of influences are considered - identifying and reducing moisture issues, reducing air leakage, considering the roof, wall insulation and windows to name a few. </t>
  </si>
  <si>
    <t>20) Organize Comm Resilience</t>
  </si>
  <si>
    <t>Elevated Equipment</t>
  </si>
  <si>
    <t>21) Energy Star</t>
  </si>
  <si>
    <t>Elevate critical equipment in place or moved to higher floors, the roof, or outdoor platforms</t>
  </si>
  <si>
    <t>22) Enterprise Green Comm</t>
  </si>
  <si>
    <t xml:space="preserve">In general, essential building systems should be elevated to at least
the 0.2-percent-annual-chance flood elevation and higher if it is practical
to do so. If sufficient data is not available or if this level of protection
is not feasible, utilities should be elevated to at least 2 feet above the
1-percent-annual-chance flood elevation. </t>
  </si>
  <si>
    <t>23) LEED --</t>
  </si>
  <si>
    <t>Elevated Living Space</t>
  </si>
  <si>
    <t>24) National Green Building Standard</t>
  </si>
  <si>
    <t>Utilize floors below the DFE for non-residential purposes</t>
  </si>
  <si>
    <t xml:space="preserve">25)  Solar Ready Design </t>
  </si>
  <si>
    <t xml:space="preserve">Eliminating living spaces and mechanical systems below the BFE can be incorporated with wet floodproofing measures (See Strategy: Wet floodproofing). </t>
  </si>
  <si>
    <t xml:space="preserve">26)Solar </t>
  </si>
  <si>
    <t>Surface Stormwater Management</t>
  </si>
  <si>
    <t>27) EV ready</t>
  </si>
  <si>
    <t>Infiltrating water into the ground on-site reduces the need for large infrastructure</t>
  </si>
  <si>
    <t xml:space="preserve">28)EV cahrging Station </t>
  </si>
  <si>
    <t>Containment and infiltration are the two most common approaches to managing onsite stormwater. Buildings with well-draining soil can often infiltrate rain water directly into the ground. Urban zero-lot-line sites or buildings with poorly draining soil can store rainwater on-site for slow release into a traditional storm sewer system.</t>
  </si>
  <si>
    <t>29) Green Infrastructure</t>
  </si>
  <si>
    <t>Window Shading</t>
  </si>
  <si>
    <t>Exterior or interior window treatments that shade rooms can lessen solar
heating</t>
  </si>
  <si>
    <t>Exterior shades block sunlight before it reaches the window, making them more effective than interior shades and blinds.Interior window treatments are protected from the elements, less expensive and easier to install and clean, but not as effective as exterior treatments.</t>
  </si>
  <si>
    <t>Site Orientation</t>
  </si>
  <si>
    <t>Develop building orientation to account for thermal, lighting, visual, and other urban amenity considerations</t>
  </si>
  <si>
    <t xml:space="preserve">Successful design orientation for a building can help lower its total energy usage and help it contribute to the vitality of the surrounding environment and provide the structure with thermal and visual comfort. </t>
  </si>
  <si>
    <t>Cool Roofs</t>
  </si>
  <si>
    <t>Adaptive roof treatment to reduce heat absorbed by the building</t>
  </si>
  <si>
    <t>Roof design to reflect more sunlight and absorb less heat than a standard roof. Cool roofs can be made of a highly reflective type of paint, a sheet covering, or highly reflective tiles or shingles. Nearly any type of building can benefit from a cool roof</t>
  </si>
  <si>
    <t>Distributed Heating and Cooling</t>
  </si>
  <si>
    <t>Decentralized and high-efficiency heating and cooling systems</t>
  </si>
  <si>
    <t>Distributed systems provide heating and cooling inside a residential unit, giving residents greater control over the temperature in their apartment and dramatically reducing distribution losses. Dedicated boilers, warm-air furnaces, window-mounted air conditioners or through-the-wall heating/cooling units can be installed in individual apartments.</t>
  </si>
  <si>
    <t>Resilient Area: Back up measures  (Minimum of 1)</t>
  </si>
  <si>
    <t>Maintaining Backup Power to Critical Systems</t>
  </si>
  <si>
    <t>During a power outage, backup power is vital to continue building operations</t>
  </si>
  <si>
    <t>Larger, high-rise residential buildings are typically required to have backup power for critical functions, such as the operation of one elevator and a fire-suppression pump. Smaller buildings are not. Backup power becomes even more necessary if residents are sheltered in place during power outages.</t>
  </si>
  <si>
    <t>Emergency Lighting</t>
  </si>
  <si>
    <t>Provide residents with lighting during an extended power loss.</t>
  </si>
  <si>
    <t>Code-mandated emergency lighting, such as exit signs with emergency area illumination, are frequently designed to function only long enough for residents to evacuate. Building codes generally require only 90 minutes of emergency illumination. Different lighting strategies are necessary to keep buildings operating safely during and after emergencies.</t>
  </si>
  <si>
    <t>Access to Potable Water</t>
  </si>
  <si>
    <t xml:space="preserve">Provide residents access to water supply </t>
  </si>
  <si>
    <t>buildings with rooftop water storage have a resilience advantage since their water supply is gravity-fed and may last for days if residents know to strictly curtail water use. Standard municipal water pressure may be adequate to keep buildings up to 6 stories high supplied with water during of a power outage. Taller buildings typically either use pressure-booster pumps or pump water to a roof tank.</t>
  </si>
  <si>
    <t>Resilient Area: Community  (Minimum of 2)</t>
  </si>
  <si>
    <t>Building Community Ties</t>
  </si>
  <si>
    <t>Neighbors are the most important source of support and information</t>
  </si>
  <si>
    <t>Residents who know one another will be more likely to turn to each other for  support during an emergency. This becomes especially critical if they shelter in place.
Develop infrastructure to support community engagement and interaction. Set aside common space for posting information, convening meetings and hosting parties and other group activities.</t>
  </si>
  <si>
    <t>Creating Community Resilience Spaces</t>
  </si>
  <si>
    <t>Create Community Spaces that can serve as a central location for emergency services</t>
  </si>
  <si>
    <t>Community spaces should offer a safe and secure environment for residents and a central location for emergency services. A resilience space might be located in an existing multi-purpose area such as a dining or activity room, where residents will feel comfortable taking shelter or receiving emergency services.</t>
  </si>
  <si>
    <t>Developing an Emergency Management Manual</t>
  </si>
  <si>
    <t xml:space="preserve">Develop a comprehensive document for residents to plan from in the event of emergancies </t>
  </si>
  <si>
    <r>
      <t xml:space="preserve">An effective emergency plan prepares the entire organization for an emergency, promoting three core capabilities:
 - </t>
    </r>
    <r>
      <rPr>
        <b/>
        <i/>
        <sz val="12"/>
        <color theme="1"/>
        <rFont val="Calibri"/>
        <family val="2"/>
        <scheme val="minor"/>
      </rPr>
      <t>Coordination.</t>
    </r>
    <r>
      <rPr>
        <i/>
        <sz val="12"/>
        <color theme="1"/>
        <rFont val="Calibri"/>
        <family val="2"/>
        <scheme val="minor"/>
      </rPr>
      <t xml:space="preserve"> The organization works in a unified way across departments and with organizations and people outside.
 - </t>
    </r>
    <r>
      <rPr>
        <b/>
        <i/>
        <sz val="12"/>
        <color theme="1"/>
        <rFont val="Calibri"/>
        <family val="2"/>
        <scheme val="minor"/>
      </rPr>
      <t>Communication.</t>
    </r>
    <r>
      <rPr>
        <i/>
        <sz val="12"/>
        <color theme="1"/>
        <rFont val="Calibri"/>
        <family val="2"/>
        <scheme val="minor"/>
      </rPr>
      <t xml:space="preserve"> Staff and leadership communicate efficiently throughout a disaster.
 - </t>
    </r>
    <r>
      <rPr>
        <b/>
        <i/>
        <sz val="12"/>
        <color theme="1"/>
        <rFont val="Calibri"/>
        <family val="2"/>
        <scheme val="minor"/>
      </rPr>
      <t>Information sharing.</t>
    </r>
    <r>
      <rPr>
        <i/>
        <sz val="12"/>
        <color theme="1"/>
        <rFont val="Calibri"/>
        <family val="2"/>
        <scheme val="minor"/>
      </rPr>
      <t xml:space="preserve"> Vital updates reach staff, residents, leadership and outside people quickly.</t>
    </r>
  </si>
  <si>
    <t>Organizing for Community Resilience</t>
  </si>
  <si>
    <t>Create a well-defined process of sharing and implementation between communities</t>
  </si>
  <si>
    <t>Collaboration with other multifamily housing organizations can make your resilience plan stronger and more effective. Organizations can share their experiences in resilience planning and emergency preparednes and can help identify local and shared resources, pool information about equipment and infrastructure pricing and the best ways to get residents involved.</t>
  </si>
  <si>
    <t>Resilient Area: Green Building Standard  (Minimum of 1)</t>
  </si>
  <si>
    <t>Energy Star</t>
  </si>
  <si>
    <t>www.energystar.gov</t>
  </si>
  <si>
    <t>The Development must incorporate all mandatory and optional items applicable to the construction type- Certified Homes or Multifamily High-Rise</t>
  </si>
  <si>
    <t>www.greencommunitiesonline.org</t>
  </si>
  <si>
    <t>The Development must incorporate all mandatory and optional items applicable to the construction type (i.e. New Construction, Rehabilitation, etc.) as provided in the most recent version of the Enterprise Green Communities Criteria.</t>
  </si>
  <si>
    <r>
      <t xml:space="preserve">LEED </t>
    </r>
    <r>
      <rPr>
        <sz val="12"/>
        <color rgb="FFFF0000"/>
        <rFont val="Calibri"/>
        <family val="2"/>
        <scheme val="minor"/>
      </rPr>
      <t>(If applicable- Choose ONLY 1)</t>
    </r>
  </si>
  <si>
    <t>https://new.usgbc.org/leed</t>
  </si>
  <si>
    <t>The Development must incorporate, at a minimum, all of the applicable criteria necessary to obtain ONE OF THE FOLLOWING LEED Certifications(If Gold is identified then 3 points are awarded)</t>
  </si>
  <si>
    <t>CERTIFIED (1 Point)</t>
  </si>
  <si>
    <t>SILVER (2 Points)</t>
  </si>
  <si>
    <t>GOLD (3 Points)</t>
  </si>
  <si>
    <t>PLATINUM (4 Points)</t>
  </si>
  <si>
    <r>
      <t xml:space="preserve">ICC-700 National Green Building Standard </t>
    </r>
    <r>
      <rPr>
        <sz val="12"/>
        <color rgb="FFFF0000"/>
        <rFont val="Calibri"/>
        <family val="2"/>
        <scheme val="minor"/>
      </rPr>
      <t xml:space="preserve"> (If applicable- Choose ONLY 1)</t>
    </r>
  </si>
  <si>
    <t>www.iccsafe.org</t>
  </si>
  <si>
    <t>The Development must incorporate, at a minimum, all of the applicable criteria necessary to obtain ONE OF THE FOLLOWING NGBS Green Certifications (If Gold is identified then 3 points are awarded)</t>
  </si>
  <si>
    <t>+1</t>
  </si>
  <si>
    <t>BRONZE (1 Point)</t>
  </si>
  <si>
    <t>+2</t>
  </si>
  <si>
    <t>+3</t>
  </si>
  <si>
    <t>+4</t>
  </si>
  <si>
    <t>EMERALD (4 Points)</t>
  </si>
  <si>
    <t>Resilient Area: Solar (Minimum of 1)</t>
  </si>
  <si>
    <t>Solar Ready Design and Construction</t>
  </si>
  <si>
    <t>Design and construction anticipating solar application in the future</t>
  </si>
  <si>
    <t>Design and construction of a building in a way that facilitates the installation of a rooftop solar photovoltaic (PV) system at some point after the building has been constructedmaking future PV system installation more cost-effective by reducing the need for infrastructure upgrades, ensuring solar technical feasibility, and planning for PV systems.</t>
  </si>
  <si>
    <t xml:space="preserve">Solar  </t>
  </si>
  <si>
    <t>Satisfy energy needs through the instalation of solar pannels</t>
  </si>
  <si>
    <t xml:space="preserve">Once efficiency measures have been incorporated, the remaining energy needs can be met using renewable energy technologies. Common on-site electricity generation strategies photovoltaics (PV) and solar water heating. </t>
  </si>
  <si>
    <t>Resilient Area: Electric Vehicles (Minimum of 1)</t>
  </si>
  <si>
    <t xml:space="preserve">EV Ready </t>
  </si>
  <si>
    <t>Design and construction anticipating the iclusion of electric vehicle charging stations in the future</t>
  </si>
  <si>
    <t>Establish EV infrastructure requirements for new construction projects, including the electrical capacity and pre-wiring to make possible the future installation of EV charging stations.</t>
  </si>
  <si>
    <t>EV Charging Stations</t>
  </si>
  <si>
    <t>Construction of EV Charging Stations</t>
  </si>
  <si>
    <t xml:space="preserve">Install EV infrastructure and at minimum two (2) charging stations for every 20 parking spaces.  </t>
  </si>
  <si>
    <t>Resilient Area: Green Infrastructure  (Minimum of 1)</t>
  </si>
  <si>
    <t>Green Infrastructure</t>
  </si>
  <si>
    <r>
      <t xml:space="preserve">Infrastructure as outlined by the Houston Incentives for Green Development
</t>
    </r>
    <r>
      <rPr>
        <b/>
        <i/>
        <sz val="11"/>
        <color theme="1"/>
        <rFont val="Calibri"/>
        <family val="2"/>
        <scheme val="minor"/>
      </rPr>
      <t/>
    </r>
  </si>
  <si>
    <t>cell 105</t>
  </si>
  <si>
    <r>
      <rPr>
        <b/>
        <sz val="12"/>
        <color theme="1"/>
        <rFont val="Calibri"/>
        <family val="2"/>
        <scheme val="minor"/>
      </rPr>
      <t>Bioretention</t>
    </r>
    <r>
      <rPr>
        <sz val="12"/>
        <color theme="1"/>
        <rFont val="Calibri"/>
        <family val="2"/>
        <scheme val="minor"/>
      </rPr>
      <t xml:space="preserve"> – Some type of buffer that removes sedimentation and other contaminants from stormwater runoff. </t>
    </r>
  </si>
  <si>
    <t>cell 106</t>
  </si>
  <si>
    <r>
      <rPr>
        <b/>
        <i/>
        <sz val="12"/>
        <color theme="1"/>
        <rFont val="Calibri"/>
        <family val="2"/>
        <scheme val="minor"/>
      </rPr>
      <t>Green Roofs</t>
    </r>
    <r>
      <rPr>
        <i/>
        <sz val="12"/>
        <color theme="1"/>
        <rFont val="Calibri"/>
        <family val="2"/>
        <scheme val="minor"/>
      </rPr>
      <t xml:space="preserve"> – Consisting of vegetation and soil, or other growing medium, planted over a waterproofing membrane that protects the top of the building from water infiltration. A green roof can reduce the amount of stormwater runoff between 50% - 90% with absorption into the soil and by the plants and provide additional thermal resistance; keeping energy cost down during the hot summer months as well as create Additional usable space, which can increase your property value</t>
    </r>
  </si>
  <si>
    <t>cell 107</t>
  </si>
  <si>
    <r>
      <rPr>
        <b/>
        <i/>
        <sz val="12"/>
        <color theme="1"/>
        <rFont val="Calibri"/>
        <family val="2"/>
        <scheme val="minor"/>
      </rPr>
      <t>Permeable Pavement</t>
    </r>
    <r>
      <rPr>
        <i/>
        <sz val="12"/>
        <color theme="1"/>
        <rFont val="Calibri"/>
        <family val="2"/>
        <scheme val="minor"/>
      </rPr>
      <t xml:space="preserve"> – walking paths, parking lots, property driveways and other large surfaces to be designed to enable infiltration of stormwater runoff.</t>
    </r>
  </si>
  <si>
    <t xml:space="preserve"> </t>
  </si>
  <si>
    <t>cell 108</t>
  </si>
  <si>
    <r>
      <rPr>
        <b/>
        <i/>
        <sz val="12"/>
        <color theme="1"/>
        <rFont val="Calibri"/>
        <family val="2"/>
        <scheme val="minor"/>
      </rPr>
      <t xml:space="preserve">Rainwater Harvesting </t>
    </r>
    <r>
      <rPr>
        <i/>
        <sz val="12"/>
        <color theme="1"/>
        <rFont val="Calibri"/>
        <family val="2"/>
        <scheme val="minor"/>
      </rPr>
      <t>- Rainwater harvesting systems are recognized by the EPA as a Low Impact Development (LID) technique for stormwater management. By retaining stormwater runoff for on-site use, harvesting systems reduce the runoff volumes and pollutant loads entering the stormwater collection system, helping to restore pre-development hydrology and mitigate downstream water quality impacts</t>
    </r>
  </si>
  <si>
    <t>cell 109</t>
  </si>
  <si>
    <r>
      <rPr>
        <b/>
        <i/>
        <sz val="12"/>
        <color theme="1"/>
        <rFont val="Calibri"/>
        <family val="2"/>
        <scheme val="minor"/>
      </rPr>
      <t>Soil Amendments</t>
    </r>
    <r>
      <rPr>
        <i/>
        <sz val="12"/>
        <color theme="1"/>
        <rFont val="Calibri"/>
        <family val="2"/>
        <scheme val="minor"/>
      </rPr>
      <t xml:space="preserve"> –Adding a material such as Loam to a soil improves its physical properties, such as water retention, permeability, water infiltration, drainage, aeration and structure. By changing the soils’ structure, roots penetrate more easily and water infiltration for the entire site improves.</t>
    </r>
  </si>
  <si>
    <t>cell 110</t>
  </si>
  <si>
    <r>
      <rPr>
        <b/>
        <i/>
        <sz val="12"/>
        <color theme="1"/>
        <rFont val="Calibri"/>
        <family val="2"/>
        <scheme val="minor"/>
      </rPr>
      <t>Urban Forestry</t>
    </r>
    <r>
      <rPr>
        <i/>
        <sz val="12"/>
        <color theme="1"/>
        <rFont val="Calibri"/>
        <family val="2"/>
        <scheme val="minor"/>
      </rPr>
      <t xml:space="preserve"> – Ecosystems that provide critical benefits to people and wildlife. Urban forests help to filter air and water, control storm water, conserve energy, and provide animal habitat and shade.</t>
    </r>
  </si>
  <si>
    <t>cell 111</t>
  </si>
  <si>
    <r>
      <rPr>
        <b/>
        <i/>
        <sz val="12"/>
        <color theme="1"/>
        <rFont val="Calibri"/>
        <family val="2"/>
        <scheme val="minor"/>
      </rPr>
      <t>Vegetated Filter Strips</t>
    </r>
    <r>
      <rPr>
        <i/>
        <sz val="12"/>
        <color theme="1"/>
        <rFont val="Calibri"/>
        <family val="2"/>
        <scheme val="minor"/>
      </rPr>
      <t xml:space="preserve"> - land areas of either planted or indigenous vegetation, situated between a potential pollutant-source area and a surface-water body that receives runoff.</t>
    </r>
  </si>
  <si>
    <t>cell 112</t>
  </si>
  <si>
    <t>SUMMARY SOURCES AND USES OF FUNDS</t>
  </si>
  <si>
    <t>Describe all sources of funds and total uses of funds. Information must be consistent with the information provided throughout the Application (i.e. Financing Participants and Development Cost Schedule forms). Where funds such as tax credits or bonds are used, only the proceeds going into the development should be identified so that "sources" match "uses."</t>
  </si>
  <si>
    <t>Applicants must describe the financing plan for the Development. This must include: (a) any non-traditional financing arrangements; (b) the use of funds with respect to the Development; (c) the funding sources for the Development including construction, permanent and bridge loans, rents, operating subsidies, and replacement reserves; and (d) the commitment status of the funding sources</t>
  </si>
  <si>
    <r>
      <t xml:space="preserve">Enter all of the </t>
    </r>
    <r>
      <rPr>
        <b/>
        <i/>
        <u/>
        <sz val="11"/>
        <rFont val="Arial"/>
        <family val="2"/>
      </rPr>
      <t xml:space="preserve">Permanent Period Sources </t>
    </r>
    <r>
      <rPr>
        <b/>
        <sz val="11"/>
        <rFont val="Arial"/>
        <family val="2"/>
      </rPr>
      <t xml:space="preserve">necessary to complete the project in the Yellow highlighted area below.  </t>
    </r>
  </si>
  <si>
    <t>Source #</t>
  </si>
  <si>
    <t>Funding Description</t>
  </si>
  <si>
    <t>Amount</t>
  </si>
  <si>
    <t>Interest Rate</t>
  </si>
  <si>
    <t>Amortization</t>
  </si>
  <si>
    <t>Timing of contribution</t>
  </si>
  <si>
    <t>Source of Financing</t>
  </si>
  <si>
    <t>Lien Position</t>
  </si>
  <si>
    <t>Status</t>
  </si>
  <si>
    <t>Request from HCDD</t>
  </si>
  <si>
    <t>HCDD</t>
  </si>
  <si>
    <t xml:space="preserve">Other (specify): </t>
  </si>
  <si>
    <t>Profroma Tab cell references</t>
  </si>
  <si>
    <t>Cell b26</t>
  </si>
  <si>
    <t>Summary cell references</t>
  </si>
  <si>
    <t xml:space="preserve">c25 Loan to value </t>
  </si>
  <si>
    <t>c26 Loan to cost</t>
  </si>
  <si>
    <t>Other (specify):</t>
  </si>
  <si>
    <t>TOTAL SOURCES OF FUNDS</t>
  </si>
  <si>
    <t>Use #</t>
  </si>
  <si>
    <t>Development Costs</t>
  </si>
  <si>
    <t>TOTAL USES OF FUNDS</t>
  </si>
  <si>
    <t>HCDD CDBG DR Request</t>
  </si>
  <si>
    <t>Percentage of Total Uses</t>
  </si>
  <si>
    <r>
      <t xml:space="preserve">Enter all information of any interim </t>
    </r>
    <r>
      <rPr>
        <b/>
        <i/>
        <u/>
        <sz val="10"/>
        <rFont val="Arial"/>
        <family val="2"/>
      </rPr>
      <t>Construction Period Sources</t>
    </r>
    <r>
      <rPr>
        <b/>
        <sz val="10"/>
        <rFont val="Arial"/>
        <family val="2"/>
      </rPr>
      <t xml:space="preserve"> that will not be included as a Permanent Period Source </t>
    </r>
  </si>
  <si>
    <t>Amor-tization</t>
  </si>
  <si>
    <t>Conventional Loan</t>
  </si>
  <si>
    <t>Enter data in blue cells only</t>
  </si>
  <si>
    <t>Cost</t>
  </si>
  <si>
    <t>Cost Per Net Rentable Square Foot</t>
  </si>
  <si>
    <t>Other Information</t>
  </si>
  <si>
    <t>Acquisition Costs</t>
  </si>
  <si>
    <t>Land</t>
  </si>
  <si>
    <t>Existing Structures</t>
  </si>
  <si>
    <t># of units</t>
  </si>
  <si>
    <t>Other - describe</t>
  </si>
  <si>
    <r>
      <t xml:space="preserve">Site Work Costs </t>
    </r>
    <r>
      <rPr>
        <b/>
        <i/>
        <sz val="11"/>
        <rFont val="Arial"/>
        <family val="2"/>
      </rPr>
      <t>(not included in construction contract)</t>
    </r>
  </si>
  <si>
    <t xml:space="preserve">Demolition/Clearance </t>
  </si>
  <si>
    <t>Site Remediation</t>
  </si>
  <si>
    <t>Improvements</t>
  </si>
  <si>
    <t>Construction Costs (construction contract costs)</t>
  </si>
  <si>
    <t>Other Site Work</t>
  </si>
  <si>
    <t>General Requirements</t>
  </si>
  <si>
    <t>of construction costs</t>
  </si>
  <si>
    <t>Builder’s Overhead</t>
  </si>
  <si>
    <t xml:space="preserve">Builder Profit </t>
  </si>
  <si>
    <t>Performance Bond Premium</t>
  </si>
  <si>
    <t>Construction Contingency</t>
  </si>
  <si>
    <t>Architectural and Engineering Fees</t>
  </si>
  <si>
    <t>Architect Fee -- Design</t>
  </si>
  <si>
    <t>Architect Fee -- Construction Supervision</t>
  </si>
  <si>
    <t>Engineering Fees</t>
  </si>
  <si>
    <t>Other Owner Costs</t>
  </si>
  <si>
    <t>Project Consultant Fees</t>
  </si>
  <si>
    <t>Legal and Organizational Expenses</t>
  </si>
  <si>
    <t>Syndication Fees</t>
  </si>
  <si>
    <t>Survey</t>
  </si>
  <si>
    <t>Appraisal Fees</t>
  </si>
  <si>
    <t>Soil Boring/Environmental Survey/Lead-Based Paint Evaluation</t>
  </si>
  <si>
    <t>Tap Fees and Impact Fees</t>
  </si>
  <si>
    <t>Permitting Fees</t>
  </si>
  <si>
    <t>Real Estate Attorney Fees</t>
  </si>
  <si>
    <t>Interim Financing Costs</t>
  </si>
  <si>
    <t>Construction Insurance</t>
  </si>
  <si>
    <t>Construction Interest</t>
  </si>
  <si>
    <t>Construction Loan Origination Fee</t>
  </si>
  <si>
    <t>Title and Recording Costs (for the construction loan)</t>
  </si>
  <si>
    <t>Construction Loan Legal Fees</t>
  </si>
  <si>
    <t>Permanent Financing Fees and Expenses</t>
  </si>
  <si>
    <t>Permanent Loan Origination Fees (Points)</t>
  </si>
  <si>
    <t>Mortgage Broker Fees</t>
  </si>
  <si>
    <t>Title and Recording Costs (for permanent financing)</t>
  </si>
  <si>
    <t>Counsel's Fee</t>
  </si>
  <si>
    <t>Lender’s Counsel Fee</t>
  </si>
  <si>
    <t>Developer's Fee</t>
  </si>
  <si>
    <t>of total development costs</t>
  </si>
  <si>
    <t>Initial Project Reserves</t>
  </si>
  <si>
    <t>Initial Rent-Up Reserve</t>
  </si>
  <si>
    <t>Initial Operating Reserve</t>
  </si>
  <si>
    <t>Initial Replacement Reserve</t>
  </si>
  <si>
    <t>Other Initial Project Reserves Costs</t>
  </si>
  <si>
    <t>Tenant Relocation Costs</t>
  </si>
  <si>
    <r>
      <t xml:space="preserve">Project Administration and Management Costs </t>
    </r>
    <r>
      <rPr>
        <b/>
        <i/>
        <sz val="11"/>
        <rFont val="Arial"/>
        <family val="2"/>
      </rPr>
      <t>(during construction only)</t>
    </r>
  </si>
  <si>
    <t>Marketing/Management</t>
  </si>
  <si>
    <t>Operating Expenses</t>
  </si>
  <si>
    <t>Taxes</t>
  </si>
  <si>
    <t>Insurance</t>
  </si>
  <si>
    <t>Other Project Administration &amp; Management Costs</t>
  </si>
  <si>
    <t>Other Development Costs</t>
  </si>
  <si>
    <t>Other Development Cost 1</t>
  </si>
  <si>
    <t>Other Development Cost 2</t>
  </si>
  <si>
    <t>Other Development Cost 3</t>
  </si>
  <si>
    <t>Other Development Cost 4</t>
  </si>
  <si>
    <t>Other Development Cost 5</t>
  </si>
  <si>
    <t>Other Development Cost 6</t>
  </si>
  <si>
    <t>per unit</t>
  </si>
  <si>
    <t>Per unit</t>
  </si>
  <si>
    <t>Cost Allocation Chart</t>
  </si>
  <si>
    <t>Sources and Uses of Funds</t>
  </si>
  <si>
    <t>Column to be deleted ( for display purpose only</t>
  </si>
  <si>
    <t>Describe all sources of funds and total uses of funds. Information must be consistent with the Development Cost Schedule. Where funds such as tax credits, loan guarantees, bonds are used, only the proceeds going into the development should be identified so that "sources" match "uses."</t>
  </si>
  <si>
    <t>USES OF FUNDS</t>
  </si>
  <si>
    <t>Total Cost</t>
  </si>
  <si>
    <t>COH-CDBG-DR</t>
  </si>
  <si>
    <t>Financing Institution 1</t>
  </si>
  <si>
    <t>Financing Institution 2</t>
  </si>
  <si>
    <t>Developer financing</t>
  </si>
  <si>
    <t>Other Financing</t>
  </si>
  <si>
    <t>Acq - Contract Price</t>
  </si>
  <si>
    <t>acquisition</t>
  </si>
  <si>
    <t>Acq - Closing/Legal Other</t>
  </si>
  <si>
    <t>Uses</t>
  </si>
  <si>
    <t xml:space="preserve">Amount </t>
  </si>
  <si>
    <t>Off-Sites</t>
  </si>
  <si>
    <t>Hard Cost</t>
  </si>
  <si>
    <t>Site work</t>
  </si>
  <si>
    <t>Soft Cost</t>
  </si>
  <si>
    <t>Direct Construction costs</t>
  </si>
  <si>
    <t>Acquisition Cost</t>
  </si>
  <si>
    <t>General Requirements (&lt;6%)</t>
  </si>
  <si>
    <t>Developer Fee</t>
  </si>
  <si>
    <t>Overhead (&lt;2%)</t>
  </si>
  <si>
    <t>Reserves</t>
  </si>
  <si>
    <t>Profit (&lt;6%)</t>
  </si>
  <si>
    <t>Total Project Cost:</t>
  </si>
  <si>
    <t>Architectural - Design Fees</t>
  </si>
  <si>
    <t>Architectural - Supervison Fees</t>
  </si>
  <si>
    <t>Real Estate Attorney/other legal fees</t>
  </si>
  <si>
    <t>Accounting Fees</t>
  </si>
  <si>
    <t>Impact Fees</t>
  </si>
  <si>
    <t>Building permits &amp; related costs</t>
  </si>
  <si>
    <t>Appraisal</t>
  </si>
  <si>
    <t>Market analysis</t>
  </si>
  <si>
    <t>Environmental Assessment</t>
  </si>
  <si>
    <t>Soils Report</t>
  </si>
  <si>
    <t>Marketing</t>
  </si>
  <si>
    <t>Cost of Consturction Insurance</t>
  </si>
  <si>
    <t>Hazard &amp; liability insurance</t>
  </si>
  <si>
    <t>Real Property Taxes</t>
  </si>
  <si>
    <t>Personal Property Taxes</t>
  </si>
  <si>
    <t>Tenant Relocation Expenses</t>
  </si>
  <si>
    <t>Other Indirect/Soft Costs</t>
  </si>
  <si>
    <t>Housing Consultant Fees</t>
  </si>
  <si>
    <t>Developer Fee - G &amp; A</t>
  </si>
  <si>
    <t>Developer Profit</t>
  </si>
  <si>
    <t>Construction Loan(s)</t>
  </si>
  <si>
    <t>Interest</t>
  </si>
  <si>
    <t>Origination fee</t>
  </si>
  <si>
    <t>Title &amp; recording fees</t>
  </si>
  <si>
    <t>Closing costs &amp; legal fees</t>
  </si>
  <si>
    <t>Inspection Fees</t>
  </si>
  <si>
    <t>Credit Report</t>
  </si>
  <si>
    <t xml:space="preserve">Discount Points </t>
  </si>
  <si>
    <t>Permanent Loan(s)</t>
  </si>
  <si>
    <t>Origination Fees</t>
  </si>
  <si>
    <t>Title &amp; Recording Fees</t>
  </si>
  <si>
    <t>Bond premium</t>
  </si>
  <si>
    <t>Credit report</t>
  </si>
  <si>
    <t>Discount points</t>
  </si>
  <si>
    <t>Credit enhancement fees</t>
  </si>
  <si>
    <t>Prepaid MIP</t>
  </si>
  <si>
    <t>Bridge Loan(s)</t>
  </si>
  <si>
    <t>Title &amp; Recording fees</t>
  </si>
  <si>
    <t>Other Financing Costs</t>
  </si>
  <si>
    <t>Tax Credit Fees</t>
  </si>
  <si>
    <t>Tax and/or bond cousel</t>
  </si>
  <si>
    <t>Payment bonds</t>
  </si>
  <si>
    <t>Performance bonds</t>
  </si>
  <si>
    <t>Mortgage insurance premiums</t>
  </si>
  <si>
    <t>Cost of underwriting &amp; issuance</t>
  </si>
  <si>
    <t>Syndication organization cost</t>
  </si>
  <si>
    <t>Tax Opinion</t>
  </si>
  <si>
    <t>Contractor Guarantee Fee</t>
  </si>
  <si>
    <t>Developer Guarantee Fee</t>
  </si>
  <si>
    <t>RESERVES</t>
  </si>
  <si>
    <t>Rent-Up</t>
  </si>
  <si>
    <t>Operating</t>
  </si>
  <si>
    <t>Replacement</t>
  </si>
  <si>
    <t>Escrows</t>
  </si>
  <si>
    <t>TOTAL USE OF FUNDS</t>
  </si>
  <si>
    <t xml:space="preserve"> Summary Cell Reference </t>
  </si>
  <si>
    <t>Total Appraised Value after completion</t>
  </si>
  <si>
    <t xml:space="preserve">b25 Loan to Value </t>
  </si>
  <si>
    <t>Construction Financing</t>
  </si>
  <si>
    <t>Lender Name</t>
  </si>
  <si>
    <t>Financing Terms</t>
  </si>
  <si>
    <t>Any Risk?</t>
  </si>
  <si>
    <t>Permanent Financing</t>
  </si>
  <si>
    <t>Equity (LIHTC or Other)</t>
  </si>
  <si>
    <t>Type</t>
  </si>
  <si>
    <t>Investor</t>
  </si>
  <si>
    <t>Terms</t>
  </si>
  <si>
    <t xml:space="preserve">Placed in Service </t>
  </si>
  <si>
    <t>Other Suborndiante Sources</t>
  </si>
  <si>
    <t>Agency</t>
  </si>
  <si>
    <t>Commitment Verified?</t>
  </si>
  <si>
    <t>Terms of Financing</t>
  </si>
  <si>
    <t>Funding Terms</t>
  </si>
  <si>
    <t>Cost Item</t>
  </si>
  <si>
    <t>%</t>
  </si>
  <si>
    <t>Eligible Cost</t>
  </si>
  <si>
    <t>Source</t>
  </si>
  <si>
    <t>Notes</t>
  </si>
  <si>
    <t>Supported by Appraisal</t>
  </si>
  <si>
    <t>Matches Construction Contract</t>
  </si>
  <si>
    <t xml:space="preserve">I want to include this, but not sure how to do it. </t>
  </si>
  <si>
    <t>P/OH/GCs</t>
  </si>
  <si>
    <t>6%/2%/6%</t>
  </si>
  <si>
    <t xml:space="preserve">HC Contingency </t>
  </si>
  <si>
    <t>5%/10% of total contract</t>
  </si>
  <si>
    <t>Architectural and Design</t>
  </si>
  <si>
    <t xml:space="preserve">If more than 5% of total costs, provide reason </t>
  </si>
  <si>
    <t>Project Costs</t>
  </si>
  <si>
    <t xml:space="preserve">Financing </t>
  </si>
  <si>
    <t>Type? Operating Reserves / Leases up Reserves</t>
  </si>
  <si>
    <t>Cash Fee $XX (What % paid at closing, completion and conversion?)</t>
  </si>
  <si>
    <t xml:space="preserve">Total </t>
  </si>
  <si>
    <t>Unit Mix</t>
  </si>
  <si>
    <t>Other Revenue (monthly total)</t>
  </si>
  <si>
    <t>Per unit per month</t>
  </si>
  <si>
    <t xml:space="preserve">Description of Other Revenue (e.g., commercial space,  laundry facilities, parking.. etc.) </t>
  </si>
  <si>
    <t>Feel free to insert or delete rows.  Be sure to copy down formulas if you add rows.</t>
  </si>
  <si>
    <t>TOTAL</t>
  </si>
  <si>
    <t>RENT RESTRICTED UNITS</t>
  </si>
  <si>
    <t>UNRESTRICTED MARKET  RATE UNITS</t>
  </si>
  <si>
    <t>Identify unit types below:</t>
  </si>
  <si>
    <t>Designation</t>
  </si>
  <si>
    <t># of Units</t>
  </si>
  <si>
    <t>Square Feet/unit</t>
  </si>
  <si>
    <t>Total Square Feet</t>
  </si>
  <si>
    <t>Total Rents</t>
  </si>
  <si>
    <t># units restricted</t>
  </si>
  <si>
    <t>Total SF Restricted</t>
  </si>
  <si>
    <t xml:space="preserve">Proposed Monthly Rent </t>
  </si>
  <si>
    <t>Less utility allowance*</t>
  </si>
  <si>
    <t>Net Rent/ Unit</t>
  </si>
  <si>
    <t>Total Restricted Rents</t>
  </si>
  <si>
    <t># units @ market</t>
  </si>
  <si>
    <t>Total Market SF</t>
  </si>
  <si>
    <t>Average Market Rent/Unit</t>
  </si>
  <si>
    <t>Total Market Rent</t>
  </si>
  <si>
    <t>Efficiency</t>
  </si>
  <si>
    <t>Efficiency total</t>
  </si>
  <si>
    <t>One Bedroom</t>
  </si>
  <si>
    <t>1 BR total</t>
  </si>
  <si>
    <t>Two Bedroom</t>
  </si>
  <si>
    <t>2BR total</t>
  </si>
  <si>
    <t>Three Bedroom</t>
  </si>
  <si>
    <t>3BR total</t>
  </si>
  <si>
    <t>Four Bedroom</t>
  </si>
  <si>
    <t>4BR total</t>
  </si>
  <si>
    <t>Grand Total</t>
  </si>
  <si>
    <t>*link to Houston Housing Authority utility allowance schedule</t>
  </si>
  <si>
    <t xml:space="preserve"> http://www.housingforhouston.com/media/52852/hcv%20utility%20allowances%202018.pdf</t>
  </si>
  <si>
    <t>Number Units</t>
  </si>
  <si>
    <t>Total Restricted Units</t>
  </si>
  <si>
    <t>Total Market Rent Units</t>
  </si>
  <si>
    <t>% of Restricted Units</t>
  </si>
  <si>
    <t>% of Market Rate Units</t>
  </si>
  <si>
    <t>Total 30% Units</t>
  </si>
  <si>
    <t>Total 50% Units</t>
  </si>
  <si>
    <t>Total 60% Units</t>
  </si>
  <si>
    <t>Total 80% Units</t>
  </si>
  <si>
    <t xml:space="preserve">Application </t>
  </si>
  <si>
    <t>1 BR</t>
  </si>
  <si>
    <t>HCDD Required Affordability</t>
  </si>
  <si>
    <t>2 BR</t>
  </si>
  <si>
    <t>Meets HCDD Requirements</t>
  </si>
  <si>
    <t>3 BR</t>
  </si>
  <si>
    <t>4 BR</t>
  </si>
  <si>
    <t>5 BR</t>
  </si>
  <si>
    <r>
      <t>Total/</t>
    </r>
    <r>
      <rPr>
        <b/>
        <i/>
        <sz val="12"/>
        <rFont val="Arial"/>
        <family val="2"/>
      </rPr>
      <t>Average</t>
    </r>
  </si>
  <si>
    <t>Expense</t>
  </si>
  <si>
    <t>Annual Cost</t>
  </si>
  <si>
    <t>Monthly Cost</t>
  </si>
  <si>
    <t>Additional Information</t>
  </si>
  <si>
    <t>Management Expenses</t>
  </si>
  <si>
    <t>Management Fee</t>
  </si>
  <si>
    <t>% of EGI</t>
  </si>
  <si>
    <t>Management Administrative Payroll Costs</t>
  </si>
  <si>
    <t>per unit per year</t>
  </si>
  <si>
    <t>Legal Fees</t>
  </si>
  <si>
    <t>Accounting / Audit Fees</t>
  </si>
  <si>
    <t>Advertising / Marketing</t>
  </si>
  <si>
    <t>Telephone</t>
  </si>
  <si>
    <t>Office Supplies</t>
  </si>
  <si>
    <t>Operations and Maintenance Expenses</t>
  </si>
  <si>
    <t>Security</t>
  </si>
  <si>
    <t>Operations and Maintenance Administrative Payroll Costs</t>
  </si>
  <si>
    <t>Elevator (if any)</t>
  </si>
  <si>
    <t>Other Mechanical Equipment</t>
  </si>
  <si>
    <t>Interior Painting</t>
  </si>
  <si>
    <t>Routine Repairs and Supplies</t>
  </si>
  <si>
    <t>Exterminating</t>
  </si>
  <si>
    <t>Lawn and Landscaping</t>
  </si>
  <si>
    <t>Garbage Removal</t>
  </si>
  <si>
    <t>Resident Service Cost</t>
  </si>
  <si>
    <t>Utilities Paid by the Property</t>
  </si>
  <si>
    <t>Electricity</t>
  </si>
  <si>
    <t>Natural Gas, Oil, Other Fuel</t>
  </si>
  <si>
    <t>Sewer and Water</t>
  </si>
  <si>
    <t>Taxes / Insurance / Reserves / Other Expenses</t>
  </si>
  <si>
    <t>Real Estate Taxes</t>
  </si>
  <si>
    <t>of EGI (Year 2)</t>
  </si>
  <si>
    <t>Other Taxes and Licenses</t>
  </si>
  <si>
    <t>Property Insurance</t>
  </si>
  <si>
    <t>Ground Rent</t>
  </si>
  <si>
    <t>Reserve for Replacement</t>
  </si>
  <si>
    <t>Operating Reserve</t>
  </si>
  <si>
    <t>Compliance Fees</t>
  </si>
  <si>
    <t>HCDD Annual Compliance Fee**</t>
  </si>
  <si>
    <t>Other Compliance Fees</t>
  </si>
  <si>
    <t>Other Operating Costs</t>
  </si>
  <si>
    <t>Other Operating Expense 1</t>
  </si>
  <si>
    <t>Other Operating Expense 2</t>
  </si>
  <si>
    <t>TOTAL EXPENSES PER UNIT PER YEAR</t>
  </si>
  <si>
    <t>Operating Pro-Forma</t>
  </si>
  <si>
    <t>Revenue Increase Per Year</t>
  </si>
  <si>
    <t>Operating Expense Increase per Year</t>
  </si>
  <si>
    <t>Project Year</t>
  </si>
  <si>
    <t>Gross Potential Rent (GPR) Projections</t>
  </si>
  <si>
    <t>Restricted Rents</t>
  </si>
  <si>
    <t xml:space="preserve">Market Rents </t>
  </si>
  <si>
    <t>Other Revenue</t>
  </si>
  <si>
    <t xml:space="preserve">Gross Potential Rent </t>
  </si>
  <si>
    <t>Effective Gross Income (EGI) Projections</t>
  </si>
  <si>
    <t>Vacancy Loss</t>
  </si>
  <si>
    <t>Effective Gross Income</t>
  </si>
  <si>
    <t>Expense and Net Operating Income (NOI) Projections</t>
  </si>
  <si>
    <t>Utilities Paid by Property</t>
  </si>
  <si>
    <t>Taxes/Insurance/Reserves/Other Expenses</t>
  </si>
  <si>
    <t>Total Expenses</t>
  </si>
  <si>
    <t>Net Operating Income</t>
  </si>
  <si>
    <t>Debt Service</t>
  </si>
  <si>
    <t>Senior loan</t>
  </si>
  <si>
    <t>HCDD loan*</t>
  </si>
  <si>
    <t>Other debt service</t>
  </si>
  <si>
    <t>Total Debt Service</t>
  </si>
  <si>
    <t>Cash Flow after Hard Debt Service</t>
  </si>
  <si>
    <t>Cash Flow after all Debt Service (Including HCDD)</t>
  </si>
  <si>
    <t>Debt Service Coverage Ratio (Hard Debt)</t>
  </si>
  <si>
    <t>Debt Service Coverage Ratio (w/ HCDD Debt)</t>
  </si>
  <si>
    <t>Income/Expense Ratio</t>
  </si>
  <si>
    <t>* HCDD loan to be underwritten with intrest only payments at 1.00%</t>
  </si>
  <si>
    <t>Gap Analysis</t>
  </si>
  <si>
    <t>This tab contains calculations based on data entered on previous tabs and does not contain data entry cells.</t>
  </si>
  <si>
    <t>FUNDING SOURCES SUMMARY</t>
  </si>
  <si>
    <t xml:space="preserve">HTC Syndication Proceeds </t>
  </si>
  <si>
    <t xml:space="preserve">Other Federal Loan or Grant </t>
  </si>
  <si>
    <t>DEVELOPMENT USES SUMMARY</t>
  </si>
  <si>
    <t>Site Work Costs</t>
  </si>
  <si>
    <t>Construction / Rehabilitation Costs</t>
  </si>
  <si>
    <t>Project Administration and Management Costs</t>
  </si>
  <si>
    <t>GAP IN FINANCING*</t>
  </si>
  <si>
    <t>*  Positive values indicate inadequate financing.  Negative Values for the Gap in Financing indicate that the project is oversubsidized using HOME funds and should reallocate financing, accordingly.</t>
  </si>
  <si>
    <t>Stella Link Individual Application Applicant Proposed Self-Scoring Worksheet</t>
  </si>
  <si>
    <t>Data Validation tables</t>
  </si>
  <si>
    <t>Enter Name of Applicant</t>
  </si>
  <si>
    <t>Developer 123</t>
  </si>
  <si>
    <t>Self-Score Calculation</t>
  </si>
  <si>
    <t>S1a</t>
  </si>
  <si>
    <t>Prior Experience</t>
  </si>
  <si>
    <t>Select One</t>
  </si>
  <si>
    <r>
      <rPr>
        <b/>
        <sz val="12"/>
        <color rgb="FF000000"/>
        <rFont val="Calibri"/>
      </rPr>
      <t>S1.a- Developer Capacity -</t>
    </r>
    <r>
      <rPr>
        <sz val="12"/>
        <color rgb="FF000000"/>
        <rFont val="Calibri"/>
      </rPr>
      <t xml:space="preserve"> Number of Homes Developed</t>
    </r>
    <r>
      <rPr>
        <i/>
        <sz val="12"/>
        <color rgb="FF000000"/>
        <rFont val="Calibri"/>
      </rPr>
      <t xml:space="preserve">--Input at right, counting only single-family homes or condo units, or multifamily rental units newly developed in the U.S., within the last ten years. </t>
    </r>
    <r>
      <rPr>
        <i/>
        <sz val="12"/>
        <color rgb="FFFF0000"/>
        <rFont val="Calibri"/>
      </rPr>
      <t>(select one)</t>
    </r>
  </si>
  <si>
    <t>less than 200</t>
  </si>
  <si>
    <t xml:space="preserve">cell B5- </t>
  </si>
  <si>
    <t># of homes developed</t>
  </si>
  <si>
    <t xml:space="preserve">200-300 </t>
  </si>
  <si>
    <t>300-400</t>
  </si>
  <si>
    <t>400-500</t>
  </si>
  <si>
    <t>500+</t>
  </si>
  <si>
    <t>less than 5</t>
  </si>
  <si>
    <t>Developer headquartered in Harris County, TX, with $100M or greater in  sales from the development of single family homes in Harris County, TX in the last ten years.</t>
  </si>
  <si>
    <r>
      <rPr>
        <b/>
        <i/>
        <sz val="12"/>
        <color rgb="FF000000"/>
        <rFont val="Calibri"/>
      </rPr>
      <t>S1.b - Single-Family Home Development Experience -</t>
    </r>
    <r>
      <rPr>
        <i/>
        <sz val="12"/>
        <color rgb="FF000000"/>
        <rFont val="Calibri"/>
      </rPr>
      <t xml:space="preserve"> Select the year of single-family home development experience </t>
    </r>
    <r>
      <rPr>
        <i/>
        <sz val="12"/>
        <color rgb="FFC00000"/>
        <rFont val="Calibri"/>
      </rPr>
      <t>(select one)</t>
    </r>
  </si>
  <si>
    <t>10 to 14</t>
  </si>
  <si>
    <t>5 to  9</t>
  </si>
  <si>
    <t>Developer not headquartered in Harris County, TX, with $100M or greater in  sales from the development of single family homes in Harris County, TX in the last ten years.</t>
  </si>
  <si>
    <r>
      <rPr>
        <b/>
        <i/>
        <sz val="12"/>
        <color rgb="FF000000"/>
        <rFont val="Calibri"/>
      </rPr>
      <t>S1.c - Developer access to Capital</t>
    </r>
    <r>
      <rPr>
        <i/>
        <sz val="12"/>
        <color rgb="FF000000"/>
        <rFont val="Calibri"/>
      </rPr>
      <t xml:space="preserve"> - Developer has established access to capital to complete transaction. </t>
    </r>
    <r>
      <rPr>
        <i/>
        <sz val="12"/>
        <color rgb="FFFF0000"/>
        <rFont val="Calibri"/>
        <family val="2"/>
      </rPr>
      <t>(select one)</t>
    </r>
  </si>
  <si>
    <t>Letter(s) from financial institution(s) are of similar or greater scale, and other requirements</t>
  </si>
  <si>
    <t>S1b</t>
  </si>
  <si>
    <t>Single-Family Home Development Exp</t>
  </si>
  <si>
    <t>Developer headquartered in Harris County, TX, with more than $50M and less than $100M in sales from the development of single family homes in Harris County, TX in the last ten years.</t>
  </si>
  <si>
    <r>
      <t xml:space="preserve">S1.d - Developer Financial Strength. </t>
    </r>
    <r>
      <rPr>
        <b/>
        <i/>
        <sz val="12"/>
        <color rgb="FFFF0000"/>
        <rFont val="Calibri"/>
        <family val="2"/>
        <scheme val="minor"/>
      </rPr>
      <t>(</t>
    </r>
    <r>
      <rPr>
        <i/>
        <sz val="12"/>
        <color rgb="FFFF0000"/>
        <rFont val="Calibri"/>
        <family val="2"/>
        <scheme val="minor"/>
      </rPr>
      <t>Complete fields D8 and D9)</t>
    </r>
  </si>
  <si>
    <t># of years of SFHD experience</t>
  </si>
  <si>
    <t>15 to 20</t>
  </si>
  <si>
    <t>20+</t>
  </si>
  <si>
    <t>Developer not headquartered in Harris County, TX, with more than $50M and less than $100M in sales from the development of single family homes in Harris County, TX in the last ten years.</t>
  </si>
  <si>
    <t xml:space="preserve">Proposed cost of development </t>
  </si>
  <si>
    <t>Firm has not done at least $50M in sales from the development of single family homes in Harris County, TX in the last ten years.</t>
  </si>
  <si>
    <t>Liquidity from Financial Statements</t>
  </si>
  <si>
    <t>S1c</t>
  </si>
  <si>
    <t>Developer access to capital (cell b8)</t>
  </si>
  <si>
    <r>
      <t xml:space="preserve">S1.e - Affordable Housing Experience (the City will assign 10 points to most experienced, lower points to others proportionally). </t>
    </r>
    <r>
      <rPr>
        <i/>
        <sz val="12"/>
        <color rgb="FFFF0000"/>
        <rFont val="Calibri"/>
        <family val="2"/>
        <scheme val="minor"/>
      </rPr>
      <t>Enter years of experience.</t>
    </r>
  </si>
  <si>
    <r>
      <t xml:space="preserve">Letter(s) from financial institution(s) are of </t>
    </r>
    <r>
      <rPr>
        <b/>
        <sz val="11"/>
        <color theme="1"/>
        <rFont val="Arial"/>
        <family val="2"/>
      </rPr>
      <t>similar or greater scale</t>
    </r>
    <r>
      <rPr>
        <sz val="11"/>
        <color theme="1"/>
        <rFont val="Arial"/>
        <family val="2"/>
      </rPr>
      <t>, and other requirements</t>
    </r>
  </si>
  <si>
    <r>
      <t xml:space="preserve">S2 - Disaster Resiliency -Commitment to IBHS Fortified Gold Standard. </t>
    </r>
    <r>
      <rPr>
        <i/>
        <sz val="12"/>
        <color rgb="FFFF0000"/>
        <rFont val="Calibri"/>
        <family val="2"/>
        <scheme val="minor"/>
      </rPr>
      <t>(select one)</t>
    </r>
  </si>
  <si>
    <t>Home design elements demonstrate adherence to and ability to qualify for IBHS Fortified Gold Standards Certification</t>
  </si>
  <si>
    <t>s1d</t>
  </si>
  <si>
    <t>Financial Strength (cell b11)</t>
  </si>
  <si>
    <r>
      <t>Letter(s) from financial institution(s) are of</t>
    </r>
    <r>
      <rPr>
        <b/>
        <sz val="11"/>
        <color theme="1"/>
        <rFont val="Calibri"/>
        <family val="2"/>
        <scheme val="minor"/>
      </rPr>
      <t xml:space="preserve"> lesser scale</t>
    </r>
    <r>
      <rPr>
        <sz val="11"/>
        <color theme="1"/>
        <rFont val="Calibri"/>
        <family val="2"/>
        <scheme val="minor"/>
      </rPr>
      <t>, and other requirements</t>
    </r>
  </si>
  <si>
    <r>
      <t xml:space="preserve">S3 - Energy Efficiency Attributes of Homes. </t>
    </r>
    <r>
      <rPr>
        <i/>
        <sz val="12"/>
        <color rgb="FFFF0000"/>
        <rFont val="Calibri"/>
        <family val="2"/>
        <scheme val="minor"/>
      </rPr>
      <t>(select one)</t>
    </r>
  </si>
  <si>
    <t>Home design elements does not incorporate measures to increase energy efficiency of the home and decrease energy costs for the Homebuyer. The Projects’ design plan does</t>
  </si>
  <si>
    <t>s1e</t>
  </si>
  <si>
    <t>Affordable Housing Exp</t>
  </si>
  <si>
    <r>
      <rPr>
        <b/>
        <sz val="11"/>
        <color theme="1"/>
        <rFont val="Calibri"/>
        <family val="2"/>
        <scheme val="minor"/>
      </rPr>
      <t>No Letter</t>
    </r>
    <r>
      <rPr>
        <sz val="11"/>
        <color theme="1"/>
        <rFont val="Calibri"/>
        <family val="2"/>
        <scheme val="minor"/>
      </rPr>
      <t>, or Letter does not meet criteria</t>
    </r>
  </si>
  <si>
    <r>
      <t xml:space="preserve">S4 - Community Feedback and Priorities (Application Content and Project Narrative &amp; Site Plan): Home Design, Green Space, Neighborhood Mobility, Neighborhood Safety, and a Homeowner Association. </t>
    </r>
    <r>
      <rPr>
        <i/>
        <sz val="12"/>
        <color rgb="FFFF0000"/>
        <rFont val="Calibri"/>
        <family val="2"/>
        <scheme val="minor"/>
      </rPr>
      <t>(select one)</t>
    </r>
  </si>
  <si>
    <t>Applicant incorporates 0 of 5 of the Community Feedback priorities in the overall development site plan</t>
  </si>
  <si>
    <t>s2</t>
  </si>
  <si>
    <t>Disaster Resilience</t>
  </si>
  <si>
    <t>Home design elements demonstrate adherence to HCDD Minimum Construction Standards for New Construction and IBHS Fortified Roof Standard</t>
  </si>
  <si>
    <t>s3</t>
  </si>
  <si>
    <t>Energy Effiency</t>
  </si>
  <si>
    <t>Home design elements demonstrate adherence to City of Houston Building Code</t>
  </si>
  <si>
    <t>s4</t>
  </si>
  <si>
    <t>Community Feedback and priorities</t>
  </si>
  <si>
    <t>Home design elements do not demonstrate adherence to City of Houston Building Code</t>
  </si>
  <si>
    <t>Home design elements demonstrate adherence to Energy Star Certification Standards.</t>
  </si>
  <si>
    <t xml:space="preserve">Home design elements demonstrate adherence to HCDD Minimum Construction Standards for New Construction which includes the installation of EnergyStar appliances </t>
  </si>
  <si>
    <t xml:space="preserve">Home design elements demonstrate adherence to City of Houston Energy Conservation Code. adherence to City of Houston </t>
  </si>
  <si>
    <t>Applicant incorporates 5 of 5 of the Community Feedback priorities in the overall development site plan</t>
  </si>
  <si>
    <t>Applicant incorporates 4 of 5 of the Community Feedback priorities in the overall development site plan</t>
  </si>
  <si>
    <t>Applicant incorporates 3 of 5 of the Community Feedback priorities in the overall development site plan</t>
  </si>
  <si>
    <t>Applicant incorporates 2 of 5 of the Community Feedback priorities in the overall development site plan</t>
  </si>
  <si>
    <t>Applicant incorporates 1 of 5 of the Community Feedback priorities in the overall development site plan</t>
  </si>
  <si>
    <t>Select 'Yes' or 'No'</t>
  </si>
  <si>
    <t>OK</t>
  </si>
  <si>
    <t>Developer Acknowledges this Requirement and Commits</t>
  </si>
  <si>
    <t>Developer DOES NOT Acknowledge this Requirement</t>
  </si>
  <si>
    <r>
      <rPr>
        <u/>
        <sz val="11"/>
        <color theme="1"/>
        <rFont val="Calibri"/>
        <family val="2"/>
        <scheme val="minor"/>
      </rPr>
      <t>Commitment to Fortified Gold Standard</t>
    </r>
    <r>
      <rPr>
        <sz val="11"/>
        <color theme="1"/>
        <rFont val="Calibri"/>
        <family val="2"/>
        <scheme val="minor"/>
      </rPr>
      <t>--</t>
    </r>
    <r>
      <rPr>
        <i/>
        <sz val="11"/>
        <color theme="1"/>
        <rFont val="Calibri"/>
        <family val="2"/>
        <scheme val="minor"/>
      </rPr>
      <t>Requirement receiving 5 points</t>
    </r>
  </si>
  <si>
    <t>All applicants are required to commit to the building of homes in compliance with the IBHS Fortified Gold standard, inclusive of receipt of certification. Applicants proposing a development hereunder will receive five (5) points for this commitment.</t>
  </si>
  <si>
    <t>RESULTING POINTS AWARDED THIS SUBCATEGORY</t>
  </si>
  <si>
    <r>
      <rPr>
        <u/>
        <sz val="11"/>
        <color theme="1"/>
        <rFont val="Calibri"/>
        <family val="2"/>
        <scheme val="minor"/>
      </rPr>
      <t>Measures to reduce harm to residents and property</t>
    </r>
    <r>
      <rPr>
        <sz val="11"/>
        <color theme="1"/>
        <rFont val="Calibri"/>
        <family val="2"/>
        <scheme val="minor"/>
      </rPr>
      <t>--</t>
    </r>
    <r>
      <rPr>
        <i/>
        <sz val="11"/>
        <color theme="1"/>
        <rFont val="Calibri"/>
        <family val="2"/>
        <scheme val="minor"/>
      </rPr>
      <t>Select the most accurate characterization of the Developer's Proposal</t>
    </r>
  </si>
  <si>
    <t>Logic Check:</t>
  </si>
  <si>
    <r>
      <t xml:space="preserve">Beyond the threshold requirements, Project incorporates </t>
    </r>
    <r>
      <rPr>
        <b/>
        <sz val="11"/>
        <color theme="1"/>
        <rFont val="Calibri"/>
        <family val="2"/>
        <scheme val="minor"/>
      </rPr>
      <t>specific,</t>
    </r>
    <r>
      <rPr>
        <sz val="11"/>
        <color theme="1"/>
        <rFont val="Calibri"/>
        <family val="2"/>
        <scheme val="minor"/>
      </rPr>
      <t xml:space="preserve"> </t>
    </r>
    <r>
      <rPr>
        <b/>
        <sz val="11"/>
        <color theme="1"/>
        <rFont val="Calibri"/>
        <family val="2"/>
        <scheme val="minor"/>
      </rPr>
      <t>clear, realistic</t>
    </r>
    <r>
      <rPr>
        <sz val="11"/>
        <color theme="1"/>
        <rFont val="Calibri"/>
        <family val="2"/>
        <scheme val="minor"/>
      </rPr>
      <t xml:space="preserve"> Measures to </t>
    </r>
    <r>
      <rPr>
        <b/>
        <sz val="11"/>
        <color theme="1"/>
        <rFont val="Calibri"/>
        <family val="2"/>
        <scheme val="minor"/>
      </rPr>
      <t>greatly</t>
    </r>
    <r>
      <rPr>
        <sz val="11"/>
        <color theme="1"/>
        <rFont val="Calibri"/>
        <family val="2"/>
        <scheme val="minor"/>
      </rPr>
      <t xml:space="preserve"> reduce risk of physical harm to residents </t>
    </r>
    <r>
      <rPr>
        <u/>
        <sz val="11"/>
        <color theme="1"/>
        <rFont val="Calibri"/>
        <family val="2"/>
        <scheme val="minor"/>
      </rPr>
      <t>and</t>
    </r>
    <r>
      <rPr>
        <sz val="11"/>
        <color theme="1"/>
        <rFont val="Calibri"/>
        <family val="2"/>
        <scheme val="minor"/>
      </rPr>
      <t xml:space="preserve"> the property </t>
    </r>
    <r>
      <rPr>
        <u/>
        <sz val="11"/>
        <color theme="1"/>
        <rFont val="Calibri"/>
        <family val="2"/>
        <scheme val="minor"/>
      </rPr>
      <t>and</t>
    </r>
    <r>
      <rPr>
        <sz val="11"/>
        <color theme="1"/>
        <rFont val="Calibri"/>
        <family val="2"/>
        <scheme val="minor"/>
      </rPr>
      <t xml:space="preserve"> preserve habitability of units during </t>
    </r>
    <r>
      <rPr>
        <u/>
        <sz val="11"/>
        <color theme="1"/>
        <rFont val="Calibri"/>
        <family val="2"/>
        <scheme val="minor"/>
      </rPr>
      <t>and</t>
    </r>
    <r>
      <rPr>
        <sz val="11"/>
        <color theme="1"/>
        <rFont val="Calibri"/>
        <family val="2"/>
        <scheme val="minor"/>
      </rPr>
      <t xml:space="preserve"> in the aftermath of severe weather events. </t>
    </r>
  </si>
  <si>
    <r>
      <t xml:space="preserve">Beyond the threshold requirements, Project incorporates </t>
    </r>
    <r>
      <rPr>
        <b/>
        <sz val="11"/>
        <color theme="1"/>
        <rFont val="Calibri"/>
        <family val="2"/>
        <scheme val="minor"/>
      </rPr>
      <t>specific</t>
    </r>
    <r>
      <rPr>
        <sz val="11"/>
        <color theme="1"/>
        <rFont val="Calibri"/>
        <family val="2"/>
        <scheme val="minor"/>
      </rPr>
      <t xml:space="preserve"> Measures to reduce risk of physical harm to residents </t>
    </r>
    <r>
      <rPr>
        <u/>
        <sz val="11"/>
        <color theme="1"/>
        <rFont val="Calibri"/>
        <family val="2"/>
        <scheme val="minor"/>
      </rPr>
      <t>and</t>
    </r>
    <r>
      <rPr>
        <sz val="11"/>
        <color theme="1"/>
        <rFont val="Calibri"/>
        <family val="2"/>
        <scheme val="minor"/>
      </rPr>
      <t xml:space="preserve"> property </t>
    </r>
    <r>
      <rPr>
        <u/>
        <sz val="11"/>
        <color theme="1"/>
        <rFont val="Calibri"/>
        <family val="2"/>
        <scheme val="minor"/>
      </rPr>
      <t>and</t>
    </r>
    <r>
      <rPr>
        <sz val="11"/>
        <color theme="1"/>
        <rFont val="Calibri"/>
        <family val="2"/>
        <scheme val="minor"/>
      </rPr>
      <t xml:space="preserve"> preserve habitability of units during </t>
    </r>
    <r>
      <rPr>
        <u/>
        <sz val="11"/>
        <color theme="1"/>
        <rFont val="Calibri"/>
        <family val="2"/>
        <scheme val="minor"/>
      </rPr>
      <t>and</t>
    </r>
    <r>
      <rPr>
        <sz val="11"/>
        <color theme="1"/>
        <rFont val="Calibri"/>
        <family val="2"/>
        <scheme val="minor"/>
      </rPr>
      <t xml:space="preserve"> in the aftermath of severe weather events. However: the Measures are </t>
    </r>
    <r>
      <rPr>
        <b/>
        <sz val="11"/>
        <color theme="1"/>
        <rFont val="Calibri"/>
        <family val="2"/>
        <scheme val="minor"/>
      </rPr>
      <t xml:space="preserve">not fully realistic, clear and convincing </t>
    </r>
    <r>
      <rPr>
        <sz val="11"/>
        <color theme="1"/>
        <rFont val="Calibri"/>
        <family val="2"/>
        <scheme val="minor"/>
      </rPr>
      <t xml:space="preserve">and/or the measures </t>
    </r>
    <r>
      <rPr>
        <b/>
        <sz val="11"/>
        <color theme="1"/>
        <rFont val="Calibri"/>
        <family val="2"/>
        <scheme val="minor"/>
      </rPr>
      <t>are likely to reduce risk, but</t>
    </r>
    <r>
      <rPr>
        <sz val="11"/>
        <color theme="1"/>
        <rFont val="Calibri"/>
        <family val="2"/>
        <scheme val="minor"/>
      </rPr>
      <t xml:space="preserve"> </t>
    </r>
    <r>
      <rPr>
        <b/>
        <sz val="11"/>
        <color theme="1"/>
        <rFont val="Calibri"/>
        <family val="2"/>
        <scheme val="minor"/>
      </rPr>
      <t xml:space="preserve">not likely to </t>
    </r>
    <r>
      <rPr>
        <b/>
        <u/>
        <sz val="11"/>
        <color theme="1"/>
        <rFont val="Calibri"/>
        <family val="2"/>
        <scheme val="minor"/>
      </rPr>
      <t>greatly</t>
    </r>
    <r>
      <rPr>
        <b/>
        <sz val="11"/>
        <color theme="1"/>
        <rFont val="Calibri"/>
        <family val="2"/>
        <scheme val="minor"/>
      </rPr>
      <t xml:space="preserve"> reduce risk</t>
    </r>
    <r>
      <rPr>
        <sz val="11"/>
        <color theme="1"/>
        <rFont val="Calibri"/>
        <family val="2"/>
        <scheme val="minor"/>
      </rPr>
      <t>.</t>
    </r>
  </si>
  <si>
    <r>
      <t xml:space="preserve">Beyond the threshold requirements, Project incorporates Measures to reduce risk of physical harm to residents </t>
    </r>
    <r>
      <rPr>
        <u/>
        <sz val="11"/>
        <color theme="1"/>
        <rFont val="Calibri"/>
        <family val="2"/>
        <scheme val="minor"/>
      </rPr>
      <t>and</t>
    </r>
    <r>
      <rPr>
        <sz val="11"/>
        <color theme="1"/>
        <rFont val="Calibri"/>
        <family val="2"/>
        <scheme val="minor"/>
      </rPr>
      <t xml:space="preserve"> property </t>
    </r>
    <r>
      <rPr>
        <u/>
        <sz val="11"/>
        <color theme="1"/>
        <rFont val="Calibri"/>
        <family val="2"/>
        <scheme val="minor"/>
      </rPr>
      <t>and</t>
    </r>
    <r>
      <rPr>
        <sz val="11"/>
        <color theme="1"/>
        <rFont val="Calibri"/>
        <family val="2"/>
        <scheme val="minor"/>
      </rPr>
      <t xml:space="preserve"> preserve habitability of units during </t>
    </r>
    <r>
      <rPr>
        <u/>
        <sz val="11"/>
        <color theme="1"/>
        <rFont val="Calibri"/>
        <family val="2"/>
        <scheme val="minor"/>
      </rPr>
      <t>and</t>
    </r>
    <r>
      <rPr>
        <sz val="11"/>
        <color theme="1"/>
        <rFont val="Calibri"/>
        <family val="2"/>
        <scheme val="minor"/>
      </rPr>
      <t xml:space="preserve"> in the aftermath of severe weather events. However: the Measures are </t>
    </r>
    <r>
      <rPr>
        <b/>
        <sz val="11"/>
        <color theme="1"/>
        <rFont val="Calibri"/>
        <family val="2"/>
        <scheme val="minor"/>
      </rPr>
      <t>not specifically delineated</t>
    </r>
    <r>
      <rPr>
        <sz val="11"/>
        <color theme="1"/>
        <rFont val="Calibri"/>
        <family val="2"/>
        <scheme val="minor"/>
      </rPr>
      <t xml:space="preserve">, </t>
    </r>
    <r>
      <rPr>
        <b/>
        <sz val="11"/>
        <color theme="1"/>
        <rFont val="Calibri"/>
        <family val="2"/>
        <scheme val="minor"/>
      </rPr>
      <t>are</t>
    </r>
    <r>
      <rPr>
        <sz val="11"/>
        <color theme="1"/>
        <rFont val="Calibri"/>
        <family val="2"/>
        <scheme val="minor"/>
      </rPr>
      <t xml:space="preserve"> </t>
    </r>
    <r>
      <rPr>
        <b/>
        <sz val="11"/>
        <color theme="1"/>
        <rFont val="Calibri"/>
        <family val="2"/>
        <scheme val="minor"/>
      </rPr>
      <t>unclear,</t>
    </r>
    <r>
      <rPr>
        <sz val="11"/>
        <color theme="1"/>
        <rFont val="Calibri"/>
        <family val="2"/>
        <scheme val="minor"/>
      </rPr>
      <t xml:space="preserve"> </t>
    </r>
    <r>
      <rPr>
        <b/>
        <sz val="11"/>
        <color theme="1"/>
        <rFont val="Calibri"/>
        <family val="2"/>
        <scheme val="minor"/>
      </rPr>
      <t>unconvincing, or unrealistic</t>
    </r>
    <r>
      <rPr>
        <sz val="11"/>
        <color theme="1"/>
        <rFont val="Calibri"/>
        <family val="2"/>
        <scheme val="minor"/>
      </rPr>
      <t xml:space="preserve"> and/or are </t>
    </r>
    <r>
      <rPr>
        <b/>
        <sz val="11"/>
        <color theme="1"/>
        <rFont val="Calibri"/>
        <family val="2"/>
        <scheme val="minor"/>
      </rPr>
      <t>not likely to reduce risk</t>
    </r>
    <r>
      <rPr>
        <sz val="11"/>
        <color theme="1"/>
        <rFont val="Calibri"/>
        <family val="2"/>
        <scheme val="minor"/>
      </rPr>
      <t>.</t>
    </r>
  </si>
  <si>
    <r>
      <t xml:space="preserve">Beyond the threshold requirements, Project </t>
    </r>
    <r>
      <rPr>
        <b/>
        <sz val="11"/>
        <color theme="1"/>
        <rFont val="Calibri"/>
        <family val="2"/>
        <scheme val="minor"/>
      </rPr>
      <t>does not incorporate</t>
    </r>
    <r>
      <rPr>
        <sz val="11"/>
        <color theme="1"/>
        <rFont val="Calibri"/>
        <family val="2"/>
        <scheme val="minor"/>
      </rPr>
      <t xml:space="preserve"> Measures to reduce risk of physical harm to residents </t>
    </r>
    <r>
      <rPr>
        <u/>
        <sz val="11"/>
        <color theme="1"/>
        <rFont val="Calibri"/>
        <family val="2"/>
        <scheme val="minor"/>
      </rPr>
      <t>and</t>
    </r>
    <r>
      <rPr>
        <sz val="11"/>
        <color theme="1"/>
        <rFont val="Calibri"/>
        <family val="2"/>
        <scheme val="minor"/>
      </rPr>
      <t xml:space="preserve"> property </t>
    </r>
    <r>
      <rPr>
        <u/>
        <sz val="11"/>
        <color theme="1"/>
        <rFont val="Calibri"/>
        <family val="2"/>
        <scheme val="minor"/>
      </rPr>
      <t>and</t>
    </r>
    <r>
      <rPr>
        <sz val="11"/>
        <color theme="1"/>
        <rFont val="Calibri"/>
        <family val="2"/>
        <scheme val="minor"/>
      </rPr>
      <t xml:space="preserve"> preserve habitability of units during </t>
    </r>
    <r>
      <rPr>
        <u/>
        <sz val="11"/>
        <color theme="1"/>
        <rFont val="Calibri"/>
        <family val="2"/>
        <scheme val="minor"/>
      </rPr>
      <t>and</t>
    </r>
    <r>
      <rPr>
        <sz val="11"/>
        <color theme="1"/>
        <rFont val="Calibri"/>
        <family val="2"/>
        <scheme val="minor"/>
      </rPr>
      <t xml:space="preserve"> in the aftermath severe weather events.</t>
    </r>
  </si>
  <si>
    <t>Required: enter written comments here; resize to fit.</t>
  </si>
  <si>
    <t>Provide comments defending your decision; if any, list specific items to which Developer has committed that are otherwise not required.</t>
  </si>
  <si>
    <r>
      <rPr>
        <u/>
        <sz val="11"/>
        <color theme="1"/>
        <rFont val="Calibri"/>
        <family val="2"/>
        <scheme val="minor"/>
      </rPr>
      <t xml:space="preserve">Cost benefit to homeowners of disaster resiliency measures </t>
    </r>
    <r>
      <rPr>
        <sz val="11"/>
        <color theme="1"/>
        <rFont val="Calibri"/>
        <family val="2"/>
        <scheme val="minor"/>
      </rPr>
      <t>--</t>
    </r>
    <r>
      <rPr>
        <i/>
        <sz val="11"/>
        <color theme="1"/>
        <rFont val="Calibri"/>
        <family val="2"/>
        <scheme val="minor"/>
      </rPr>
      <t>Select the most accurate characterization of the Developer's Proposal</t>
    </r>
  </si>
  <si>
    <r>
      <t xml:space="preserve">Beyond the threshold requirements, Measures are </t>
    </r>
    <r>
      <rPr>
        <b/>
        <sz val="11"/>
        <color theme="1"/>
        <rFont val="Calibri"/>
        <family val="2"/>
        <scheme val="minor"/>
      </rPr>
      <t>highly</t>
    </r>
    <r>
      <rPr>
        <sz val="11"/>
        <color theme="1"/>
        <rFont val="Calibri"/>
        <family val="2"/>
        <scheme val="minor"/>
      </rPr>
      <t xml:space="preserve"> cost-beneficial to homeowners. This should include a basic analysis which illustrates the positive impact of proposed resiliency features on the cost of homeownership. This may include lower insurance premiums and/or deductibles, lower maintenance and replacement costs, or other considerations.</t>
    </r>
  </si>
  <si>
    <r>
      <t xml:space="preserve">Beyond the threshold requirements, Measures are </t>
    </r>
    <r>
      <rPr>
        <b/>
        <sz val="11"/>
        <color theme="1"/>
        <rFont val="Calibri"/>
        <family val="2"/>
        <scheme val="minor"/>
      </rPr>
      <t>moderately</t>
    </r>
    <r>
      <rPr>
        <sz val="11"/>
        <color theme="1"/>
        <rFont val="Calibri"/>
        <family val="2"/>
        <scheme val="minor"/>
      </rPr>
      <t xml:space="preserve"> cost-beneficial.</t>
    </r>
  </si>
  <si>
    <r>
      <t>Beyond the threshold requirements, Measures are m</t>
    </r>
    <r>
      <rPr>
        <b/>
        <sz val="11"/>
        <color theme="1"/>
        <rFont val="Calibri"/>
        <family val="2"/>
        <scheme val="minor"/>
      </rPr>
      <t>inimally</t>
    </r>
    <r>
      <rPr>
        <sz val="11"/>
        <color theme="1"/>
        <rFont val="Calibri"/>
        <family val="2"/>
        <scheme val="minor"/>
      </rPr>
      <t xml:space="preserve"> cost-beneficial.</t>
    </r>
  </si>
  <si>
    <r>
      <t xml:space="preserve">Information </t>
    </r>
    <r>
      <rPr>
        <b/>
        <sz val="11"/>
        <color theme="1"/>
        <rFont val="Calibri"/>
        <family val="2"/>
        <scheme val="minor"/>
      </rPr>
      <t>does not demonstrate</t>
    </r>
    <r>
      <rPr>
        <sz val="11"/>
        <color theme="1"/>
        <rFont val="Calibri"/>
        <family val="2"/>
        <scheme val="minor"/>
      </rPr>
      <t xml:space="preserve"> that Measures beyond the threshold requirements are cost-beneficial to homeowners.</t>
    </r>
  </si>
  <si>
    <t>Provide comments defending your decision; if any, describe cost benefit to homeowners of items to which Developer has committed that are otherwise not required.</t>
  </si>
  <si>
    <r>
      <rPr>
        <u/>
        <sz val="11"/>
        <color theme="1"/>
        <rFont val="Calibri"/>
        <family val="2"/>
        <scheme val="minor"/>
      </rPr>
      <t>Disaster resilience for persons with disabilities</t>
    </r>
    <r>
      <rPr>
        <sz val="11"/>
        <color theme="1"/>
        <rFont val="Calibri"/>
        <family val="2"/>
        <scheme val="minor"/>
      </rPr>
      <t>--</t>
    </r>
    <r>
      <rPr>
        <i/>
        <sz val="11"/>
        <color theme="1"/>
        <rFont val="Calibri"/>
        <family val="2"/>
        <scheme val="minor"/>
      </rPr>
      <t>Select the most accurate characterization of the Developer's Proposal</t>
    </r>
  </si>
  <si>
    <r>
      <t xml:space="preserve">Beyond the threshold requirements, Units and areas required to be accessible to persons with disabilities are addressed fully in the plan and proposed </t>
    </r>
    <r>
      <rPr>
        <b/>
        <sz val="11"/>
        <color theme="1"/>
        <rFont val="Calibri"/>
        <family val="2"/>
        <scheme val="minor"/>
      </rPr>
      <t>Measures are clearly consistent with accessibility requirements.</t>
    </r>
    <r>
      <rPr>
        <sz val="11"/>
        <color theme="1"/>
        <rFont val="Calibri"/>
        <family val="2"/>
        <scheme val="minor"/>
      </rPr>
      <t xml:space="preserve"> Persons with disabilities are </t>
    </r>
    <r>
      <rPr>
        <b/>
        <sz val="11"/>
        <color theme="1"/>
        <rFont val="Calibri"/>
        <family val="2"/>
        <scheme val="minor"/>
      </rPr>
      <t>reasonably likely to fare as well as</t>
    </r>
    <r>
      <rPr>
        <sz val="11"/>
        <color theme="1"/>
        <rFont val="Calibri"/>
        <family val="2"/>
        <scheme val="minor"/>
      </rPr>
      <t xml:space="preserve"> non-disabled persons in a disaster.</t>
    </r>
  </si>
  <si>
    <t>Beyond the threshold requirements, Accessibility is clearly achievable relative to the proposed Measures; however it is not clear that persons with disabilities are reasonably likely to fare as well as non-disabled persons in a disaster.</t>
  </si>
  <si>
    <t>Beyond the threshold requirements, It is unclear how persons with disabilities will access units and common areas, or otherwise be affected, as a result of the Measures; however, there is no indication that the Measures would preclude accessibility or that persons with disabilities are likely to fare worse than non-disabled persons in a disaster.</t>
  </si>
  <si>
    <t>Beyond the threshold requirements, It is possible that persons proposed Measures would violate accessibility requirements or that persons with disabilities will at greater risk of physical harm in a disaster despite or because of the proposed Measures.</t>
  </si>
  <si>
    <t>Provide comments defending your decision; if any, describe impacts to persons with disabilities of items to which Developer has committed that are otherwise not required.</t>
  </si>
  <si>
    <r>
      <t>Disaster resilience measures and neighboring properties</t>
    </r>
    <r>
      <rPr>
        <i/>
        <sz val="11"/>
        <color theme="1"/>
        <rFont val="Calibri"/>
        <family val="2"/>
        <scheme val="minor"/>
      </rPr>
      <t>--Select the most accurate characterization of the Developer's Proposal</t>
    </r>
  </si>
  <si>
    <t xml:space="preserve">Beyond the threshold requirements, proposed Measures will positively affect neighboring properties. The proposal should describe how the proposed measures will positively impact neighboring properties (e.g. allow the homes to be occupied / in service during and after an event therefore reducing vacancy and contributing to the health of the neighborhood, or capture storm water which could impact neighboring properties, or back-up power, etc.) </t>
  </si>
  <si>
    <t>Beyond the threshold requirements, proposed Measures will not negatively affect neighboring properties and might positively affect neighboring properties.</t>
  </si>
  <si>
    <t>Beyond the threshold requirements, proposed Measures will not negatively affect neighboring properties.</t>
  </si>
  <si>
    <t>Beyond the threshold requirements, proposed Measures might negatively affect neighboring properties.</t>
  </si>
  <si>
    <t>Provide comments defending your decision; if any, describe mitigants to neigboring properties of items to which Developer has committed that are otherwise not required.</t>
  </si>
  <si>
    <t>Attributes of Homes</t>
  </si>
  <si>
    <r>
      <rPr>
        <u/>
        <sz val="11"/>
        <color theme="1"/>
        <rFont val="Calibri"/>
        <family val="2"/>
        <scheme val="minor"/>
      </rPr>
      <t>Commitment to EnergyStar</t>
    </r>
    <r>
      <rPr>
        <sz val="11"/>
        <color theme="1"/>
        <rFont val="Calibri"/>
        <family val="2"/>
        <scheme val="minor"/>
      </rPr>
      <t>--</t>
    </r>
    <r>
      <rPr>
        <i/>
        <sz val="11"/>
        <color theme="1"/>
        <rFont val="Calibri"/>
        <family val="2"/>
        <scheme val="minor"/>
      </rPr>
      <t>Requirement receiving 5 points</t>
    </r>
  </si>
  <si>
    <t>All applicants are required to commit to the building of homes in compliance with the EnergyStar requirements, inclusive of receipt of certification. Applicants proposing a development hereunder will receive five (5) points for this commitment.</t>
  </si>
  <si>
    <r>
      <t xml:space="preserve">Regarding </t>
    </r>
    <r>
      <rPr>
        <b/>
        <u/>
        <sz val="11"/>
        <color theme="1"/>
        <rFont val="Calibri"/>
        <family val="2"/>
        <scheme val="minor"/>
      </rPr>
      <t>QUALITY</t>
    </r>
    <r>
      <rPr>
        <u/>
        <sz val="11"/>
        <color theme="1"/>
        <rFont val="Calibri"/>
        <family val="2"/>
        <scheme val="minor"/>
      </rPr>
      <t xml:space="preserve"> of Attributes of Homes (homeowner comfort, safety, health, convenience, aesthetics) </t>
    </r>
    <r>
      <rPr>
        <i/>
        <sz val="11"/>
        <color theme="1"/>
        <rFont val="Calibri"/>
        <family val="2"/>
        <scheme val="minor"/>
      </rPr>
      <t>--Select the most accurate characterization of the Developer's Proposal</t>
    </r>
  </si>
  <si>
    <r>
      <t xml:space="preserve">Beyond the threshold requirements, Project makes </t>
    </r>
    <r>
      <rPr>
        <b/>
        <sz val="11"/>
        <color theme="1"/>
        <rFont val="Calibri"/>
        <family val="2"/>
        <scheme val="minor"/>
      </rPr>
      <t>specific</t>
    </r>
    <r>
      <rPr>
        <sz val="11"/>
        <color theme="1"/>
        <rFont val="Calibri"/>
        <family val="2"/>
        <scheme val="minor"/>
      </rPr>
      <t xml:space="preserve"> commitments to  Features which should </t>
    </r>
    <r>
      <rPr>
        <b/>
        <sz val="11"/>
        <color theme="1"/>
        <rFont val="Calibri"/>
        <family val="2"/>
        <scheme val="minor"/>
      </rPr>
      <t>greatly</t>
    </r>
    <r>
      <rPr>
        <sz val="11"/>
        <color theme="1"/>
        <rFont val="Calibri"/>
        <family val="2"/>
        <scheme val="minor"/>
      </rPr>
      <t xml:space="preserve"> enhance housing </t>
    </r>
    <r>
      <rPr>
        <b/>
        <sz val="11"/>
        <color theme="1"/>
        <rFont val="Calibri"/>
        <family val="2"/>
        <scheme val="minor"/>
      </rPr>
      <t>Quality</t>
    </r>
    <r>
      <rPr>
        <sz val="11"/>
        <color theme="1"/>
        <rFont val="Calibri"/>
        <family val="2"/>
        <scheme val="minor"/>
      </rPr>
      <t xml:space="preserve"> for homeowners.</t>
    </r>
  </si>
  <si>
    <r>
      <t xml:space="preserve">Beyond the threshold requirements, Project makes </t>
    </r>
    <r>
      <rPr>
        <b/>
        <sz val="11"/>
        <color theme="1"/>
        <rFont val="Calibri"/>
        <family val="2"/>
        <scheme val="minor"/>
      </rPr>
      <t>specific</t>
    </r>
    <r>
      <rPr>
        <sz val="11"/>
        <color theme="1"/>
        <rFont val="Calibri"/>
        <family val="2"/>
        <scheme val="minor"/>
      </rPr>
      <t xml:space="preserve"> commitments to  Features which should </t>
    </r>
    <r>
      <rPr>
        <b/>
        <sz val="11"/>
        <color theme="1"/>
        <rFont val="Calibri"/>
        <family val="2"/>
        <scheme val="minor"/>
      </rPr>
      <t>moderately</t>
    </r>
    <r>
      <rPr>
        <sz val="11"/>
        <color theme="1"/>
        <rFont val="Calibri"/>
        <family val="2"/>
        <scheme val="minor"/>
      </rPr>
      <t xml:space="preserve"> enhance housing </t>
    </r>
    <r>
      <rPr>
        <b/>
        <sz val="11"/>
        <color theme="1"/>
        <rFont val="Calibri"/>
        <family val="2"/>
        <scheme val="minor"/>
      </rPr>
      <t>Quality</t>
    </r>
    <r>
      <rPr>
        <sz val="11"/>
        <color theme="1"/>
        <rFont val="Calibri"/>
        <family val="2"/>
        <scheme val="minor"/>
      </rPr>
      <t xml:space="preserve"> for homeowners.</t>
    </r>
  </si>
  <si>
    <r>
      <t xml:space="preserve">Beyond the threshold requirements, Project makes </t>
    </r>
    <r>
      <rPr>
        <b/>
        <sz val="11"/>
        <color theme="1"/>
        <rFont val="Calibri"/>
        <family val="2"/>
        <scheme val="minor"/>
      </rPr>
      <t>specific</t>
    </r>
    <r>
      <rPr>
        <sz val="11"/>
        <color theme="1"/>
        <rFont val="Calibri"/>
        <family val="2"/>
        <scheme val="minor"/>
      </rPr>
      <t xml:space="preserve"> commitments to  Features which should </t>
    </r>
    <r>
      <rPr>
        <b/>
        <sz val="11"/>
        <color theme="1"/>
        <rFont val="Calibri"/>
        <family val="2"/>
        <scheme val="minor"/>
      </rPr>
      <t>perceptibly</t>
    </r>
    <r>
      <rPr>
        <sz val="11"/>
        <color theme="1"/>
        <rFont val="Calibri"/>
        <family val="2"/>
        <scheme val="minor"/>
      </rPr>
      <t xml:space="preserve"> enhance housing </t>
    </r>
    <r>
      <rPr>
        <b/>
        <sz val="11"/>
        <color theme="1"/>
        <rFont val="Calibri"/>
        <family val="2"/>
        <scheme val="minor"/>
      </rPr>
      <t>Quality</t>
    </r>
    <r>
      <rPr>
        <sz val="11"/>
        <color theme="1"/>
        <rFont val="Calibri"/>
        <family val="2"/>
        <scheme val="minor"/>
      </rPr>
      <t xml:space="preserve"> for homeowners. </t>
    </r>
  </si>
  <si>
    <r>
      <t xml:space="preserve">Beyond the threshold requirements, Project </t>
    </r>
    <r>
      <rPr>
        <b/>
        <sz val="11"/>
        <color theme="1"/>
        <rFont val="Calibri"/>
        <family val="2"/>
        <scheme val="minor"/>
      </rPr>
      <t>does not</t>
    </r>
    <r>
      <rPr>
        <sz val="11"/>
        <color theme="1"/>
        <rFont val="Calibri"/>
        <family val="2"/>
        <scheme val="minor"/>
      </rPr>
      <t xml:space="preserve"> make </t>
    </r>
    <r>
      <rPr>
        <b/>
        <sz val="11"/>
        <color theme="1"/>
        <rFont val="Calibri"/>
        <family val="2"/>
        <scheme val="minor"/>
      </rPr>
      <t>specific</t>
    </r>
    <r>
      <rPr>
        <sz val="11"/>
        <color theme="1"/>
        <rFont val="Calibri"/>
        <family val="2"/>
        <scheme val="minor"/>
      </rPr>
      <t xml:space="preserve"> commitments to  Features which should enhance housing </t>
    </r>
    <r>
      <rPr>
        <b/>
        <sz val="11"/>
        <color theme="1"/>
        <rFont val="Calibri"/>
        <family val="2"/>
        <scheme val="minor"/>
      </rPr>
      <t>Quality</t>
    </r>
    <r>
      <rPr>
        <sz val="11"/>
        <color theme="1"/>
        <rFont val="Calibri"/>
        <family val="2"/>
        <scheme val="minor"/>
      </rPr>
      <t xml:space="preserve"> for homeowners.</t>
    </r>
  </si>
  <si>
    <t>Provide comments defending your decision; if any, describe Quality Attributes of Homes to which Developer has committed that are otherwise not required.</t>
  </si>
  <si>
    <r>
      <t xml:space="preserve">Regarding </t>
    </r>
    <r>
      <rPr>
        <b/>
        <u/>
        <sz val="11"/>
        <color theme="1"/>
        <rFont val="Calibri"/>
        <family val="2"/>
        <scheme val="minor"/>
      </rPr>
      <t>VALUE</t>
    </r>
    <r>
      <rPr>
        <u/>
        <sz val="11"/>
        <color theme="1"/>
        <rFont val="Calibri"/>
        <family val="2"/>
        <scheme val="minor"/>
      </rPr>
      <t xml:space="preserve"> of Attributes of Homes (longevity / durability, energy efficiency, lower replacement cost, lower ownership / maintenance cost) </t>
    </r>
    <r>
      <rPr>
        <i/>
        <sz val="11"/>
        <color theme="1"/>
        <rFont val="Calibri"/>
        <family val="2"/>
        <scheme val="minor"/>
      </rPr>
      <t>--Select the most accurate characterization of the Developer's Proposal</t>
    </r>
  </si>
  <si>
    <r>
      <t xml:space="preserve">Beyond the threshold requirements, Project makes </t>
    </r>
    <r>
      <rPr>
        <b/>
        <sz val="11"/>
        <color theme="1"/>
        <rFont val="Calibri"/>
        <family val="2"/>
        <scheme val="minor"/>
      </rPr>
      <t>specific</t>
    </r>
    <r>
      <rPr>
        <sz val="11"/>
        <color theme="1"/>
        <rFont val="Calibri"/>
        <family val="2"/>
        <scheme val="minor"/>
      </rPr>
      <t xml:space="preserve"> commitments to  Features which should </t>
    </r>
    <r>
      <rPr>
        <b/>
        <sz val="11"/>
        <color theme="1"/>
        <rFont val="Calibri"/>
        <family val="2"/>
        <scheme val="minor"/>
      </rPr>
      <t>greatly</t>
    </r>
    <r>
      <rPr>
        <sz val="11"/>
        <color theme="1"/>
        <rFont val="Calibri"/>
        <family val="2"/>
        <scheme val="minor"/>
      </rPr>
      <t xml:space="preserve"> enhance housing </t>
    </r>
    <r>
      <rPr>
        <b/>
        <sz val="11"/>
        <color theme="1"/>
        <rFont val="Calibri"/>
        <family val="2"/>
        <scheme val="minor"/>
      </rPr>
      <t>Value</t>
    </r>
    <r>
      <rPr>
        <sz val="11"/>
        <color theme="1"/>
        <rFont val="Calibri"/>
        <family val="2"/>
        <scheme val="minor"/>
      </rPr>
      <t xml:space="preserve"> for homeowners.</t>
    </r>
  </si>
  <si>
    <r>
      <t xml:space="preserve">Beyond the threshold requirements, Project makes </t>
    </r>
    <r>
      <rPr>
        <b/>
        <sz val="11"/>
        <color theme="1"/>
        <rFont val="Calibri"/>
        <family val="2"/>
        <scheme val="minor"/>
      </rPr>
      <t>specific</t>
    </r>
    <r>
      <rPr>
        <sz val="11"/>
        <color theme="1"/>
        <rFont val="Calibri"/>
        <family val="2"/>
        <scheme val="minor"/>
      </rPr>
      <t xml:space="preserve"> commitments to  Features which should </t>
    </r>
    <r>
      <rPr>
        <b/>
        <sz val="11"/>
        <color theme="1"/>
        <rFont val="Calibri"/>
        <family val="2"/>
        <scheme val="minor"/>
      </rPr>
      <t>moderately</t>
    </r>
    <r>
      <rPr>
        <sz val="11"/>
        <color theme="1"/>
        <rFont val="Calibri"/>
        <family val="2"/>
        <scheme val="minor"/>
      </rPr>
      <t xml:space="preserve"> enhance housing </t>
    </r>
    <r>
      <rPr>
        <b/>
        <sz val="11"/>
        <color theme="1"/>
        <rFont val="Calibri"/>
        <family val="2"/>
        <scheme val="minor"/>
      </rPr>
      <t>Value</t>
    </r>
    <r>
      <rPr>
        <sz val="11"/>
        <color theme="1"/>
        <rFont val="Calibri"/>
        <family val="2"/>
        <scheme val="minor"/>
      </rPr>
      <t xml:space="preserve"> for homeowners.</t>
    </r>
  </si>
  <si>
    <r>
      <t xml:space="preserve">Beyond the threshold requirements, Project makes </t>
    </r>
    <r>
      <rPr>
        <b/>
        <sz val="11"/>
        <color theme="1"/>
        <rFont val="Calibri"/>
        <family val="2"/>
        <scheme val="minor"/>
      </rPr>
      <t>specific</t>
    </r>
    <r>
      <rPr>
        <sz val="11"/>
        <color theme="1"/>
        <rFont val="Calibri"/>
        <family val="2"/>
        <scheme val="minor"/>
      </rPr>
      <t xml:space="preserve"> commitments to  Features which should </t>
    </r>
    <r>
      <rPr>
        <b/>
        <sz val="11"/>
        <color theme="1"/>
        <rFont val="Calibri"/>
        <family val="2"/>
        <scheme val="minor"/>
      </rPr>
      <t>perceptibly</t>
    </r>
    <r>
      <rPr>
        <sz val="11"/>
        <color theme="1"/>
        <rFont val="Calibri"/>
        <family val="2"/>
        <scheme val="minor"/>
      </rPr>
      <t xml:space="preserve"> enhance housing </t>
    </r>
    <r>
      <rPr>
        <b/>
        <sz val="11"/>
        <color theme="1"/>
        <rFont val="Calibri"/>
        <family val="2"/>
        <scheme val="minor"/>
      </rPr>
      <t>Value</t>
    </r>
    <r>
      <rPr>
        <sz val="11"/>
        <color theme="1"/>
        <rFont val="Calibri"/>
        <family val="2"/>
        <scheme val="minor"/>
      </rPr>
      <t xml:space="preserve"> for homeowners. </t>
    </r>
  </si>
  <si>
    <r>
      <t xml:space="preserve">Beyond the threshold requirements, Project </t>
    </r>
    <r>
      <rPr>
        <b/>
        <sz val="11"/>
        <color theme="1"/>
        <rFont val="Calibri"/>
        <family val="2"/>
        <scheme val="minor"/>
      </rPr>
      <t>does not</t>
    </r>
    <r>
      <rPr>
        <sz val="11"/>
        <color theme="1"/>
        <rFont val="Calibri"/>
        <family val="2"/>
        <scheme val="minor"/>
      </rPr>
      <t xml:space="preserve"> make </t>
    </r>
    <r>
      <rPr>
        <b/>
        <sz val="11"/>
        <color theme="1"/>
        <rFont val="Calibri"/>
        <family val="2"/>
        <scheme val="minor"/>
      </rPr>
      <t>specific</t>
    </r>
    <r>
      <rPr>
        <sz val="11"/>
        <color theme="1"/>
        <rFont val="Calibri"/>
        <family val="2"/>
        <scheme val="minor"/>
      </rPr>
      <t xml:space="preserve"> commitments to  Features which should enhance housing </t>
    </r>
    <r>
      <rPr>
        <b/>
        <sz val="11"/>
        <color theme="1"/>
        <rFont val="Calibri"/>
        <family val="2"/>
        <scheme val="minor"/>
      </rPr>
      <t>Value</t>
    </r>
    <r>
      <rPr>
        <sz val="11"/>
        <color theme="1"/>
        <rFont val="Calibri"/>
        <family val="2"/>
        <scheme val="minor"/>
      </rPr>
      <t xml:space="preserve"> for homeowners.</t>
    </r>
  </si>
  <si>
    <t>Provide comments defending your decision; if any, describe Value attributes of Homes to which Developer has committed that are otherwise not required.</t>
  </si>
  <si>
    <t>Community Attributes</t>
  </si>
  <si>
    <r>
      <t xml:space="preserve">Regarding </t>
    </r>
    <r>
      <rPr>
        <b/>
        <u/>
        <sz val="11"/>
        <color theme="1"/>
        <rFont val="Calibri"/>
        <family val="2"/>
        <scheme val="minor"/>
      </rPr>
      <t>Community Amenities</t>
    </r>
    <r>
      <rPr>
        <i/>
        <sz val="11"/>
        <color theme="1"/>
        <rFont val="Calibri"/>
        <family val="2"/>
        <scheme val="minor"/>
      </rPr>
      <t>--Select the most accurate characterization of the Developer's Proposal</t>
    </r>
  </si>
  <si>
    <r>
      <t xml:space="preserve">Project makes specific commitments to  Attributes based on </t>
    </r>
    <r>
      <rPr>
        <b/>
        <sz val="11"/>
        <color theme="1"/>
        <rFont val="Calibri"/>
        <family val="2"/>
        <scheme val="minor"/>
      </rPr>
      <t>Community Amenities</t>
    </r>
    <r>
      <rPr>
        <sz val="11"/>
        <color theme="1"/>
        <rFont val="Calibri"/>
        <family val="2"/>
        <scheme val="minor"/>
      </rPr>
      <t xml:space="preserve"> which should </t>
    </r>
    <r>
      <rPr>
        <b/>
        <sz val="11"/>
        <color theme="1"/>
        <rFont val="Calibri"/>
        <family val="2"/>
        <scheme val="minor"/>
      </rPr>
      <t>greatly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</si>
  <si>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based on </t>
    </r>
    <r>
      <rPr>
        <b/>
        <sz val="11"/>
        <color theme="1"/>
        <rFont val="Calibri"/>
        <family val="2"/>
        <scheme val="minor"/>
      </rPr>
      <t>Community Amenities</t>
    </r>
    <r>
      <rPr>
        <sz val="11"/>
        <color theme="1"/>
        <rFont val="Calibri"/>
        <family val="2"/>
        <scheme val="minor"/>
      </rPr>
      <t xml:space="preserve"> which should </t>
    </r>
    <r>
      <rPr>
        <b/>
        <sz val="11"/>
        <color theme="1"/>
        <rFont val="Calibri"/>
        <family val="2"/>
        <scheme val="minor"/>
      </rPr>
      <t>moderately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</si>
  <si>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based on </t>
    </r>
    <r>
      <rPr>
        <b/>
        <sz val="11"/>
        <color theme="1"/>
        <rFont val="Calibri"/>
        <family val="2"/>
        <scheme val="minor"/>
      </rPr>
      <t>Community Amenities</t>
    </r>
    <r>
      <rPr>
        <sz val="11"/>
        <color theme="1"/>
        <rFont val="Calibri"/>
        <family val="2"/>
        <scheme val="minor"/>
      </rPr>
      <t xml:space="preserve"> which should </t>
    </r>
    <r>
      <rPr>
        <b/>
        <sz val="11"/>
        <color theme="1"/>
        <rFont val="Calibri"/>
        <family val="2"/>
        <scheme val="minor"/>
      </rPr>
      <t>perceptibly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</si>
  <si>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t>
    </r>
    <r>
      <rPr>
        <b/>
        <sz val="11"/>
        <color theme="1"/>
        <rFont val="Calibri"/>
        <family val="2"/>
        <scheme val="minor"/>
      </rPr>
      <t>does not make</t>
    </r>
    <r>
      <rPr>
        <sz val="11"/>
        <color theme="1"/>
        <rFont val="Calibri"/>
        <family val="2"/>
        <scheme val="minor"/>
      </rPr>
      <t xml:space="preserve"> specific commitments to  Attributes based on </t>
    </r>
    <r>
      <rPr>
        <b/>
        <sz val="11"/>
        <color theme="1"/>
        <rFont val="Calibri"/>
        <family val="2"/>
        <scheme val="minor"/>
      </rPr>
      <t>Community Amenities</t>
    </r>
    <r>
      <rPr>
        <sz val="11"/>
        <color theme="1"/>
        <rFont val="Calibri"/>
        <family val="2"/>
        <scheme val="minor"/>
      </rPr>
      <t>.</t>
    </r>
  </si>
  <si>
    <r>
      <t xml:space="preserve">Regarding </t>
    </r>
    <r>
      <rPr>
        <b/>
        <u/>
        <sz val="11"/>
        <color theme="1"/>
        <rFont val="Calibri"/>
        <family val="2"/>
        <scheme val="minor"/>
      </rPr>
      <t>Community Commercial / Retail</t>
    </r>
    <r>
      <rPr>
        <i/>
        <sz val="11"/>
        <color theme="1"/>
        <rFont val="Calibri"/>
        <family val="2"/>
        <scheme val="minor"/>
      </rPr>
      <t>--Select the most accurate characterization of the Developer's Proposal</t>
    </r>
  </si>
  <si>
    <r>
      <t xml:space="preserve">Project makes specific commitments to  Attributes based on </t>
    </r>
    <r>
      <rPr>
        <b/>
        <sz val="11"/>
        <color theme="1"/>
        <rFont val="Calibri"/>
        <family val="2"/>
        <scheme val="minor"/>
      </rPr>
      <t>Community Commercial / Retail</t>
    </r>
    <r>
      <rPr>
        <sz val="11"/>
        <color theme="1"/>
        <rFont val="Calibri"/>
        <family val="2"/>
        <scheme val="minor"/>
      </rPr>
      <t xml:space="preserve"> which should </t>
    </r>
    <r>
      <rPr>
        <b/>
        <sz val="11"/>
        <color theme="1"/>
        <rFont val="Calibri"/>
        <family val="2"/>
        <scheme val="minor"/>
      </rPr>
      <t>greatly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</si>
  <si>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based on </t>
    </r>
    <r>
      <rPr>
        <b/>
        <sz val="11"/>
        <color theme="1"/>
        <rFont val="Calibri"/>
        <family val="2"/>
        <scheme val="minor"/>
      </rPr>
      <t>Community Commercial / Retail</t>
    </r>
    <r>
      <rPr>
        <sz val="11"/>
        <color theme="1"/>
        <rFont val="Calibri"/>
        <family val="2"/>
        <scheme val="minor"/>
      </rPr>
      <t xml:space="preserve"> which should </t>
    </r>
    <r>
      <rPr>
        <b/>
        <sz val="11"/>
        <color theme="1"/>
        <rFont val="Calibri"/>
        <family val="2"/>
        <scheme val="minor"/>
      </rPr>
      <t>moderately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</si>
  <si>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based on </t>
    </r>
    <r>
      <rPr>
        <b/>
        <sz val="11"/>
        <color theme="1"/>
        <rFont val="Calibri"/>
        <family val="2"/>
        <scheme val="minor"/>
      </rPr>
      <t>Community Commercial / Retail</t>
    </r>
    <r>
      <rPr>
        <sz val="11"/>
        <color theme="1"/>
        <rFont val="Calibri"/>
        <family val="2"/>
        <scheme val="minor"/>
      </rPr>
      <t xml:space="preserve"> which should </t>
    </r>
    <r>
      <rPr>
        <b/>
        <sz val="11"/>
        <color theme="1"/>
        <rFont val="Calibri"/>
        <family val="2"/>
        <scheme val="minor"/>
      </rPr>
      <t>perceptibly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</si>
  <si>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t>
    </r>
    <r>
      <rPr>
        <b/>
        <sz val="11"/>
        <color theme="1"/>
        <rFont val="Calibri"/>
        <family val="2"/>
        <scheme val="minor"/>
      </rPr>
      <t>does not make</t>
    </r>
    <r>
      <rPr>
        <sz val="11"/>
        <color theme="1"/>
        <rFont val="Calibri"/>
        <family val="2"/>
        <scheme val="minor"/>
      </rPr>
      <t xml:space="preserve"> specific commitments to  Attributes based on </t>
    </r>
    <r>
      <rPr>
        <b/>
        <sz val="11"/>
        <color theme="1"/>
        <rFont val="Calibri"/>
        <family val="2"/>
        <scheme val="minor"/>
      </rPr>
      <t>Community Commercial / Retail</t>
    </r>
    <r>
      <rPr>
        <sz val="11"/>
        <color theme="1"/>
        <rFont val="Calibri"/>
        <family val="2"/>
        <scheme val="minor"/>
      </rPr>
      <t>.</t>
    </r>
  </si>
  <si>
    <r>
      <t xml:space="preserve">Regarding </t>
    </r>
    <r>
      <rPr>
        <b/>
        <u/>
        <sz val="11"/>
        <color theme="1"/>
        <rFont val="Calibri"/>
        <family val="2"/>
        <scheme val="minor"/>
      </rPr>
      <t>Community Green Space Design</t>
    </r>
    <r>
      <rPr>
        <i/>
        <sz val="11"/>
        <color theme="1"/>
        <rFont val="Calibri"/>
        <family val="2"/>
        <scheme val="minor"/>
      </rPr>
      <t>--Select the most accurate characterization of the Developer's Proposal</t>
    </r>
  </si>
  <si>
    <r>
      <t xml:space="preserve">Project makes specific commitments to  Attributes based on </t>
    </r>
    <r>
      <rPr>
        <b/>
        <sz val="11"/>
        <color theme="1"/>
        <rFont val="Calibri"/>
        <family val="2"/>
        <scheme val="minor"/>
      </rPr>
      <t>Community Green Space Design</t>
    </r>
    <r>
      <rPr>
        <sz val="11"/>
        <color theme="1"/>
        <rFont val="Calibri"/>
        <family val="2"/>
        <scheme val="minor"/>
      </rPr>
      <t xml:space="preserve"> which should </t>
    </r>
    <r>
      <rPr>
        <b/>
        <sz val="11"/>
        <color theme="1"/>
        <rFont val="Calibri"/>
        <family val="2"/>
        <scheme val="minor"/>
      </rPr>
      <t>greatly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</si>
  <si>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based on </t>
    </r>
    <r>
      <rPr>
        <b/>
        <sz val="11"/>
        <color theme="1"/>
        <rFont val="Calibri"/>
        <family val="2"/>
        <scheme val="minor"/>
      </rPr>
      <t>Community Green Space Design</t>
    </r>
    <r>
      <rPr>
        <sz val="11"/>
        <color theme="1"/>
        <rFont val="Calibri"/>
        <family val="2"/>
        <scheme val="minor"/>
      </rPr>
      <t xml:space="preserve"> which should </t>
    </r>
    <r>
      <rPr>
        <b/>
        <sz val="11"/>
        <color theme="1"/>
        <rFont val="Calibri"/>
        <family val="2"/>
        <scheme val="minor"/>
      </rPr>
      <t>moderately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</si>
  <si>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based on </t>
    </r>
    <r>
      <rPr>
        <b/>
        <sz val="11"/>
        <color theme="1"/>
        <rFont val="Calibri"/>
        <family val="2"/>
        <scheme val="minor"/>
      </rPr>
      <t>Community Green Space Design</t>
    </r>
    <r>
      <rPr>
        <sz val="11"/>
        <color theme="1"/>
        <rFont val="Calibri"/>
        <family val="2"/>
        <scheme val="minor"/>
      </rPr>
      <t xml:space="preserve"> which should </t>
    </r>
    <r>
      <rPr>
        <b/>
        <sz val="11"/>
        <color theme="1"/>
        <rFont val="Calibri"/>
        <family val="2"/>
        <scheme val="minor"/>
      </rPr>
      <t>perceptibly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</si>
  <si>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t>
    </r>
    <r>
      <rPr>
        <b/>
        <sz val="11"/>
        <color theme="1"/>
        <rFont val="Calibri"/>
        <family val="2"/>
        <scheme val="minor"/>
      </rPr>
      <t>does not make</t>
    </r>
    <r>
      <rPr>
        <sz val="11"/>
        <color theme="1"/>
        <rFont val="Calibri"/>
        <family val="2"/>
        <scheme val="minor"/>
      </rPr>
      <t xml:space="preserve"> specific commitments to  Attributes based on </t>
    </r>
    <r>
      <rPr>
        <b/>
        <sz val="11"/>
        <color theme="1"/>
        <rFont val="Calibri"/>
        <family val="2"/>
        <scheme val="minor"/>
      </rPr>
      <t>Community Green Space Design</t>
    </r>
    <r>
      <rPr>
        <sz val="11"/>
        <color theme="1"/>
        <rFont val="Calibri"/>
        <family val="2"/>
        <scheme val="minor"/>
      </rPr>
      <t>.</t>
    </r>
  </si>
  <si>
    <r>
      <t xml:space="preserve">Regarding </t>
    </r>
    <r>
      <rPr>
        <b/>
        <u/>
        <sz val="11"/>
        <color theme="1"/>
        <rFont val="Calibri"/>
        <family val="2"/>
        <scheme val="minor"/>
      </rPr>
      <t>Preserving the Near Northside</t>
    </r>
    <r>
      <rPr>
        <i/>
        <sz val="11"/>
        <color theme="1"/>
        <rFont val="Calibri"/>
        <family val="2"/>
        <scheme val="minor"/>
      </rPr>
      <t>--Select the most accurate characterization of the Developer's Proposal</t>
    </r>
  </si>
  <si>
    <r>
      <t xml:space="preserve">Project makes specific commitments to  Attributes based on </t>
    </r>
    <r>
      <rPr>
        <b/>
        <sz val="11"/>
        <color theme="1"/>
        <rFont val="Calibri"/>
        <family val="2"/>
        <scheme val="minor"/>
      </rPr>
      <t>Preserving the Near Northside</t>
    </r>
    <r>
      <rPr>
        <sz val="11"/>
        <color theme="1"/>
        <rFont val="Calibri"/>
        <family val="2"/>
        <scheme val="minor"/>
      </rPr>
      <t xml:space="preserve"> which should </t>
    </r>
    <r>
      <rPr>
        <b/>
        <sz val="11"/>
        <color theme="1"/>
        <rFont val="Calibri"/>
        <family val="2"/>
        <scheme val="minor"/>
      </rPr>
      <t>greatly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</si>
  <si>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based on </t>
    </r>
    <r>
      <rPr>
        <b/>
        <sz val="11"/>
        <color theme="1"/>
        <rFont val="Calibri"/>
        <family val="2"/>
        <scheme val="minor"/>
      </rPr>
      <t>Preserving the Near Northside</t>
    </r>
    <r>
      <rPr>
        <sz val="11"/>
        <color theme="1"/>
        <rFont val="Calibri"/>
        <family val="2"/>
        <scheme val="minor"/>
      </rPr>
      <t xml:space="preserve"> which should </t>
    </r>
    <r>
      <rPr>
        <b/>
        <sz val="11"/>
        <color theme="1"/>
        <rFont val="Calibri"/>
        <family val="2"/>
        <scheme val="minor"/>
      </rPr>
      <t>moderately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</si>
  <si>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based on </t>
    </r>
    <r>
      <rPr>
        <b/>
        <sz val="11"/>
        <color theme="1"/>
        <rFont val="Calibri"/>
        <family val="2"/>
        <scheme val="minor"/>
      </rPr>
      <t>Preserving the Near Northside</t>
    </r>
    <r>
      <rPr>
        <sz val="11"/>
        <color theme="1"/>
        <rFont val="Calibri"/>
        <family val="2"/>
        <scheme val="minor"/>
      </rPr>
      <t xml:space="preserve"> which should </t>
    </r>
    <r>
      <rPr>
        <b/>
        <sz val="11"/>
        <color theme="1"/>
        <rFont val="Calibri"/>
        <family val="2"/>
        <scheme val="minor"/>
      </rPr>
      <t>perceptibly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</si>
  <si>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t>
    </r>
    <r>
      <rPr>
        <b/>
        <sz val="11"/>
        <color theme="1"/>
        <rFont val="Calibri"/>
        <family val="2"/>
        <scheme val="minor"/>
      </rPr>
      <t>does not make</t>
    </r>
    <r>
      <rPr>
        <sz val="11"/>
        <color theme="1"/>
        <rFont val="Calibri"/>
        <family val="2"/>
        <scheme val="minor"/>
      </rPr>
      <t xml:space="preserve"> specific commitments to  Attributes based on </t>
    </r>
    <r>
      <rPr>
        <b/>
        <sz val="11"/>
        <color theme="1"/>
        <rFont val="Calibri"/>
        <family val="2"/>
        <scheme val="minor"/>
      </rPr>
      <t>Preserving the Near Northside</t>
    </r>
    <r>
      <rPr>
        <sz val="11"/>
        <color theme="1"/>
        <rFont val="Calibri"/>
        <family val="2"/>
        <scheme val="minor"/>
      </rPr>
      <t>.</t>
    </r>
  </si>
  <si>
    <r>
      <t xml:space="preserve">Regarding </t>
    </r>
    <r>
      <rPr>
        <b/>
        <u/>
        <sz val="11"/>
        <color theme="1"/>
        <rFont val="Calibri"/>
        <family val="2"/>
        <scheme val="minor"/>
      </rPr>
      <t>Community Mobility and Safety</t>
    </r>
    <r>
      <rPr>
        <i/>
        <sz val="11"/>
        <color theme="1"/>
        <rFont val="Calibri"/>
        <family val="2"/>
        <scheme val="minor"/>
      </rPr>
      <t>--Select the most accurate characterization of the Developer's Proposal</t>
    </r>
  </si>
  <si>
    <r>
      <t xml:space="preserve">Project makes specific commitments to  Attributes based on </t>
    </r>
    <r>
      <rPr>
        <b/>
        <sz val="11"/>
        <color theme="1"/>
        <rFont val="Calibri"/>
        <family val="2"/>
        <scheme val="minor"/>
      </rPr>
      <t>Community Mobility and Safety</t>
    </r>
    <r>
      <rPr>
        <sz val="11"/>
        <color theme="1"/>
        <rFont val="Calibri"/>
        <family val="2"/>
        <scheme val="minor"/>
      </rPr>
      <t xml:space="preserve"> which should </t>
    </r>
    <r>
      <rPr>
        <b/>
        <sz val="11"/>
        <color theme="1"/>
        <rFont val="Calibri"/>
        <family val="2"/>
        <scheme val="minor"/>
      </rPr>
      <t>greatly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</si>
  <si>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t>
    </r>
    <r>
      <rPr>
        <b/>
        <sz val="11"/>
        <color theme="1"/>
        <rFont val="Calibri"/>
        <family val="2"/>
        <scheme val="minor"/>
      </rPr>
      <t>based on Community Mobility and Safety</t>
    </r>
    <r>
      <rPr>
        <sz val="11"/>
        <color theme="1"/>
        <rFont val="Calibri"/>
        <family val="2"/>
        <scheme val="minor"/>
      </rPr>
      <t xml:space="preserve"> which should </t>
    </r>
    <r>
      <rPr>
        <b/>
        <sz val="11"/>
        <color theme="1"/>
        <rFont val="Calibri"/>
        <family val="2"/>
        <scheme val="minor"/>
      </rPr>
      <t>moderately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</si>
  <si>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makes specific commitments to  Attributes based on </t>
    </r>
    <r>
      <rPr>
        <b/>
        <sz val="11"/>
        <color theme="1"/>
        <rFont val="Calibri"/>
        <family val="2"/>
        <scheme val="minor"/>
      </rPr>
      <t>Community Mobility and Safety</t>
    </r>
    <r>
      <rPr>
        <sz val="11"/>
        <color theme="1"/>
        <rFont val="Calibri"/>
        <family val="2"/>
        <scheme val="minor"/>
      </rPr>
      <t xml:space="preserve"> which should </t>
    </r>
    <r>
      <rPr>
        <b/>
        <sz val="11"/>
        <color theme="1"/>
        <rFont val="Calibri"/>
        <family val="2"/>
        <scheme val="minor"/>
      </rPr>
      <t>perceptibly</t>
    </r>
    <r>
      <rPr>
        <sz val="11"/>
        <color theme="1"/>
        <rFont val="Calibri"/>
        <family val="2"/>
        <scheme val="minor"/>
      </rPr>
      <t xml:space="preserve"> enhance community </t>
    </r>
    <r>
      <rPr>
        <b/>
        <sz val="11"/>
        <color theme="1"/>
        <rFont val="Calibri"/>
        <family val="2"/>
        <scheme val="minor"/>
      </rPr>
      <t>Quality</t>
    </r>
    <r>
      <rPr>
        <sz val="11"/>
        <color theme="1"/>
        <rFont val="Calibri"/>
        <family val="2"/>
        <scheme val="minor"/>
      </rPr>
      <t>.</t>
    </r>
  </si>
  <si>
    <r>
      <t xml:space="preserve">Project </t>
    </r>
    <r>
      <rPr>
        <b/>
        <sz val="11"/>
        <color theme="1"/>
        <rFont val="Calibri"/>
        <family val="2"/>
        <scheme val="minor"/>
      </rPr>
      <t>does not make</t>
    </r>
    <r>
      <rPr>
        <sz val="11"/>
        <color theme="1"/>
        <rFont val="Calibri"/>
        <family val="2"/>
        <scheme val="minor"/>
      </rPr>
      <t xml:space="preserve"> specific commitments to  Attributes based on </t>
    </r>
    <r>
      <rPr>
        <b/>
        <sz val="11"/>
        <color theme="1"/>
        <rFont val="Calibri"/>
        <family val="2"/>
        <scheme val="minor"/>
      </rPr>
      <t>Community Mobility and Safety</t>
    </r>
    <r>
      <rPr>
        <sz val="11"/>
        <color theme="1"/>
        <rFont val="Calibri"/>
        <family val="2"/>
        <scheme val="minor"/>
      </rPr>
      <t>.</t>
    </r>
  </si>
  <si>
    <t>Total Sales Price of All Homes as Market Rate</t>
  </si>
  <si>
    <t>Total Sales Price of All Homes as Committed</t>
  </si>
  <si>
    <t>Cityscape Applicant Self-Scoring Worksheet</t>
  </si>
  <si>
    <t>Note: All self-scoring is subject to HCDD's review and revision</t>
  </si>
  <si>
    <t>Name  of Applicant</t>
  </si>
  <si>
    <t>Developer Capacity (Max 50)</t>
  </si>
  <si>
    <t>Homes Developed</t>
  </si>
  <si>
    <t>Rank</t>
  </si>
  <si>
    <t>Greatest Number Developed</t>
  </si>
  <si>
    <t>Limit to 5 point spread (#1 vs #2)</t>
  </si>
  <si>
    <t>Final Relative Prior Experience Points (Max 10, Max 5 Differential)</t>
  </si>
  <si>
    <t>This portion of the score is relative, and the City will assign points per the Scoring Guidelines (see NOFA §VIII.A.i). Self-scoring points will be the maximum permitted but may be reduced based on the applicant's prior experience relative to other applicants.</t>
  </si>
  <si>
    <t>Single-Family Home Development Experience At-Scale (Max 10)</t>
  </si>
  <si>
    <t>Developer Access to Capital (Max 10)</t>
  </si>
  <si>
    <t>why is false an option?</t>
  </si>
  <si>
    <t>Developer Financial Strength / Liquidity (Max 10)</t>
  </si>
  <si>
    <t>Affordable Housing Experience (Max 10)</t>
  </si>
  <si>
    <t>Total Subscore (Max 50) Developer Capacity</t>
  </si>
  <si>
    <t>need to have a max of 50 limitor</t>
  </si>
  <si>
    <t>does something go here?</t>
  </si>
  <si>
    <t>Commitment to Fortifited Gold Standard</t>
  </si>
  <si>
    <t>Measures to reduce harm to residents and property…</t>
  </si>
  <si>
    <t>Cost benefit to homeowners…</t>
  </si>
  <si>
    <t>Impact on persons with disabilities…</t>
  </si>
  <si>
    <t>Impact on neighboring properties…</t>
  </si>
  <si>
    <t>Subtotal</t>
  </si>
  <si>
    <t>(Max 10) Resulting Disaster Resilience points</t>
  </si>
  <si>
    <t>Commitment to EnergyStar Requirement</t>
  </si>
  <si>
    <t>Attributes contributing Quality</t>
  </si>
  <si>
    <t>Attributes contributing Value</t>
  </si>
  <si>
    <t>(Max 10) Resulting Attributes of Homes points</t>
  </si>
  <si>
    <t>Community Amenities</t>
  </si>
  <si>
    <t>Community Commercial / Retail</t>
  </si>
  <si>
    <t>Community Green Space Design</t>
  </si>
  <si>
    <t>Community Preserving Near Northside</t>
  </si>
  <si>
    <t>Community Mobility and Safety</t>
  </si>
  <si>
    <t>Total Subscore (Max 30) Beyond Threshold Commitments</t>
  </si>
  <si>
    <t>Total Sales Price of All Homes at Market</t>
  </si>
  <si>
    <t xml:space="preserve">Affordability Value </t>
  </si>
  <si>
    <t>Greatest Value Proposed</t>
  </si>
  <si>
    <t>Total Subscore (Max 20) Affordability Value Points</t>
  </si>
  <si>
    <t>FINAL SELF-SCORE</t>
  </si>
  <si>
    <t>Commitments Beyond Threshold Requirements to Disaster Resilience</t>
  </si>
  <si>
    <t>Applicants Narrative</t>
  </si>
  <si>
    <t>All applications will be required to meet threshold criteria, as enumerated at §VI, Property and Construction Standards. Beyond this, HCDD will score Disaster Resilience based on a detailed consideration of the elements outlined in this section. The projects will be assessed regarding proposed features—which are beyond the threshold requirements—of project design (“Measures”) to reduce risk of harm to residents and the property in the wake of natural disasters and preserve immediate post-disaster habitability. Key concepts may include but are not restricted to elevation of units and/or mechanicals, materials or construction specifications, power generation or back-up power sources, or topography and landscape engineering.  For each Measure, the proposal should identify what type of risk (flood, fire, wind, energy outage, etc.) is being mitigated and how the proposed Measure specifically reduces that risk and should establish that the proposed Measure is not otherwise a requirement.</t>
  </si>
  <si>
    <t>Applicant's enumeration of All Proposed Measures which Exceed the Threshold Requirements</t>
  </si>
  <si>
    <t>Insert narrative response here, resize row to fit.</t>
  </si>
  <si>
    <t>Applicant's enumeration of how proposed disaster resiliency measures which exceed the threshold requirements will reduce harm to residents and property</t>
  </si>
  <si>
    <t>Applicant's enumeration of cost benefit to homeowners of proposed disaster resiliency measures which exceed the threshold requirements</t>
  </si>
  <si>
    <t>Applicant's enumeration of proposed disaster resiliency measures which exceed the threshold requirements will reduce harm to persons with disabilities</t>
  </si>
  <si>
    <t>Applicant's enumeration of proposed disaster resiliency measures which exceed the threshold requirements will mitigate impacts on neighboring properties</t>
  </si>
  <si>
    <t>Commitments Beyond Threshold Requirements to Attributes of Homes</t>
  </si>
  <si>
    <t>All applications will be required to meet threshold criteria, as enumerated at §VI, Property and Construction Standards. Beyond this, HCDD will score Attributes of Homes based on a detailed consideration of the elements outlined in this section. Proposed projects will be assessed regarding commitments—which exceed the threshold requirements—to home features (“Home Features”) which provide for enhanced outcomes. For purposes of this Section, the outcome value of proposed Features and their benefits will be assessed in terms of their Quality (homeowner comfort, safety, health, convenience, aesthetics) and their Value (longevity / durability, energy efficiency, lower replacement cost, lower ownership / maintenance cost).  For each Home Feature, the proposal should identify what Value or Quality is being provided and how the proposed Home Feature specifically contributes to that outcome and should establish that the proposed Home Feature not otherwise a requirement. Considerations may include but are not limited to: solar; solar-ready; orientation, layout and configuration of homes; arboreal shading; window shading; appliances; solid-core doors; flooring products; finishes; hardware; fixtures; demising wall soundproofing; natural light; smart home technologies; ventilation; reflective roofing; energy efficiency of mechanicals in excess of threshold requirements; reduced water consumption / water recycling; thermal efficiency and envelope efficiency; homeowner education; and EV infrastructure.  features—which are beyond the threshold requirements—of project design (“Measures”) to reduce risk of harm to residents and the property in the wake of natural disasters and preserve immediate post-disaster habitability. Key concepts may include but are not restricted to elevation of units and/or mechanicals, materials or construction specifications, power generation or back-up power sources, or topography and landscape engineering.  For each Measure, the proposal should identify what type of risk (flood, fire, wind, energy outage, etc.) is being mitigated and how the proposed Measure specifically reduces that risk and should establish that the proposed Measure is not otherwise a requirement.</t>
  </si>
  <si>
    <t>Applicant's enumeration of All Proposed Attributes of Homes which Exceed the Threshold Requirements</t>
  </si>
  <si>
    <t>Applicant's enumeration regarding QUALITY of Attributes of Homes (homeowner comfort, safety, health, convenience, aesthetics)</t>
  </si>
  <si>
    <t xml:space="preserve">Applicant's enumeration Regarding VALUE of Attributes of Homes (longevity / durability, energy efficiency, lower replacement cost, lower ownership / maintenance cost) </t>
  </si>
  <si>
    <t>Commitments Beyond Threshold Requirements to Community Attributes</t>
  </si>
  <si>
    <t xml:space="preserve">HCDD will score Community Attributes based on a detailed consideration of the elements outlined in this section. Projects will be assessed regarding proposed community attributes (“Community Attributes”) which provide for enhanced outcomes. For purposes of this Section, the outcome value of proposed Community Attributes and its benefits will be assessed. For each Community Attribute, the proposal should identify what benefit is being provided and how the proposed Community Attribute specifically contributes to that outcome. Considerations items enumerated at §III.C, Community Feedback and Priorities. </t>
  </si>
  <si>
    <t>Applicant's enumeration of All Proposed Community Attributes which Exceed the Threshold Requirements</t>
  </si>
  <si>
    <t>Applicant's enumeration of proposed Commercial / Retail</t>
  </si>
  <si>
    <t>Applicant's enumeration of proposed Green Space Design</t>
  </si>
  <si>
    <t>Applicant's enumeration of Preserving the Near Northside</t>
  </si>
  <si>
    <t>Applicants enumerationo of Mobility and Safety Considerations</t>
  </si>
  <si>
    <t>Please Print and Sign Form</t>
  </si>
  <si>
    <t>TOTAL AFFORDABLE</t>
  </si>
  <si>
    <t>MARKET</t>
  </si>
  <si>
    <t>LMI AFFORDABLE</t>
  </si>
  <si>
    <t>OTHER AFFORDABLE</t>
  </si>
  <si>
    <t>Percentage LMI</t>
  </si>
  <si>
    <t>Percentage Other Affordable</t>
  </si>
  <si>
    <t>Percentage Affordable</t>
  </si>
  <si>
    <t>Percentage Market</t>
  </si>
  <si>
    <t>If All Units in this Configuration at Market</t>
  </si>
  <si>
    <t>This Configuration as Proposed</t>
  </si>
  <si>
    <t>Affordability Value of this Configuration</t>
  </si>
  <si>
    <t>Market</t>
  </si>
  <si>
    <t>Square Footage</t>
  </si>
  <si>
    <t>Incorporated Garage Parking? (Y/N)</t>
  </si>
  <si>
    <t>#</t>
  </si>
  <si>
    <t>Sales Price</t>
  </si>
  <si>
    <t>Two-Bedroom Homes</t>
  </si>
  <si>
    <t>Configuration 2A</t>
  </si>
  <si>
    <t>Configuration 2B</t>
  </si>
  <si>
    <t>Configuration 2C</t>
  </si>
  <si>
    <t>Configuration 2D</t>
  </si>
  <si>
    <t>Totals for Two-Bedroom Homes</t>
  </si>
  <si>
    <t>Three-Bedroom Homes</t>
  </si>
  <si>
    <t>Configuration 3A</t>
  </si>
  <si>
    <t>Configuration 3B</t>
  </si>
  <si>
    <t>Configuration 3C</t>
  </si>
  <si>
    <t>Configuration 3D</t>
  </si>
  <si>
    <t>Total Three-Bedroom Homes</t>
  </si>
  <si>
    <t>Four-Bedroom Homes</t>
  </si>
  <si>
    <t>Configuration 4A</t>
  </si>
  <si>
    <t>Configuration 4B</t>
  </si>
  <si>
    <t>Configuration 4C</t>
  </si>
  <si>
    <t>Configuration 4D</t>
  </si>
  <si>
    <t>Total Four-Bedroom Homes</t>
  </si>
  <si>
    <t>TOTALS</t>
  </si>
  <si>
    <t>If all homes at Market:</t>
  </si>
  <si>
    <t>As Configured:</t>
  </si>
  <si>
    <t>Affordability Value:</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</si>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</sst>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 ;\(#,##0\)"/>
    <numFmt numFmtId="167" formatCode="0.0%"/>
    <numFmt numFmtId="168" formatCode="&quot;$&quot;#,##0"/>
    <numFmt numFmtId="169" formatCode="&quot;$&quot;#,##0.00"/>
    <numFmt numFmtId="170" formatCode="0.0000%"/>
    <numFmt numFmtId="171" formatCode="[&lt;=9999999]###\-####;\(###\)\ ###\-####"/>
    <numFmt numFmtId="172" formatCode="#,##0.0000"/>
  </numFmts>
  <fonts count="110">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sz val="12"/>
      <name val="Arial"/>
      <family val="2"/>
    </font>
    <font>
      <i/>
      <sz val="12"/>
      <name val="Arial"/>
      <family val="2"/>
    </font>
    <font>
      <sz val="12"/>
      <color theme="1"/>
      <name val="Arial"/>
      <family val="2"/>
    </font>
    <font>
      <b/>
      <sz val="12"/>
      <name val="Arial"/>
      <family val="2"/>
    </font>
    <font>
      <b/>
      <u/>
      <sz val="12"/>
      <name val="Arial"/>
      <family val="2"/>
    </font>
    <font>
      <b/>
      <i/>
      <sz val="12"/>
      <name val="Arial"/>
      <family val="2"/>
    </font>
    <font>
      <i/>
      <sz val="10"/>
      <name val="Arial"/>
      <family val="2"/>
    </font>
    <font>
      <b/>
      <sz val="11"/>
      <name val="Arial"/>
      <family val="2"/>
    </font>
    <font>
      <sz val="11"/>
      <name val="Arial"/>
      <family val="2"/>
    </font>
    <font>
      <b/>
      <sz val="10"/>
      <name val="Arial"/>
      <family val="2"/>
    </font>
    <font>
      <u/>
      <sz val="11"/>
      <color theme="10"/>
      <name val="Calibri"/>
      <family val="2"/>
      <scheme val="minor"/>
    </font>
    <font>
      <i/>
      <u/>
      <sz val="12"/>
      <name val="Arial"/>
      <family val="2"/>
    </font>
    <font>
      <i/>
      <sz val="11"/>
      <color rgb="FF0070C0"/>
      <name val="Arial"/>
      <family val="2"/>
    </font>
    <font>
      <i/>
      <sz val="10"/>
      <color rgb="FF0070C0"/>
      <name val="Arial"/>
      <family val="2"/>
    </font>
    <font>
      <b/>
      <sz val="10"/>
      <color rgb="FF0070C0"/>
      <name val="Arial"/>
      <family val="2"/>
    </font>
    <font>
      <b/>
      <i/>
      <u/>
      <sz val="11"/>
      <name val="Arial"/>
      <family val="2"/>
    </font>
    <font>
      <b/>
      <sz val="9"/>
      <name val="Arial"/>
      <family val="2"/>
    </font>
    <font>
      <b/>
      <vertAlign val="superscript"/>
      <sz val="14"/>
      <color rgb="FF0070C0"/>
      <name val="Arial"/>
      <family val="2"/>
    </font>
    <font>
      <b/>
      <i/>
      <u/>
      <sz val="10"/>
      <name val="Arial"/>
      <family val="2"/>
    </font>
    <font>
      <sz val="11"/>
      <name val="Calibri"/>
      <family val="2"/>
      <scheme val="minor"/>
    </font>
    <font>
      <b/>
      <i/>
      <sz val="11"/>
      <name val="Arial"/>
      <family val="2"/>
    </font>
    <font>
      <b/>
      <sz val="11"/>
      <name val="Calibri"/>
      <family val="2"/>
      <scheme val="minor"/>
    </font>
    <font>
      <b/>
      <sz val="11"/>
      <color indexed="17"/>
      <name val="Calibri"/>
      <family val="2"/>
      <scheme val="minor"/>
    </font>
    <font>
      <b/>
      <sz val="18"/>
      <name val="Arial"/>
      <family val="2"/>
    </font>
    <font>
      <b/>
      <i/>
      <u/>
      <sz val="22"/>
      <name val="Arial"/>
      <family val="2"/>
    </font>
    <font>
      <i/>
      <u/>
      <sz val="22"/>
      <name val="Arial"/>
      <family val="2"/>
    </font>
    <font>
      <b/>
      <i/>
      <u/>
      <sz val="12"/>
      <name val="Arial"/>
      <family val="2"/>
    </font>
    <font>
      <b/>
      <sz val="10"/>
      <color indexed="17"/>
      <name val="Arial"/>
      <family val="2"/>
    </font>
    <font>
      <sz val="12"/>
      <color rgb="FFFF0000"/>
      <name val="Arial"/>
      <family val="2"/>
    </font>
    <font>
      <sz val="12"/>
      <color rgb="FF000000"/>
      <name val="Arial"/>
      <family val="2"/>
    </font>
    <font>
      <b/>
      <sz val="12"/>
      <color theme="0"/>
      <name val="Arial"/>
      <family val="2"/>
    </font>
    <font>
      <b/>
      <sz val="12"/>
      <color rgb="FF000000"/>
      <name val="Arial"/>
      <family val="2"/>
    </font>
    <font>
      <b/>
      <sz val="12"/>
      <color rgb="FFE04126"/>
      <name val="Arial"/>
      <family val="2"/>
    </font>
    <font>
      <b/>
      <sz val="12"/>
      <color theme="1"/>
      <name val="Arial"/>
      <family val="2"/>
    </font>
    <font>
      <b/>
      <sz val="12"/>
      <color rgb="FFFF0000"/>
      <name val="Arial"/>
      <family val="2"/>
    </font>
    <font>
      <sz val="12"/>
      <color rgb="FFFFFFFF"/>
      <name val="Arial"/>
      <family val="2"/>
    </font>
    <font>
      <b/>
      <sz val="12"/>
      <color rgb="FFFFFFFF"/>
      <name val="Arial"/>
      <family val="2"/>
    </font>
    <font>
      <sz val="18"/>
      <color theme="1"/>
      <name val="Arial"/>
      <family val="2"/>
    </font>
    <font>
      <sz val="12"/>
      <color theme="1"/>
      <name val="Calibri"/>
      <family val="2"/>
      <scheme val="minor"/>
    </font>
    <font>
      <sz val="18"/>
      <color theme="1"/>
      <name val="Calibri"/>
      <family val="2"/>
      <scheme val="minor"/>
    </font>
    <font>
      <b/>
      <i/>
      <sz val="12"/>
      <color theme="3" tint="0.39997558519241921"/>
      <name val="Arial"/>
      <family val="2"/>
    </font>
    <font>
      <i/>
      <sz val="12"/>
      <color theme="3" tint="0.39997558519241921"/>
      <name val="Arial"/>
      <family val="2"/>
    </font>
    <font>
      <b/>
      <i/>
      <sz val="12"/>
      <color theme="4" tint="0.39997558519241921"/>
      <name val="Arial"/>
      <family val="2"/>
    </font>
    <font>
      <sz val="11"/>
      <color rgb="FFFF0000"/>
      <name val="Calibri"/>
      <family val="2"/>
      <scheme val="minor"/>
    </font>
    <font>
      <sz val="10"/>
      <color rgb="FFFF0000"/>
      <name val="Arial"/>
      <family val="2"/>
    </font>
    <font>
      <sz val="10"/>
      <color theme="1"/>
      <name val="Arial"/>
      <family val="2"/>
    </font>
    <font>
      <sz val="10"/>
      <color rgb="FFFFFFFF"/>
      <name val="Arial"/>
      <family val="2"/>
    </font>
    <font>
      <b/>
      <sz val="10"/>
      <color theme="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sz val="10"/>
      <color theme="1"/>
      <name val="Times New Roman"/>
      <family val="1"/>
    </font>
    <font>
      <sz val="10"/>
      <name val="Times New Roman"/>
      <family val="1"/>
    </font>
    <font>
      <b/>
      <sz val="10"/>
      <color theme="1"/>
      <name val="Times New Roman"/>
      <family val="1"/>
    </font>
    <font>
      <b/>
      <sz val="10"/>
      <color rgb="FFFF0000"/>
      <name val="Times New Roman"/>
      <family val="1"/>
    </font>
    <font>
      <b/>
      <sz val="10"/>
      <name val="Times New Roman"/>
      <family val="1"/>
    </font>
    <font>
      <i/>
      <sz val="10"/>
      <name val="Times New Roman"/>
      <family val="1"/>
    </font>
    <font>
      <b/>
      <i/>
      <sz val="10"/>
      <name val="Arial"/>
      <family val="2"/>
    </font>
    <font>
      <sz val="14"/>
      <color theme="1"/>
      <name val="Arial"/>
      <family val="2"/>
    </font>
    <font>
      <sz val="14"/>
      <color rgb="FF000000"/>
      <name val="Arial"/>
      <family val="2"/>
    </font>
    <font>
      <sz val="14"/>
      <color rgb="FFFF0000"/>
      <name val="Arial"/>
      <family val="2"/>
    </font>
    <font>
      <sz val="14"/>
      <color rgb="FFFFFFFF"/>
      <name val="Arial"/>
      <family val="2"/>
    </font>
    <font>
      <b/>
      <sz val="14"/>
      <color rgb="FFFFFFFF"/>
      <name val="Arial"/>
      <family val="2"/>
    </font>
    <font>
      <b/>
      <sz val="11"/>
      <color rgb="FFFF0000"/>
      <name val="Calibri"/>
      <family val="2"/>
      <scheme val="minor"/>
    </font>
    <font>
      <sz val="14"/>
      <name val="Arial"/>
      <family val="2"/>
    </font>
    <font>
      <b/>
      <i/>
      <sz val="11"/>
      <color theme="1"/>
      <name val="Calibri"/>
      <family val="2"/>
      <scheme val="minor"/>
    </font>
    <font>
      <b/>
      <sz val="12"/>
      <color rgb="FFFFFFFF"/>
      <name val="Calibri"/>
      <family val="2"/>
      <scheme val="minor"/>
    </font>
    <font>
      <b/>
      <sz val="12"/>
      <color theme="1"/>
      <name val="Calibri"/>
      <family val="2"/>
      <scheme val="minor"/>
    </font>
    <font>
      <u/>
      <sz val="12"/>
      <color theme="10"/>
      <name val="Calibri"/>
      <family val="2"/>
      <scheme val="minor"/>
    </font>
    <font>
      <i/>
      <sz val="12"/>
      <color theme="1"/>
      <name val="Calibri"/>
      <family val="2"/>
      <scheme val="minor"/>
    </font>
    <font>
      <b/>
      <i/>
      <sz val="12"/>
      <color theme="1"/>
      <name val="Calibri"/>
      <family val="2"/>
      <scheme val="minor"/>
    </font>
    <font>
      <b/>
      <u/>
      <sz val="12"/>
      <color theme="10"/>
      <name val="Calibri"/>
      <family val="2"/>
      <scheme val="minor"/>
    </font>
    <font>
      <sz val="12"/>
      <color rgb="FFFF0000"/>
      <name val="Calibri"/>
      <family val="2"/>
      <scheme val="minor"/>
    </font>
    <font>
      <b/>
      <sz val="11"/>
      <color theme="0"/>
      <name val="Calibri"/>
      <family val="2"/>
      <scheme val="minor"/>
    </font>
    <font>
      <i/>
      <sz val="11"/>
      <color theme="1"/>
      <name val="Calibri"/>
      <family val="2"/>
      <scheme val="minor"/>
    </font>
    <font>
      <sz val="14"/>
      <color theme="1"/>
      <name val="Calibri"/>
      <family val="2"/>
      <scheme val="minor"/>
    </font>
    <font>
      <u/>
      <sz val="11"/>
      <color theme="1"/>
      <name val="Calibri"/>
      <family val="2"/>
      <scheme val="minor"/>
    </font>
    <font>
      <b/>
      <u/>
      <sz val="11"/>
      <color theme="1"/>
      <name val="Calibri"/>
      <family val="2"/>
      <scheme val="minor"/>
    </font>
    <font>
      <b/>
      <sz val="11"/>
      <color theme="1"/>
      <name val="Arial"/>
      <family val="2"/>
    </font>
    <font>
      <sz val="11"/>
      <color theme="1"/>
      <name val="Arial"/>
      <family val="2"/>
    </font>
    <font>
      <i/>
      <sz val="11"/>
      <color theme="0"/>
      <name val="Calibri"/>
      <family val="2"/>
      <scheme val="minor"/>
    </font>
    <font>
      <i/>
      <sz val="9"/>
      <color theme="1"/>
      <name val="Calibri"/>
      <family val="2"/>
      <scheme val="minor"/>
    </font>
    <font>
      <sz val="14"/>
      <color rgb="FFFF0000"/>
      <name val="Calibri"/>
      <family val="2"/>
      <scheme val="minor"/>
    </font>
    <font>
      <sz val="12"/>
      <name val="Arial"/>
    </font>
    <font>
      <sz val="12"/>
      <color theme="1"/>
      <name val="Arial"/>
    </font>
    <font>
      <b/>
      <sz val="11"/>
      <color rgb="FFFFFFFF"/>
      <name val="Calibri"/>
      <family val="2"/>
      <scheme val="minor"/>
    </font>
    <font>
      <b/>
      <i/>
      <sz val="16"/>
      <name val="Arial"/>
      <family val="2"/>
    </font>
    <font>
      <b/>
      <sz val="16"/>
      <color theme="1"/>
      <name val="Arial"/>
      <family val="2"/>
    </font>
    <font>
      <sz val="11"/>
      <color theme="1"/>
      <name val="Bahnschrift SemiBold Condensed"/>
      <family val="2"/>
    </font>
    <font>
      <sz val="11"/>
      <color rgb="FFFF0000"/>
      <name val="Bahnschrift SemiBold Condensed"/>
      <family val="2"/>
    </font>
    <font>
      <i/>
      <sz val="12"/>
      <color rgb="FFFF0000"/>
      <name val="Calibri"/>
      <family val="2"/>
      <scheme val="minor"/>
    </font>
    <font>
      <i/>
      <sz val="12"/>
      <name val="Calibri"/>
      <family val="2"/>
      <scheme val="minor"/>
    </font>
    <font>
      <b/>
      <i/>
      <sz val="12"/>
      <name val="Calibri"/>
      <family val="2"/>
      <scheme val="minor"/>
    </font>
    <font>
      <sz val="11"/>
      <color theme="1"/>
      <name val="Bahnschrift SemiBold Condensed"/>
    </font>
    <font>
      <sz val="10"/>
      <name val="Arial"/>
    </font>
    <font>
      <b/>
      <i/>
      <sz val="12"/>
      <color rgb="FF000000"/>
      <name val="Calibri"/>
    </font>
    <font>
      <i/>
      <sz val="12"/>
      <color rgb="FF000000"/>
      <name val="Calibri"/>
    </font>
    <font>
      <i/>
      <sz val="12"/>
      <color rgb="FFC00000"/>
      <name val="Calibri"/>
    </font>
    <font>
      <i/>
      <sz val="12"/>
      <name val="Calibri"/>
    </font>
    <font>
      <i/>
      <sz val="12"/>
      <color rgb="FF000000"/>
      <name val="Calibri"/>
      <family val="2"/>
    </font>
    <font>
      <i/>
      <sz val="12"/>
      <color rgb="FFFF0000"/>
      <name val="Calibri"/>
      <family val="2"/>
    </font>
    <font>
      <b/>
      <i/>
      <sz val="12"/>
      <color rgb="FFFF0000"/>
      <name val="Calibri"/>
      <family val="2"/>
      <scheme val="minor"/>
    </font>
    <font>
      <b/>
      <sz val="12"/>
      <color rgb="FF000000"/>
      <name val="Calibri"/>
    </font>
    <font>
      <sz val="12"/>
      <color rgb="FF000000"/>
      <name val="Calibri"/>
    </font>
    <font>
      <i/>
      <sz val="12"/>
      <color rgb="FFFF0000"/>
      <name val="Calibri"/>
    </font>
    <font>
      <i/>
      <sz val="12"/>
      <color theme="1"/>
      <name val="Calibri"/>
    </font>
  </fonts>
  <fills count="4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5D7F3"/>
        <bgColor indexed="64"/>
      </patternFill>
    </fill>
    <fill>
      <patternFill patternType="solid">
        <fgColor rgb="FFC0C0C0"/>
        <bgColor indexed="64"/>
      </patternFill>
    </fill>
    <fill>
      <patternFill patternType="solid">
        <fgColor theme="4" tint="0.59999389629810485"/>
        <bgColor indexed="64"/>
      </patternFill>
    </fill>
    <fill>
      <patternFill patternType="solid">
        <fgColor indexed="6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indexed="47"/>
        <bgColor indexed="64"/>
      </patternFill>
    </fill>
    <fill>
      <patternFill patternType="solid">
        <fgColor theme="8" tint="-0.24994659260841701"/>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FFC0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4" tint="0.599963377788628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000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indexed="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1"/>
        <bgColor indexed="64"/>
      </patternFill>
    </fill>
    <fill>
      <patternFill patternType="solid">
        <fgColor rgb="FF00578A"/>
        <bgColor indexed="64"/>
      </patternFill>
    </fill>
    <fill>
      <patternFill patternType="solid">
        <fgColor theme="3" tint="0.79998168889431442"/>
        <bgColor indexed="64"/>
      </patternFill>
    </fill>
    <fill>
      <patternFill patternType="solid">
        <fgColor rgb="FFFF993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D8BCCC"/>
        <bgColor indexed="64"/>
      </patternFill>
    </fill>
    <fill>
      <patternFill patternType="solid">
        <fgColor rgb="FF002060"/>
        <bgColor indexed="64"/>
      </patternFill>
    </fill>
    <fill>
      <patternFill patternType="solid">
        <fgColor theme="9"/>
        <bgColor indexed="64"/>
      </patternFill>
    </fill>
    <fill>
      <patternFill patternType="solid">
        <fgColor rgb="FFD9E1F2"/>
        <bgColor indexed="64"/>
      </patternFill>
    </fill>
    <fill>
      <patternFill patternType="solid">
        <fgColor theme="1" tint="4.9989318521683403E-2"/>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55"/>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7558519241921"/>
      </bottom>
      <diagonal/>
    </border>
    <border>
      <left/>
      <right/>
      <top style="thin">
        <color theme="8" tint="0.39994506668294322"/>
      </top>
      <bottom style="thin">
        <color theme="8" tint="0.39997558519241921"/>
      </bottom>
      <diagonal/>
    </border>
    <border>
      <left/>
      <right style="thin">
        <color theme="8" tint="0.39994506668294322"/>
      </right>
      <top style="thin">
        <color theme="8" tint="0.39994506668294322"/>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right/>
      <top style="thin">
        <color theme="8" tint="0.39997558519241921"/>
      </top>
      <bottom style="thin">
        <color theme="8" tint="0.39994506668294322"/>
      </bottom>
      <diagonal/>
    </border>
    <border>
      <left style="thin">
        <color theme="8" tint="0.39997558519241921"/>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4506668294322"/>
      </left>
      <right/>
      <top style="thin">
        <color theme="8" tint="0.39997558519241921"/>
      </top>
      <bottom style="thin">
        <color theme="8" tint="0.39997558519241921"/>
      </bottom>
      <diagonal/>
    </border>
    <border>
      <left/>
      <right style="thin">
        <color theme="8" tint="0.39994506668294322"/>
      </right>
      <top style="thin">
        <color theme="8" tint="0.39997558519241921"/>
      </top>
      <bottom style="thin">
        <color theme="8" tint="0.39997558519241921"/>
      </bottom>
      <diagonal/>
    </border>
    <border>
      <left style="thin">
        <color theme="8" tint="0.39994506668294322"/>
      </left>
      <right/>
      <top/>
      <bottom style="thin">
        <color theme="8" tint="0.39994506668294322"/>
      </bottom>
      <diagonal/>
    </border>
    <border>
      <left/>
      <right style="thin">
        <color theme="8" tint="0.39997558519241921"/>
      </right>
      <top/>
      <bottom style="thin">
        <color theme="8" tint="0.39994506668294322"/>
      </bottom>
      <diagonal/>
    </border>
    <border>
      <left style="thin">
        <color theme="8" tint="0.39994506668294322"/>
      </left>
      <right/>
      <top style="thin">
        <color theme="8" tint="0.39997558519241921"/>
      </top>
      <bottom style="thin">
        <color theme="8" tint="0.39994506668294322"/>
      </bottom>
      <diagonal/>
    </border>
    <border>
      <left/>
      <right style="thin">
        <color theme="8" tint="0.39994506668294322"/>
      </right>
      <top style="thin">
        <color theme="8" tint="0.39997558519241921"/>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right/>
      <top style="thin">
        <color theme="8" tint="0.39997558519241921"/>
      </top>
      <bottom/>
      <diagonal/>
    </border>
    <border>
      <left style="thin">
        <color theme="8" tint="0.39997558519241921"/>
      </left>
      <right/>
      <top style="thin">
        <color theme="8" tint="0.39994506668294322"/>
      </top>
      <bottom style="thin">
        <color indexed="64"/>
      </bottom>
      <diagonal/>
    </border>
    <border>
      <left/>
      <right style="thin">
        <color theme="8" tint="0.39997558519241921"/>
      </right>
      <top style="thin">
        <color theme="8" tint="0.39994506668294322"/>
      </top>
      <bottom style="thin">
        <color indexed="64"/>
      </bottom>
      <diagonal/>
    </border>
    <border>
      <left/>
      <right/>
      <top style="thin">
        <color theme="8" tint="0.39994506668294322"/>
      </top>
      <bottom style="thin">
        <color indexed="64"/>
      </bottom>
      <diagonal/>
    </border>
    <border>
      <left style="thin">
        <color indexed="64"/>
      </left>
      <right style="thin">
        <color theme="8" tint="0.39997558519241921"/>
      </right>
      <top style="thin">
        <color indexed="64"/>
      </top>
      <bottom style="thin">
        <color theme="8" tint="0.39997558519241921"/>
      </bottom>
      <diagonal/>
    </border>
    <border>
      <left/>
      <right style="thin">
        <color theme="8" tint="0.39997558519241921"/>
      </right>
      <top style="thin">
        <color indexed="64"/>
      </top>
      <bottom style="thin">
        <color theme="8" tint="0.39997558519241921"/>
      </bottom>
      <diagonal/>
    </border>
    <border>
      <left style="thin">
        <color theme="8" tint="0.39997558519241921"/>
      </left>
      <right style="thin">
        <color theme="8" tint="0.39997558519241921"/>
      </right>
      <top style="thin">
        <color indexed="64"/>
      </top>
      <bottom style="thin">
        <color theme="8" tint="0.39997558519241921"/>
      </bottom>
      <diagonal/>
    </border>
    <border>
      <left style="thin">
        <color indexed="64"/>
      </left>
      <right style="thin">
        <color theme="8" tint="0.39997558519241921"/>
      </right>
      <top style="thin">
        <color theme="8" tint="0.39997558519241921"/>
      </top>
      <bottom style="thin">
        <color indexed="64"/>
      </bottom>
      <diagonal/>
    </border>
    <border>
      <left style="thin">
        <color theme="8" tint="0.39994506668294322"/>
      </left>
      <right/>
      <top/>
      <bottom style="thin">
        <color indexed="64"/>
      </bottom>
      <diagonal/>
    </border>
    <border>
      <left style="thin">
        <color theme="8" tint="0.39997558519241921"/>
      </left>
      <right/>
      <top/>
      <bottom style="thin">
        <color theme="8" tint="0.39997558519241921"/>
      </bottom>
      <diagonal/>
    </border>
    <border>
      <left/>
      <right/>
      <top style="thin">
        <color indexed="64"/>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right style="thin">
        <color theme="8" tint="0.39997558519241921"/>
      </right>
      <top/>
      <bottom/>
      <diagonal/>
    </border>
    <border>
      <left style="thin">
        <color theme="8" tint="0.39997558519241921"/>
      </left>
      <right/>
      <top/>
      <bottom/>
      <diagonal/>
    </border>
    <border>
      <left/>
      <right/>
      <top style="thin">
        <color indexed="64"/>
      </top>
      <bottom style="double">
        <color indexed="64"/>
      </bottom>
      <diagonal/>
    </border>
    <border>
      <left style="medium">
        <color indexed="64"/>
      </left>
      <right/>
      <top/>
      <bottom style="double">
        <color indexed="64"/>
      </bottom>
      <diagonal/>
    </border>
    <border>
      <left style="thin">
        <color theme="8" tint="0.39994506668294322"/>
      </left>
      <right style="thin">
        <color theme="8" tint="0.39994506668294322"/>
      </right>
      <top style="thin">
        <color theme="8" tint="0.39994506668294322"/>
      </top>
      <bottom/>
      <diagonal/>
    </border>
    <border>
      <left style="thin">
        <color theme="4" tint="0.59999389629810485"/>
      </left>
      <right style="thin">
        <color indexed="64"/>
      </right>
      <top style="thin">
        <color theme="4" tint="0.59999389629810485"/>
      </top>
      <bottom style="thin">
        <color theme="4" tint="0.59999389629810485"/>
      </bottom>
      <diagonal/>
    </border>
    <border>
      <left/>
      <right style="thin">
        <color theme="4" tint="0.59999389629810485"/>
      </right>
      <top/>
      <bottom/>
      <diagonal/>
    </border>
    <border>
      <left/>
      <right style="thin">
        <color indexed="64"/>
      </right>
      <top style="thin">
        <color theme="4" tint="0.59999389629810485"/>
      </top>
      <bottom style="thin">
        <color theme="4" tint="0.59999389629810485"/>
      </bottom>
      <diagonal/>
    </border>
    <border>
      <left/>
      <right style="thin">
        <color indexed="64"/>
      </right>
      <top style="thin">
        <color theme="4" tint="0.59999389629810485"/>
      </top>
      <bottom/>
      <diagonal/>
    </border>
    <border>
      <left style="thin">
        <color theme="4" tint="0.59999389629810485"/>
      </left>
      <right style="thin">
        <color indexed="64"/>
      </right>
      <top style="thin">
        <color theme="4" tint="0.59999389629810485"/>
      </top>
      <bottom/>
      <diagonal/>
    </border>
    <border>
      <left style="thin">
        <color theme="8" tint="0.39994506668294322"/>
      </left>
      <right style="thin">
        <color theme="8" tint="0.39994506668294322"/>
      </right>
      <top style="thin">
        <color theme="4" tint="0.59999389629810485"/>
      </top>
      <bottom style="thin">
        <color theme="8" tint="0.39994506668294322"/>
      </bottom>
      <diagonal/>
    </border>
    <border>
      <left style="thin">
        <color indexed="64"/>
      </left>
      <right/>
      <top style="thin">
        <color theme="8" tint="0.39994506668294322"/>
      </top>
      <bottom style="thin">
        <color theme="8" tint="0.39994506668294322"/>
      </bottom>
      <diagonal/>
    </border>
    <border>
      <left style="thin">
        <color theme="8" tint="0.39997558519241921"/>
      </left>
      <right/>
      <top style="thin">
        <color theme="8" tint="0.39997558519241921"/>
      </top>
      <bottom style="thin">
        <color theme="8" tint="0.39994506668294322"/>
      </bottom>
      <diagonal/>
    </border>
    <border>
      <left/>
      <right style="thin">
        <color theme="8" tint="0.39997558519241921"/>
      </right>
      <top style="thin">
        <color theme="8" tint="0.39997558519241921"/>
      </top>
      <bottom style="thin">
        <color theme="8" tint="0.39994506668294322"/>
      </bottom>
      <diagonal/>
    </border>
    <border>
      <left style="thin">
        <color indexed="64"/>
      </left>
      <right/>
      <top style="thin">
        <color theme="8" tint="0.39994506668294322"/>
      </top>
      <bottom style="thin">
        <color theme="8"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theme="8" tint="0.39994506668294322"/>
      </right>
      <top style="medium">
        <color indexed="64"/>
      </top>
      <bottom style="thin">
        <color theme="8" tint="0.39994506668294322"/>
      </bottom>
      <diagonal/>
    </border>
    <border>
      <left style="thin">
        <color theme="8" tint="0.39994506668294322"/>
      </left>
      <right/>
      <top style="medium">
        <color indexed="64"/>
      </top>
      <bottom style="thin">
        <color theme="8" tint="0.39994506668294322"/>
      </bottom>
      <diagonal/>
    </border>
    <border>
      <left/>
      <right/>
      <top style="medium">
        <color indexed="64"/>
      </top>
      <bottom style="thin">
        <color theme="8" tint="0.39994506668294322"/>
      </bottom>
      <diagonal/>
    </border>
    <border>
      <left/>
      <right style="medium">
        <color indexed="64"/>
      </right>
      <top style="medium">
        <color indexed="64"/>
      </top>
      <bottom style="thin">
        <color theme="8" tint="0.39994506668294322"/>
      </bottom>
      <diagonal/>
    </border>
    <border>
      <left style="medium">
        <color indexed="64"/>
      </left>
      <right style="thin">
        <color theme="8" tint="0.39994506668294322"/>
      </right>
      <top style="thin">
        <color theme="8" tint="0.39994506668294322"/>
      </top>
      <bottom style="thin">
        <color theme="8" tint="0.39994506668294322"/>
      </bottom>
      <diagonal/>
    </border>
    <border>
      <left/>
      <right style="medium">
        <color indexed="64"/>
      </right>
      <top style="thin">
        <color theme="8" tint="0.39994506668294322"/>
      </top>
      <bottom style="thin">
        <color theme="8" tint="0.39994506668294322"/>
      </bottom>
      <diagonal/>
    </border>
    <border>
      <left style="medium">
        <color indexed="64"/>
      </left>
      <right style="thin">
        <color theme="8" tint="0.39994506668294322"/>
      </right>
      <top style="thin">
        <color theme="8" tint="0.39994506668294322"/>
      </top>
      <bottom style="medium">
        <color indexed="64"/>
      </bottom>
      <diagonal/>
    </border>
    <border>
      <left/>
      <right/>
      <top style="thin">
        <color theme="8" tint="0.39994506668294322"/>
      </top>
      <bottom style="medium">
        <color indexed="64"/>
      </bottom>
      <diagonal/>
    </border>
    <border>
      <left/>
      <right style="medium">
        <color indexed="64"/>
      </right>
      <top style="thin">
        <color theme="8" tint="0.39994506668294322"/>
      </top>
      <bottom style="medium">
        <color indexed="64"/>
      </bottom>
      <diagonal/>
    </border>
    <border>
      <left style="thin">
        <color theme="8" tint="0.39994506668294322"/>
      </left>
      <right style="thin">
        <color theme="8" tint="0.39994506668294322"/>
      </right>
      <top/>
      <bottom/>
      <diagonal/>
    </border>
    <border>
      <left style="thin">
        <color theme="8" tint="0.39994506668294322"/>
      </left>
      <right/>
      <top/>
      <bottom/>
      <diagonal/>
    </border>
    <border>
      <left/>
      <right style="thin">
        <color theme="8" tint="0.39994506668294322"/>
      </right>
      <top/>
      <bottom/>
      <diagonal/>
    </border>
    <border>
      <left style="medium">
        <color indexed="64"/>
      </left>
      <right style="thin">
        <color indexed="64"/>
      </right>
      <top style="thin">
        <color theme="4" tint="0.59999389629810485"/>
      </top>
      <bottom style="thin">
        <color theme="4" tint="0.59999389629810485"/>
      </bottom>
      <diagonal/>
    </border>
    <border>
      <left style="medium">
        <color indexed="64"/>
      </left>
      <right style="thin">
        <color indexed="64"/>
      </right>
      <top style="thin">
        <color theme="4" tint="0.59999389629810485"/>
      </top>
      <bottom/>
      <diagonal/>
    </border>
    <border>
      <left/>
      <right style="medium">
        <color indexed="64"/>
      </right>
      <top style="thin">
        <color theme="8" tint="0.39994506668294322"/>
      </top>
      <bottom style="thin">
        <color theme="8" tint="0.39997558519241921"/>
      </bottom>
      <diagonal/>
    </border>
    <border>
      <left style="medium">
        <color indexed="64"/>
      </left>
      <right/>
      <top style="thin">
        <color theme="8" tint="0.39994506668294322"/>
      </top>
      <bottom style="thin">
        <color theme="8" tint="0.39994506668294322"/>
      </bottom>
      <diagonal/>
    </border>
    <border>
      <left/>
      <right style="medium">
        <color indexed="64"/>
      </right>
      <top style="thin">
        <color theme="8" tint="0.39997558519241921"/>
      </top>
      <bottom style="thin">
        <color theme="8" tint="0.39994506668294322"/>
      </bottom>
      <diagonal/>
    </border>
    <border>
      <left style="medium">
        <color indexed="64"/>
      </left>
      <right style="thin">
        <color theme="8" tint="0.39994506668294322"/>
      </right>
      <top style="thin">
        <color theme="4" tint="0.59999389629810485"/>
      </top>
      <bottom style="thin">
        <color theme="8" tint="0.39994506668294322"/>
      </bottom>
      <diagonal/>
    </border>
    <border>
      <left style="medium">
        <color indexed="64"/>
      </left>
      <right/>
      <top style="thin">
        <color theme="8" tint="0.39994506668294322"/>
      </top>
      <bottom style="medium">
        <color indexed="64"/>
      </bottom>
      <diagonal/>
    </border>
    <border>
      <left style="thin">
        <color indexed="64"/>
      </left>
      <right/>
      <top style="thin">
        <color theme="8" tint="0.39994506668294322"/>
      </top>
      <bottom style="medium">
        <color indexed="64"/>
      </bottom>
      <diagonal/>
    </border>
    <border>
      <left style="medium">
        <color indexed="64"/>
      </left>
      <right style="thin">
        <color theme="8" tint="0.39997558519241921"/>
      </right>
      <top style="medium">
        <color indexed="64"/>
      </top>
      <bottom style="thin">
        <color theme="8" tint="0.39997558519241921"/>
      </bottom>
      <diagonal/>
    </border>
    <border>
      <left style="thin">
        <color theme="8" tint="0.39997558519241921"/>
      </left>
      <right/>
      <top style="medium">
        <color indexed="64"/>
      </top>
      <bottom style="thin">
        <color theme="8" tint="0.39997558519241921"/>
      </bottom>
      <diagonal/>
    </border>
    <border>
      <left/>
      <right style="thin">
        <color theme="8" tint="0.39997558519241921"/>
      </right>
      <top style="medium">
        <color indexed="64"/>
      </top>
      <bottom style="thin">
        <color theme="8" tint="0.39997558519241921"/>
      </bottom>
      <diagonal/>
    </border>
    <border>
      <left style="thin">
        <color theme="8" tint="0.39997558519241921"/>
      </left>
      <right style="thin">
        <color theme="8" tint="0.39997558519241921"/>
      </right>
      <top style="medium">
        <color indexed="64"/>
      </top>
      <bottom style="thin">
        <color theme="8" tint="0.39997558519241921"/>
      </bottom>
      <diagonal/>
    </border>
    <border>
      <left style="thin">
        <color theme="8" tint="0.39997558519241921"/>
      </left>
      <right/>
      <top style="medium">
        <color indexed="64"/>
      </top>
      <bottom/>
      <diagonal/>
    </border>
    <border>
      <left style="medium">
        <color indexed="64"/>
      </left>
      <right style="thin">
        <color theme="8" tint="0.39997558519241921"/>
      </right>
      <top style="thin">
        <color theme="8" tint="0.39997558519241921"/>
      </top>
      <bottom style="thin">
        <color theme="8" tint="0.39997558519241921"/>
      </bottom>
      <diagonal/>
    </border>
    <border>
      <left/>
      <right style="medium">
        <color indexed="64"/>
      </right>
      <top/>
      <bottom style="thin">
        <color theme="8" tint="0.39994506668294322"/>
      </bottom>
      <diagonal/>
    </border>
    <border>
      <left style="medium">
        <color indexed="64"/>
      </left>
      <right style="thin">
        <color theme="8" tint="0.39997558519241921"/>
      </right>
      <top style="thin">
        <color theme="8" tint="0.39997558519241921"/>
      </top>
      <bottom style="medium">
        <color indexed="64"/>
      </bottom>
      <diagonal/>
    </border>
    <border>
      <left/>
      <right/>
      <top style="thin">
        <color theme="8" tint="0.39997558519241921"/>
      </top>
      <bottom style="medium">
        <color indexed="64"/>
      </bottom>
      <diagonal/>
    </border>
    <border>
      <left style="thin">
        <color theme="8" tint="0.39997558519241921"/>
      </left>
      <right/>
      <top style="thin">
        <color theme="8" tint="0.39997558519241921"/>
      </top>
      <bottom style="medium">
        <color indexed="64"/>
      </bottom>
      <diagonal/>
    </border>
    <border>
      <left/>
      <right style="medium">
        <color indexed="64"/>
      </right>
      <top style="thin">
        <color theme="8" tint="0.39997558519241921"/>
      </top>
      <bottom style="thin">
        <color theme="8" tint="0.39997558519241921"/>
      </bottom>
      <diagonal/>
    </border>
    <border>
      <left style="medium">
        <color indexed="64"/>
      </left>
      <right style="thin">
        <color theme="8" tint="0.39994506668294322"/>
      </right>
      <top style="thin">
        <color theme="8" tint="0.39994506668294322"/>
      </top>
      <bottom/>
      <diagonal/>
    </border>
    <border>
      <left style="medium">
        <color indexed="64"/>
      </left>
      <right style="thin">
        <color indexed="64"/>
      </right>
      <top style="thin">
        <color theme="4" tint="0.59999389629810485"/>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8" tint="0.39997558519241921"/>
      </right>
      <top style="thin">
        <color theme="8" tint="0.39997558519241921"/>
      </top>
      <bottom style="medium">
        <color indexed="64"/>
      </bottom>
      <diagonal/>
    </border>
    <border>
      <left style="thin">
        <color theme="8" tint="0.39997558519241921"/>
      </left>
      <right style="thin">
        <color theme="8" tint="0.39997558519241921"/>
      </right>
      <top style="thin">
        <color theme="8" tint="0.39997558519241921"/>
      </top>
      <bottom style="medium">
        <color indexed="64"/>
      </bottom>
      <diagonal/>
    </border>
    <border>
      <left style="medium">
        <color indexed="64"/>
      </left>
      <right style="thin">
        <color theme="8" tint="0.39997558519241921"/>
      </right>
      <top style="thin">
        <color theme="8" tint="0.39997558519241921"/>
      </top>
      <bottom/>
      <diagonal/>
    </border>
    <border>
      <left style="thin">
        <color theme="8" tint="0.39997558519241921"/>
      </left>
      <right/>
      <top style="thin">
        <color theme="8" tint="0.39994506668294322"/>
      </top>
      <bottom/>
      <diagonal/>
    </border>
    <border>
      <left/>
      <right style="thin">
        <color theme="8" tint="0.39997558519241921"/>
      </right>
      <top style="thin">
        <color theme="8" tint="0.39994506668294322"/>
      </top>
      <bottom/>
      <diagonal/>
    </border>
    <border>
      <left/>
      <right style="medium">
        <color indexed="64"/>
      </right>
      <top style="thin">
        <color theme="8" tint="0.39994506668294322"/>
      </top>
      <bottom/>
      <diagonal/>
    </border>
    <border>
      <left style="thin">
        <color theme="8" tint="0.39997558519241921"/>
      </left>
      <right style="medium">
        <color indexed="64"/>
      </right>
      <top style="medium">
        <color indexed="64"/>
      </top>
      <bottom style="thin">
        <color theme="8" tint="0.39997558519241921"/>
      </bottom>
      <diagonal/>
    </border>
    <border>
      <left style="thin">
        <color theme="8" tint="0.39994506668294322"/>
      </left>
      <right/>
      <top/>
      <bottom style="medium">
        <color indexed="64"/>
      </bottom>
      <diagonal/>
    </border>
    <border>
      <left style="thin">
        <color theme="8" tint="0.39994506668294322"/>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theme="8" tint="0.39997558519241921"/>
      </bottom>
      <diagonal/>
    </border>
    <border>
      <left/>
      <right/>
      <top style="medium">
        <color indexed="64"/>
      </top>
      <bottom style="thin">
        <color theme="8" tint="0.39997558519241921"/>
      </bottom>
      <diagonal/>
    </border>
    <border>
      <left style="medium">
        <color rgb="FFFF0000"/>
      </left>
      <right/>
      <top style="medium">
        <color rgb="FFFF0000"/>
      </top>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rgb="FFFF0000"/>
      </left>
      <right/>
      <top/>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0" borderId="0"/>
    <xf numFmtId="0" fontId="14"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1234">
    <xf numFmtId="0" fontId="0" fillId="0" borderId="0" xfId="0"/>
    <xf numFmtId="0" fontId="3" fillId="0" borderId="0" xfId="0" applyFont="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xf numFmtId="0" fontId="3" fillId="0" borderId="0" xfId="0" applyFont="1"/>
    <xf numFmtId="49" fontId="3" fillId="0" borderId="0" xfId="5" applyNumberFormat="1" applyAlignment="1">
      <alignment horizontal="center"/>
    </xf>
    <xf numFmtId="0" fontId="3" fillId="0" borderId="0" xfId="0" applyFont="1" applyAlignment="1">
      <alignment horizontal="center" wrapText="1"/>
    </xf>
    <xf numFmtId="0" fontId="4" fillId="3" borderId="0" xfId="0" applyFont="1" applyFill="1" applyAlignment="1">
      <alignment horizontal="left" vertical="center" indent="2"/>
    </xf>
    <xf numFmtId="0" fontId="3" fillId="0" borderId="0" xfId="5" applyAlignment="1">
      <alignment horizontal="center"/>
    </xf>
    <xf numFmtId="0" fontId="3" fillId="0" borderId="0" xfId="5"/>
    <xf numFmtId="0" fontId="3" fillId="0" borderId="0" xfId="0" applyFont="1" applyAlignment="1">
      <alignment horizontal="center"/>
    </xf>
    <xf numFmtId="0" fontId="3" fillId="0" borderId="0" xfId="5" applyProtection="1">
      <protection locked="0"/>
    </xf>
    <xf numFmtId="0" fontId="4" fillId="0" borderId="0" xfId="5" applyFont="1"/>
    <xf numFmtId="0" fontId="4" fillId="0" borderId="0" xfId="5" applyFont="1" applyAlignment="1">
      <alignment horizontal="center"/>
    </xf>
    <xf numFmtId="0" fontId="4" fillId="0" borderId="0" xfId="5" applyFont="1" applyAlignment="1">
      <alignment wrapText="1"/>
    </xf>
    <xf numFmtId="0" fontId="4" fillId="0" borderId="1" xfId="5" applyFont="1" applyBorder="1" applyAlignment="1">
      <alignment horizontal="center" vertical="top"/>
    </xf>
    <xf numFmtId="0" fontId="4" fillId="0" borderId="1" xfId="0" applyFont="1" applyBorder="1" applyAlignment="1">
      <alignment vertical="center" wrapText="1"/>
    </xf>
    <xf numFmtId="0" fontId="4" fillId="0" borderId="1" xfId="5" applyFont="1" applyBorder="1" applyAlignment="1">
      <alignment wrapText="1"/>
    </xf>
    <xf numFmtId="0" fontId="7" fillId="0" borderId="0" xfId="5" applyFont="1"/>
    <xf numFmtId="0" fontId="4" fillId="0" borderId="1" xfId="0" applyFont="1" applyBorder="1" applyAlignment="1">
      <alignment vertical="top" wrapText="1"/>
    </xf>
    <xf numFmtId="0" fontId="4" fillId="0" borderId="1" xfId="5" applyFont="1" applyBorder="1" applyAlignment="1">
      <alignment vertical="top" wrapText="1"/>
    </xf>
    <xf numFmtId="0" fontId="4" fillId="0" borderId="1" xfId="5" applyFont="1" applyBorder="1" applyAlignment="1">
      <alignment horizontal="left" wrapText="1"/>
    </xf>
    <xf numFmtId="0" fontId="4" fillId="0" borderId="1" xfId="5" applyFont="1" applyBorder="1" applyAlignment="1">
      <alignment vertical="center"/>
    </xf>
    <xf numFmtId="0" fontId="9" fillId="0" borderId="6" xfId="5" applyFont="1" applyBorder="1" applyAlignment="1">
      <alignment vertical="center"/>
    </xf>
    <xf numFmtId="0" fontId="9" fillId="0" borderId="9" xfId="0" applyFont="1" applyBorder="1" applyAlignment="1">
      <alignment wrapText="1"/>
    </xf>
    <xf numFmtId="0" fontId="18" fillId="0" borderId="0" xfId="5" applyFont="1"/>
    <xf numFmtId="0" fontId="13" fillId="0" borderId="0" xfId="5" applyFont="1" applyAlignment="1">
      <alignment horizontal="right"/>
    </xf>
    <xf numFmtId="0" fontId="7" fillId="0" borderId="0" xfId="5" applyFont="1" applyAlignment="1">
      <alignment horizontal="left"/>
    </xf>
    <xf numFmtId="0" fontId="11" fillId="0" borderId="0" xfId="5" applyFont="1"/>
    <xf numFmtId="0" fontId="3" fillId="0" borderId="5" xfId="5" applyBorder="1"/>
    <xf numFmtId="0" fontId="10" fillId="0" borderId="5" xfId="5" applyFont="1" applyBorder="1" applyAlignment="1">
      <alignment horizontal="left"/>
    </xf>
    <xf numFmtId="0" fontId="10" fillId="0" borderId="0" xfId="5" applyFont="1" applyAlignment="1">
      <alignment horizontal="left"/>
    </xf>
    <xf numFmtId="0" fontId="20" fillId="9" borderId="1" xfId="5" applyFont="1" applyFill="1" applyBorder="1" applyAlignment="1">
      <alignment horizontal="center" wrapText="1"/>
    </xf>
    <xf numFmtId="0" fontId="20" fillId="0" borderId="4" xfId="5" applyFont="1" applyBorder="1" applyAlignment="1">
      <alignment wrapText="1"/>
    </xf>
    <xf numFmtId="0" fontId="20" fillId="0" borderId="4" xfId="5" applyFont="1" applyBorder="1" applyAlignment="1">
      <alignment horizontal="center" wrapText="1"/>
    </xf>
    <xf numFmtId="0" fontId="20" fillId="0" borderId="1" xfId="5" applyFont="1" applyBorder="1" applyAlignment="1">
      <alignment horizontal="center" wrapText="1"/>
    </xf>
    <xf numFmtId="0" fontId="20" fillId="0" borderId="0" xfId="5" applyFont="1"/>
    <xf numFmtId="0" fontId="3" fillId="0" borderId="1" xfId="5" quotePrefix="1" applyBorder="1" applyAlignment="1">
      <alignment horizontal="center"/>
    </xf>
    <xf numFmtId="0" fontId="13" fillId="0" borderId="1" xfId="5" applyFont="1" applyBorder="1"/>
    <xf numFmtId="0" fontId="3" fillId="0" borderId="1" xfId="5" applyBorder="1"/>
    <xf numFmtId="0" fontId="13" fillId="0" borderId="6" xfId="5" applyFont="1" applyBorder="1"/>
    <xf numFmtId="44" fontId="13" fillId="12" borderId="21" xfId="2" applyFont="1" applyFill="1" applyBorder="1" applyAlignment="1" applyProtection="1">
      <alignment horizontal="right"/>
    </xf>
    <xf numFmtId="0" fontId="13" fillId="0" borderId="1" xfId="5" applyFont="1" applyBorder="1" applyAlignment="1">
      <alignment horizontal="center"/>
    </xf>
    <xf numFmtId="0" fontId="3" fillId="0" borderId="1" xfId="5" applyBorder="1" applyAlignment="1">
      <alignment horizontal="center"/>
    </xf>
    <xf numFmtId="0" fontId="13" fillId="0" borderId="1" xfId="5" applyFont="1" applyBorder="1" applyAlignment="1">
      <alignment horizontal="left"/>
    </xf>
    <xf numFmtId="0" fontId="13" fillId="0" borderId="0" xfId="5" applyFont="1"/>
    <xf numFmtId="0" fontId="20" fillId="0" borderId="1" xfId="5" applyFont="1" applyBorder="1" applyAlignment="1">
      <alignment wrapText="1"/>
    </xf>
    <xf numFmtId="44" fontId="13" fillId="12" borderId="22" xfId="2" applyFont="1" applyFill="1" applyBorder="1" applyAlignment="1" applyProtection="1">
      <alignment horizontal="right"/>
    </xf>
    <xf numFmtId="44" fontId="13" fillId="13" borderId="1" xfId="2" applyFont="1" applyFill="1" applyBorder="1" applyAlignment="1" applyProtection="1">
      <alignment horizontal="right"/>
    </xf>
    <xf numFmtId="0" fontId="3" fillId="13" borderId="1" xfId="5" applyFill="1" applyBorder="1"/>
    <xf numFmtId="0" fontId="3" fillId="13" borderId="7" xfId="5" applyFill="1" applyBorder="1"/>
    <xf numFmtId="0" fontId="11"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23" fillId="0" borderId="0" xfId="0" applyFont="1" applyAlignment="1">
      <alignment vertical="center"/>
    </xf>
    <xf numFmtId="0" fontId="12" fillId="0" borderId="0" xfId="0" applyFont="1"/>
    <xf numFmtId="0" fontId="12" fillId="0" borderId="0" xfId="0" applyFont="1" applyAlignment="1">
      <alignment horizontal="center"/>
    </xf>
    <xf numFmtId="0" fontId="23" fillId="0" borderId="0" xfId="0" applyFont="1"/>
    <xf numFmtId="0" fontId="12" fillId="0" borderId="1" xfId="0" applyFont="1" applyBorder="1" applyAlignment="1">
      <alignment horizontal="left" vertical="top" wrapText="1"/>
    </xf>
    <xf numFmtId="42" fontId="12" fillId="0" borderId="1" xfId="2" applyNumberFormat="1" applyFont="1" applyFill="1" applyBorder="1" applyAlignment="1" applyProtection="1">
      <alignment horizontal="center" vertical="center" wrapText="1"/>
    </xf>
    <xf numFmtId="44" fontId="12" fillId="0" borderId="1" xfId="2" applyFont="1" applyFill="1" applyBorder="1" applyAlignment="1" applyProtection="1">
      <alignment horizontal="center" vertical="center" wrapText="1"/>
    </xf>
    <xf numFmtId="44" fontId="12" fillId="0" borderId="7" xfId="2" applyFont="1" applyFill="1" applyBorder="1" applyAlignment="1" applyProtection="1">
      <alignment horizontal="left" vertical="center" wrapText="1"/>
    </xf>
    <xf numFmtId="44" fontId="12" fillId="0" borderId="6" xfId="2" applyFont="1" applyFill="1" applyBorder="1" applyAlignment="1" applyProtection="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23" fillId="0" borderId="0" xfId="0" applyFont="1" applyAlignment="1">
      <alignment horizontal="left"/>
    </xf>
    <xf numFmtId="0" fontId="23" fillId="0" borderId="9" xfId="0" applyFont="1" applyBorder="1" applyAlignment="1">
      <alignment horizontal="left" vertical="top" wrapText="1"/>
    </xf>
    <xf numFmtId="9" fontId="23" fillId="0" borderId="9" xfId="3" applyFont="1" applyFill="1" applyBorder="1" applyAlignment="1" applyProtection="1">
      <alignment horizontal="right" vertical="center"/>
    </xf>
    <xf numFmtId="0" fontId="23" fillId="0" borderId="0" xfId="0" applyFont="1" applyAlignment="1">
      <alignment horizontal="center"/>
    </xf>
    <xf numFmtId="166" fontId="25" fillId="12" borderId="1" xfId="0" applyNumberFormat="1" applyFont="1" applyFill="1" applyBorder="1" applyAlignment="1">
      <alignment horizontal="left" vertical="center"/>
    </xf>
    <xf numFmtId="42" fontId="23" fillId="0" borderId="1" xfId="2" applyNumberFormat="1" applyFont="1" applyFill="1" applyBorder="1" applyAlignment="1" applyProtection="1">
      <alignment horizontal="right" vertical="center"/>
    </xf>
    <xf numFmtId="0" fontId="25" fillId="0" borderId="0" xfId="0" applyFont="1" applyAlignment="1">
      <alignment wrapText="1"/>
    </xf>
    <xf numFmtId="42" fontId="23" fillId="0" borderId="0" xfId="0" applyNumberFormat="1" applyFont="1"/>
    <xf numFmtId="0" fontId="7" fillId="0" borderId="0" xfId="0" applyFont="1"/>
    <xf numFmtId="0" fontId="25" fillId="0" borderId="0" xfId="0" applyFont="1" applyAlignment="1">
      <alignment horizontal="left" vertical="center"/>
    </xf>
    <xf numFmtId="0" fontId="26" fillId="0" borderId="5" xfId="0" applyFont="1" applyBorder="1" applyAlignment="1">
      <alignment horizontal="left" vertical="top" wrapText="1"/>
    </xf>
    <xf numFmtId="0" fontId="12" fillId="0" borderId="9" xfId="0" applyFont="1" applyBorder="1"/>
    <xf numFmtId="0" fontId="12" fillId="0" borderId="7" xfId="0" applyFont="1" applyBorder="1"/>
    <xf numFmtId="42" fontId="12" fillId="0" borderId="1" xfId="0" applyNumberFormat="1" applyFont="1" applyBorder="1" applyAlignment="1">
      <alignment horizontal="center" vertical="center"/>
    </xf>
    <xf numFmtId="42" fontId="12" fillId="0" borderId="6" xfId="0" applyNumberFormat="1" applyFont="1" applyBorder="1" applyAlignment="1">
      <alignment vertical="center"/>
    </xf>
    <xf numFmtId="6" fontId="23" fillId="0" borderId="9" xfId="0" applyNumberFormat="1" applyFont="1" applyBorder="1" applyAlignment="1">
      <alignment horizontal="center" vertical="center"/>
    </xf>
    <xf numFmtId="6" fontId="23" fillId="0" borderId="13" xfId="0" applyNumberFormat="1" applyFont="1" applyBorder="1" applyAlignment="1">
      <alignment horizontal="center" vertical="center"/>
    </xf>
    <xf numFmtId="0" fontId="23" fillId="0" borderId="13" xfId="2" applyNumberFormat="1" applyFont="1" applyBorder="1" applyAlignment="1" applyProtection="1"/>
    <xf numFmtId="0" fontId="25" fillId="0" borderId="6" xfId="0" applyFont="1" applyBorder="1" applyAlignment="1">
      <alignment horizontal="left" vertical="top" wrapText="1"/>
    </xf>
    <xf numFmtId="42" fontId="23" fillId="0" borderId="1" xfId="0" applyNumberFormat="1" applyFont="1" applyBorder="1" applyAlignment="1">
      <alignment horizontal="center" vertical="center"/>
    </xf>
    <xf numFmtId="9" fontId="23" fillId="0" borderId="6" xfId="3" applyFont="1" applyFill="1" applyBorder="1" applyAlignment="1" applyProtection="1">
      <alignment vertical="center"/>
    </xf>
    <xf numFmtId="0" fontId="23" fillId="0" borderId="7" xfId="0" applyFont="1" applyBorder="1"/>
    <xf numFmtId="167" fontId="23" fillId="0" borderId="6" xfId="0" applyNumberFormat="1" applyFont="1" applyBorder="1" applyAlignment="1">
      <alignment vertical="center"/>
    </xf>
    <xf numFmtId="0" fontId="8" fillId="0" borderId="0" xfId="5" applyFont="1" applyAlignment="1">
      <alignment horizontal="center" vertical="center"/>
    </xf>
    <xf numFmtId="0" fontId="4" fillId="0" borderId="33" xfId="5" applyFont="1" applyBorder="1" applyAlignment="1">
      <alignment vertical="center"/>
    </xf>
    <xf numFmtId="0" fontId="7" fillId="0" borderId="33" xfId="5" applyFont="1" applyBorder="1" applyAlignment="1">
      <alignment vertical="center"/>
    </xf>
    <xf numFmtId="6" fontId="4" fillId="0" borderId="9" xfId="7" applyNumberFormat="1" applyFont="1" applyBorder="1" applyAlignment="1" applyProtection="1">
      <alignment horizontal="center" vertical="center"/>
    </xf>
    <xf numFmtId="6" fontId="7" fillId="0" borderId="9" xfId="7" applyNumberFormat="1" applyFont="1" applyBorder="1" applyAlignment="1" applyProtection="1">
      <alignment horizontal="center" vertical="center"/>
    </xf>
    <xf numFmtId="0" fontId="7" fillId="0" borderId="0" xfId="0" applyFont="1" applyAlignment="1">
      <alignment horizontal="left" vertical="center"/>
    </xf>
    <xf numFmtId="167" fontId="4" fillId="0" borderId="0" xfId="3" applyNumberFormat="1" applyFont="1" applyFill="1" applyBorder="1" applyAlignment="1" applyProtection="1">
      <alignment horizontal="left"/>
    </xf>
    <xf numFmtId="0" fontId="27" fillId="0" borderId="0" xfId="0" applyFont="1" applyAlignment="1">
      <alignment horizontal="left" vertical="center"/>
    </xf>
    <xf numFmtId="0" fontId="31" fillId="0" borderId="0" xfId="0" applyFont="1" applyAlignment="1">
      <alignment horizontal="left" vertical="center"/>
    </xf>
    <xf numFmtId="0" fontId="3" fillId="0" borderId="0" xfId="0" applyFont="1" applyAlignment="1">
      <alignment vertical="center"/>
    </xf>
    <xf numFmtId="166" fontId="7" fillId="0" borderId="5" xfId="0" applyNumberFormat="1" applyFont="1" applyBorder="1" applyAlignment="1">
      <alignment horizontal="left" vertical="center"/>
    </xf>
    <xf numFmtId="42" fontId="4" fillId="0" borderId="5" xfId="7" applyNumberFormat="1" applyFont="1" applyFill="1" applyBorder="1" applyAlignment="1" applyProtection="1">
      <alignment horizontal="center" vertical="center"/>
    </xf>
    <xf numFmtId="5" fontId="7" fillId="0" borderId="0" xfId="0" applyNumberFormat="1" applyFont="1" applyAlignment="1">
      <alignment vertical="center"/>
    </xf>
    <xf numFmtId="0" fontId="13" fillId="0" borderId="0" xfId="0" applyFont="1" applyAlignment="1">
      <alignment vertical="center"/>
    </xf>
    <xf numFmtId="0" fontId="4" fillId="0" borderId="1" xfId="0" applyFont="1" applyBorder="1" applyAlignment="1">
      <alignment vertical="center"/>
    </xf>
    <xf numFmtId="42" fontId="4" fillId="0" borderId="2" xfId="7" applyNumberFormat="1" applyFont="1" applyBorder="1" applyAlignment="1" applyProtection="1">
      <alignment horizontal="center" vertical="center"/>
    </xf>
    <xf numFmtId="42" fontId="4" fillId="0" borderId="23" xfId="7" applyNumberFormat="1" applyFont="1" applyFill="1" applyBorder="1" applyAlignment="1" applyProtection="1">
      <alignment horizontal="left" vertical="center"/>
    </xf>
    <xf numFmtId="0" fontId="7" fillId="0" borderId="1" xfId="0" applyFont="1" applyBorder="1" applyAlignment="1">
      <alignment vertical="center"/>
    </xf>
    <xf numFmtId="42" fontId="7" fillId="0" borderId="1" xfId="7" applyNumberFormat="1" applyFont="1" applyBorder="1" applyAlignment="1" applyProtection="1">
      <alignment horizontal="center" vertical="center"/>
    </xf>
    <xf numFmtId="0" fontId="7" fillId="0" borderId="0" xfId="0" applyFont="1" applyAlignment="1">
      <alignment vertical="center"/>
    </xf>
    <xf numFmtId="6" fontId="4" fillId="0" borderId="0" xfId="7" applyNumberFormat="1" applyFont="1" applyFill="1" applyBorder="1" applyAlignment="1" applyProtection="1">
      <alignment horizontal="center" vertical="center"/>
    </xf>
    <xf numFmtId="9" fontId="4" fillId="0" borderId="0" xfId="0" applyNumberFormat="1" applyFont="1" applyAlignment="1">
      <alignment horizontal="center" vertical="center"/>
    </xf>
    <xf numFmtId="0" fontId="7" fillId="0" borderId="1" xfId="0" applyFont="1" applyBorder="1" applyAlignment="1">
      <alignment horizontal="left" vertical="top" wrapText="1"/>
    </xf>
    <xf numFmtId="166" fontId="7" fillId="12" borderId="1" xfId="0" applyNumberFormat="1" applyFont="1" applyFill="1" applyBorder="1" applyAlignment="1">
      <alignment horizontal="left" vertical="center"/>
    </xf>
    <xf numFmtId="42" fontId="4" fillId="0" borderId="1" xfId="7" applyNumberFormat="1" applyFont="1" applyBorder="1" applyAlignment="1" applyProtection="1">
      <alignment horizontal="center" vertical="center"/>
    </xf>
    <xf numFmtId="0" fontId="4" fillId="0" borderId="0" xfId="0" applyFont="1" applyAlignment="1">
      <alignment vertical="center"/>
    </xf>
    <xf numFmtId="0" fontId="6" fillId="9" borderId="0" xfId="0" applyFont="1" applyFill="1" applyAlignment="1" applyProtection="1">
      <alignment horizontal="left" vertical="center" indent="2"/>
      <protection locked="0"/>
    </xf>
    <xf numFmtId="0" fontId="4" fillId="9" borderId="0" xfId="0" applyFont="1" applyFill="1" applyAlignment="1" applyProtection="1">
      <alignment horizontal="left" vertical="center" wrapText="1"/>
      <protection locked="0"/>
    </xf>
    <xf numFmtId="0" fontId="32" fillId="9" borderId="0" xfId="0" applyFont="1" applyFill="1" applyAlignment="1" applyProtection="1">
      <alignment horizontal="left" vertical="center" indent="2"/>
      <protection locked="0"/>
    </xf>
    <xf numFmtId="0" fontId="6" fillId="9" borderId="0" xfId="0" applyFont="1" applyFill="1" applyAlignment="1" applyProtection="1">
      <alignment horizontal="left" indent="2"/>
      <protection locked="0"/>
    </xf>
    <xf numFmtId="0" fontId="34" fillId="15" borderId="47" xfId="0" applyFont="1" applyFill="1" applyBorder="1" applyAlignment="1" applyProtection="1">
      <alignment horizontal="center" vertical="center"/>
      <protection locked="0"/>
    </xf>
    <xf numFmtId="9" fontId="34" fillId="15" borderId="46" xfId="3" applyFont="1" applyFill="1" applyBorder="1" applyAlignment="1" applyProtection="1">
      <alignment horizontal="center" vertical="center"/>
      <protection locked="0"/>
    </xf>
    <xf numFmtId="9" fontId="34" fillId="15" borderId="46" xfId="0" applyNumberFormat="1" applyFont="1" applyFill="1" applyBorder="1" applyAlignment="1" applyProtection="1">
      <alignment horizontal="center" vertical="center"/>
      <protection locked="0"/>
    </xf>
    <xf numFmtId="0" fontId="34" fillId="15" borderId="46" xfId="0" applyFont="1" applyFill="1" applyBorder="1" applyAlignment="1" applyProtection="1">
      <alignment horizontal="center" vertical="center"/>
      <protection locked="0"/>
    </xf>
    <xf numFmtId="0" fontId="32" fillId="9" borderId="0" xfId="0" applyFont="1" applyFill="1" applyAlignment="1" applyProtection="1">
      <alignment horizontal="left" indent="2"/>
      <protection locked="0"/>
    </xf>
    <xf numFmtId="0" fontId="33" fillId="9" borderId="38" xfId="0" applyFont="1" applyFill="1" applyBorder="1" applyAlignment="1" applyProtection="1">
      <alignment horizontal="center" vertical="center" wrapText="1"/>
      <protection locked="0"/>
    </xf>
    <xf numFmtId="0" fontId="33" fillId="4" borderId="52" xfId="0" applyFont="1" applyFill="1" applyBorder="1" applyAlignment="1" applyProtection="1">
      <alignment horizontal="center" vertical="center" wrapText="1"/>
      <protection locked="0"/>
    </xf>
    <xf numFmtId="0" fontId="33" fillId="4" borderId="37" xfId="0" applyFont="1" applyFill="1" applyBorder="1" applyAlignment="1" applyProtection="1">
      <alignment horizontal="center" vertical="center" wrapText="1"/>
      <protection locked="0"/>
    </xf>
    <xf numFmtId="0" fontId="36" fillId="5" borderId="57" xfId="0" applyFont="1" applyFill="1" applyBorder="1" applyAlignment="1" applyProtection="1">
      <alignment horizontal="center" vertical="center"/>
      <protection locked="0"/>
    </xf>
    <xf numFmtId="0" fontId="39" fillId="16" borderId="62" xfId="0" applyFont="1" applyFill="1" applyBorder="1" applyAlignment="1" applyProtection="1">
      <alignment horizontal="center" vertical="center"/>
      <protection locked="0"/>
    </xf>
    <xf numFmtId="0" fontId="39" fillId="15" borderId="63" xfId="0" applyFont="1" applyFill="1" applyBorder="1" applyAlignment="1" applyProtection="1">
      <alignment horizontal="center" vertical="center" wrapText="1"/>
      <protection locked="0"/>
    </xf>
    <xf numFmtId="0" fontId="39" fillId="16" borderId="63" xfId="0" applyFont="1" applyFill="1" applyBorder="1" applyAlignment="1" applyProtection="1">
      <alignment horizontal="center" vertical="center" wrapText="1"/>
      <protection locked="0"/>
    </xf>
    <xf numFmtId="49" fontId="33" fillId="4" borderId="65" xfId="0" applyNumberFormat="1" applyFont="1" applyFill="1" applyBorder="1" applyAlignment="1" applyProtection="1">
      <alignment horizontal="center" vertical="center" wrapText="1"/>
      <protection locked="0"/>
    </xf>
    <xf numFmtId="0" fontId="33" fillId="4" borderId="65" xfId="0" applyFont="1" applyFill="1" applyBorder="1" applyAlignment="1" applyProtection="1">
      <alignment horizontal="center" vertical="center" wrapText="1"/>
      <protection locked="0"/>
    </xf>
    <xf numFmtId="0" fontId="6" fillId="9" borderId="0" xfId="0" applyFont="1" applyFill="1" applyAlignment="1" applyProtection="1">
      <alignment horizontal="center" vertical="center"/>
      <protection locked="0"/>
    </xf>
    <xf numFmtId="0" fontId="39" fillId="17" borderId="68" xfId="0" applyFont="1" applyFill="1" applyBorder="1" applyAlignment="1" applyProtection="1">
      <alignment horizontal="center" vertical="center" wrapText="1"/>
      <protection locked="0"/>
    </xf>
    <xf numFmtId="0" fontId="39" fillId="17" borderId="69" xfId="0" applyFont="1" applyFill="1" applyBorder="1" applyAlignment="1" applyProtection="1">
      <alignment horizontal="center" vertical="center" wrapText="1"/>
      <protection locked="0"/>
    </xf>
    <xf numFmtId="0" fontId="4" fillId="9" borderId="0" xfId="0" applyFont="1" applyFill="1" applyAlignment="1" applyProtection="1">
      <alignment horizontal="center" vertical="center" wrapText="1"/>
      <protection locked="0"/>
    </xf>
    <xf numFmtId="0" fontId="32" fillId="9" borderId="0" xfId="0" applyFont="1" applyFill="1" applyAlignment="1" applyProtection="1">
      <alignment horizontal="center" vertical="center"/>
      <protection locked="0"/>
    </xf>
    <xf numFmtId="0" fontId="33" fillId="3" borderId="46" xfId="0" applyFont="1" applyFill="1" applyBorder="1" applyAlignment="1" applyProtection="1">
      <alignment horizontal="left" vertical="center" wrapText="1" indent="2"/>
      <protection locked="0"/>
    </xf>
    <xf numFmtId="0" fontId="32" fillId="3" borderId="0" xfId="0" applyFont="1" applyFill="1" applyAlignment="1" applyProtection="1">
      <alignment horizontal="left" vertical="center" indent="2"/>
      <protection locked="0"/>
    </xf>
    <xf numFmtId="0" fontId="40" fillId="17" borderId="68" xfId="0" applyFont="1" applyFill="1" applyBorder="1" applyAlignment="1" applyProtection="1">
      <alignment horizontal="left" vertical="center" wrapText="1" indent="2"/>
      <protection locked="0"/>
    </xf>
    <xf numFmtId="0" fontId="40" fillId="17" borderId="70" xfId="0" applyFont="1" applyFill="1" applyBorder="1" applyAlignment="1" applyProtection="1">
      <alignment horizontal="left" vertical="center" wrapText="1" indent="2"/>
      <protection locked="0"/>
    </xf>
    <xf numFmtId="0" fontId="40" fillId="17" borderId="70"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0" fontId="4" fillId="11" borderId="1" xfId="0" applyFont="1" applyFill="1" applyBorder="1" applyAlignment="1" applyProtection="1">
      <alignment horizontal="left" vertical="center" wrapText="1"/>
      <protection locked="0"/>
    </xf>
    <xf numFmtId="6" fontId="32" fillId="9" borderId="0" xfId="0" applyNumberFormat="1" applyFont="1" applyFill="1" applyAlignment="1" applyProtection="1">
      <alignment horizontal="left" vertical="center" indent="2"/>
      <protection locked="0"/>
    </xf>
    <xf numFmtId="44" fontId="13" fillId="0" borderId="0" xfId="2" applyFont="1" applyFill="1" applyBorder="1" applyAlignment="1" applyProtection="1">
      <alignment horizontal="right"/>
    </xf>
    <xf numFmtId="164" fontId="3" fillId="0" borderId="0" xfId="5" applyNumberFormat="1" applyAlignment="1">
      <alignment horizontal="right"/>
    </xf>
    <xf numFmtId="164" fontId="13" fillId="0" borderId="0" xfId="5" applyNumberFormat="1" applyFont="1" applyAlignment="1">
      <alignment horizontal="right"/>
    </xf>
    <xf numFmtId="164" fontId="13" fillId="0" borderId="1" xfId="2" applyNumberFormat="1" applyFont="1" applyFill="1" applyBorder="1" applyAlignment="1" applyProtection="1">
      <alignment horizontal="right"/>
    </xf>
    <xf numFmtId="44" fontId="13" fillId="0" borderId="1" xfId="2" applyFont="1" applyFill="1" applyBorder="1" applyAlignment="1" applyProtection="1">
      <alignment horizontal="right"/>
    </xf>
    <xf numFmtId="164" fontId="3" fillId="0" borderId="1" xfId="5" applyNumberFormat="1" applyBorder="1" applyAlignment="1">
      <alignment horizontal="right"/>
    </xf>
    <xf numFmtId="164" fontId="3" fillId="0" borderId="1" xfId="2" applyNumberFormat="1" applyFont="1" applyFill="1" applyBorder="1" applyAlignment="1" applyProtection="1">
      <alignment horizontal="right"/>
    </xf>
    <xf numFmtId="0" fontId="18" fillId="0" borderId="1" xfId="5" applyFont="1" applyBorder="1"/>
    <xf numFmtId="0" fontId="21" fillId="0" borderId="1" xfId="5" applyFont="1" applyBorder="1" applyAlignment="1">
      <alignment horizontal="left" wrapText="1"/>
    </xf>
    <xf numFmtId="42" fontId="4" fillId="0" borderId="9" xfId="7" applyNumberFormat="1" applyFont="1" applyBorder="1" applyAlignment="1" applyProtection="1">
      <alignment horizontal="center" vertical="center"/>
    </xf>
    <xf numFmtId="49" fontId="32" fillId="9" borderId="0" xfId="0" applyNumberFormat="1" applyFont="1" applyFill="1" applyAlignment="1" applyProtection="1">
      <alignment horizontal="left" vertical="center" indent="2"/>
      <protection locked="0"/>
    </xf>
    <xf numFmtId="0" fontId="38" fillId="9" borderId="0" xfId="8" applyNumberFormat="1" applyFont="1" applyFill="1" applyBorder="1" applyAlignment="1" applyProtection="1">
      <alignment vertical="top" wrapText="1"/>
      <protection locked="0"/>
    </xf>
    <xf numFmtId="0" fontId="32" fillId="10" borderId="1" xfId="0" applyFont="1" applyFill="1" applyBorder="1" applyAlignment="1" applyProtection="1">
      <alignment horizontal="left" vertical="center" indent="2"/>
      <protection locked="0"/>
    </xf>
    <xf numFmtId="0" fontId="32" fillId="8" borderId="1" xfId="0" applyFont="1" applyFill="1" applyBorder="1" applyAlignment="1" applyProtection="1">
      <alignment horizontal="left" vertical="center" indent="2"/>
      <protection locked="0"/>
    </xf>
    <xf numFmtId="0" fontId="32" fillId="11" borderId="1" xfId="0" applyFont="1" applyFill="1" applyBorder="1" applyAlignment="1" applyProtection="1">
      <alignment horizontal="left" vertical="center" indent="2"/>
      <protection locked="0"/>
    </xf>
    <xf numFmtId="0" fontId="6" fillId="0" borderId="0" xfId="0" applyFont="1"/>
    <xf numFmtId="0" fontId="4" fillId="0" borderId="0" xfId="0" applyFont="1"/>
    <xf numFmtId="165" fontId="6" fillId="0" borderId="0" xfId="1" applyNumberFormat="1" applyFont="1" applyProtection="1"/>
    <xf numFmtId="0" fontId="7" fillId="13" borderId="1" xfId="0" applyFont="1" applyFill="1" applyBorder="1" applyAlignment="1">
      <alignment horizontal="center" wrapText="1"/>
    </xf>
    <xf numFmtId="165" fontId="44" fillId="0" borderId="0" xfId="1" applyNumberFormat="1" applyFont="1" applyBorder="1" applyProtection="1"/>
    <xf numFmtId="165" fontId="44" fillId="0" borderId="0" xfId="1" applyNumberFormat="1" applyFont="1" applyFill="1" applyBorder="1" applyProtection="1"/>
    <xf numFmtId="165" fontId="6" fillId="0" borderId="0" xfId="1" applyNumberFormat="1" applyFont="1" applyFill="1" applyBorder="1" applyProtection="1"/>
    <xf numFmtId="165" fontId="4" fillId="0" borderId="0" xfId="1" applyNumberFormat="1" applyFont="1" applyFill="1" applyBorder="1" applyProtection="1"/>
    <xf numFmtId="165" fontId="6" fillId="0" borderId="10" xfId="1" applyNumberFormat="1" applyFont="1" applyBorder="1" applyAlignment="1" applyProtection="1">
      <alignment wrapText="1"/>
    </xf>
    <xf numFmtId="165" fontId="6" fillId="0" borderId="0" xfId="1" applyNumberFormat="1" applyFont="1" applyBorder="1" applyAlignment="1" applyProtection="1">
      <alignment wrapText="1"/>
    </xf>
    <xf numFmtId="165" fontId="6" fillId="0" borderId="25" xfId="1" applyNumberFormat="1" applyFont="1" applyBorder="1" applyAlignment="1" applyProtection="1">
      <alignment wrapText="1"/>
    </xf>
    <xf numFmtId="9" fontId="4" fillId="0" borderId="10" xfId="3" applyFont="1" applyFill="1" applyBorder="1" applyProtection="1"/>
    <xf numFmtId="165" fontId="4" fillId="0" borderId="0" xfId="1" applyNumberFormat="1" applyFont="1" applyBorder="1" applyAlignment="1" applyProtection="1">
      <alignment wrapText="1"/>
    </xf>
    <xf numFmtId="165" fontId="45" fillId="0" borderId="0" xfId="1" applyNumberFormat="1" applyFont="1" applyBorder="1" applyAlignment="1" applyProtection="1">
      <alignment horizontal="center" wrapText="1"/>
    </xf>
    <xf numFmtId="165" fontId="6" fillId="0" borderId="11" xfId="1" applyNumberFormat="1" applyFont="1" applyBorder="1" applyAlignment="1" applyProtection="1">
      <alignment wrapText="1"/>
    </xf>
    <xf numFmtId="165" fontId="4" fillId="0" borderId="10" xfId="1" applyNumberFormat="1" applyFont="1" applyBorder="1" applyAlignment="1" applyProtection="1">
      <alignment horizontal="right" wrapText="1"/>
    </xf>
    <xf numFmtId="165" fontId="4" fillId="0" borderId="0" xfId="1" applyNumberFormat="1" applyFont="1" applyBorder="1" applyAlignment="1" applyProtection="1">
      <alignment horizontal="right" wrapText="1"/>
    </xf>
    <xf numFmtId="165" fontId="6" fillId="0" borderId="0" xfId="1" applyNumberFormat="1" applyFont="1" applyBorder="1" applyAlignment="1" applyProtection="1">
      <alignment horizontal="right" wrapText="1"/>
    </xf>
    <xf numFmtId="165" fontId="6" fillId="0" borderId="25" xfId="1" applyNumberFormat="1" applyFont="1" applyBorder="1" applyAlignment="1" applyProtection="1">
      <alignment horizontal="right" wrapText="1"/>
    </xf>
    <xf numFmtId="165" fontId="4" fillId="0" borderId="11" xfId="1" applyNumberFormat="1" applyFont="1" applyBorder="1" applyAlignment="1" applyProtection="1">
      <alignment horizontal="right" wrapText="1"/>
    </xf>
    <xf numFmtId="0" fontId="4" fillId="0" borderId="0" xfId="0" applyFont="1" applyAlignment="1">
      <alignment horizontal="right"/>
    </xf>
    <xf numFmtId="165" fontId="4" fillId="0" borderId="27" xfId="1" applyNumberFormat="1" applyFont="1" applyFill="1" applyBorder="1" applyProtection="1"/>
    <xf numFmtId="165" fontId="6" fillId="0" borderId="1" xfId="1" applyNumberFormat="1" applyFont="1" applyFill="1" applyBorder="1" applyProtection="1"/>
    <xf numFmtId="165" fontId="6" fillId="0" borderId="28" xfId="1" applyNumberFormat="1" applyFont="1" applyBorder="1" applyProtection="1"/>
    <xf numFmtId="165" fontId="4" fillId="0" borderId="1" xfId="1" applyNumberFormat="1" applyFont="1" applyBorder="1" applyProtection="1"/>
    <xf numFmtId="165" fontId="6" fillId="0" borderId="1" xfId="1" applyNumberFormat="1" applyFont="1" applyBorder="1" applyProtection="1"/>
    <xf numFmtId="0" fontId="6" fillId="0" borderId="0" xfId="0" applyFont="1" applyAlignment="1">
      <alignment horizontal="right"/>
    </xf>
    <xf numFmtId="165" fontId="6" fillId="0" borderId="10" xfId="1" applyNumberFormat="1" applyFont="1" applyBorder="1" applyProtection="1"/>
    <xf numFmtId="165" fontId="6" fillId="0" borderId="0" xfId="1" applyNumberFormat="1" applyFont="1" applyBorder="1" applyProtection="1"/>
    <xf numFmtId="165" fontId="6" fillId="0" borderId="25" xfId="1" applyNumberFormat="1" applyFont="1" applyBorder="1" applyProtection="1"/>
    <xf numFmtId="165" fontId="4" fillId="0" borderId="0" xfId="1" applyNumberFormat="1" applyFont="1" applyBorder="1" applyProtection="1"/>
    <xf numFmtId="165" fontId="4" fillId="0" borderId="1" xfId="1" applyNumberFormat="1" applyFont="1" applyFill="1" applyBorder="1" applyProtection="1"/>
    <xf numFmtId="165" fontId="6" fillId="0" borderId="11" xfId="1" applyNumberFormat="1" applyFont="1" applyBorder="1" applyProtection="1"/>
    <xf numFmtId="165" fontId="6" fillId="0" borderId="29" xfId="1" applyNumberFormat="1" applyFont="1" applyBorder="1" applyProtection="1"/>
    <xf numFmtId="165" fontId="7" fillId="0" borderId="30" xfId="1" applyNumberFormat="1" applyFont="1" applyBorder="1" applyAlignment="1" applyProtection="1">
      <alignment horizontal="center"/>
    </xf>
    <xf numFmtId="165" fontId="6" fillId="0" borderId="31" xfId="1" applyNumberFormat="1" applyFont="1" applyBorder="1" applyProtection="1"/>
    <xf numFmtId="165" fontId="6" fillId="0" borderId="30" xfId="1" applyNumberFormat="1" applyFont="1" applyBorder="1" applyProtection="1"/>
    <xf numFmtId="165" fontId="6" fillId="0" borderId="32" xfId="1" applyNumberFormat="1" applyFont="1" applyBorder="1" applyProtection="1"/>
    <xf numFmtId="0" fontId="4" fillId="0" borderId="0" xfId="0" quotePrefix="1" applyFont="1" applyAlignment="1">
      <alignment horizontal="right"/>
    </xf>
    <xf numFmtId="165" fontId="4" fillId="0" borderId="30" xfId="1" applyNumberFormat="1" applyFont="1" applyBorder="1" applyProtection="1"/>
    <xf numFmtId="16" fontId="4" fillId="0" borderId="0" xfId="0" quotePrefix="1" applyNumberFormat="1" applyFont="1" applyAlignment="1">
      <alignment horizontal="right"/>
    </xf>
    <xf numFmtId="0" fontId="6" fillId="0" borderId="0" xfId="0" quotePrefix="1" applyFont="1" applyAlignment="1">
      <alignment horizontal="right"/>
    </xf>
    <xf numFmtId="165" fontId="7" fillId="0" borderId="0" xfId="1" applyNumberFormat="1" applyFont="1" applyBorder="1" applyAlignment="1" applyProtection="1">
      <alignment horizontal="center"/>
    </xf>
    <xf numFmtId="165" fontId="4" fillId="0" borderId="0" xfId="1" applyNumberFormat="1" applyFont="1" applyFill="1" applyBorder="1" applyAlignment="1" applyProtection="1">
      <alignment horizontal="center"/>
    </xf>
    <xf numFmtId="165" fontId="6" fillId="0" borderId="10" xfId="1" applyNumberFormat="1" applyFont="1" applyFill="1" applyBorder="1" applyProtection="1"/>
    <xf numFmtId="0" fontId="7" fillId="0" borderId="0" xfId="0" applyFont="1" applyAlignment="1">
      <alignment horizontal="right"/>
    </xf>
    <xf numFmtId="165" fontId="7" fillId="0" borderId="29" xfId="1" applyNumberFormat="1" applyFont="1" applyBorder="1" applyProtection="1"/>
    <xf numFmtId="37" fontId="7" fillId="0" borderId="30" xfId="1" applyNumberFormat="1" applyFont="1" applyBorder="1" applyAlignment="1" applyProtection="1">
      <alignment horizontal="center"/>
    </xf>
    <xf numFmtId="165" fontId="7" fillId="0" borderId="30" xfId="1" applyNumberFormat="1" applyFont="1" applyBorder="1" applyProtection="1"/>
    <xf numFmtId="165" fontId="7" fillId="0" borderId="32" xfId="1" applyNumberFormat="1" applyFont="1" applyBorder="1" applyProtection="1"/>
    <xf numFmtId="0" fontId="6" fillId="0" borderId="0" xfId="0" applyFont="1" applyAlignment="1">
      <alignment horizontal="right" wrapText="1"/>
    </xf>
    <xf numFmtId="165" fontId="4" fillId="0" borderId="1" xfId="1" applyNumberFormat="1" applyFont="1" applyBorder="1" applyAlignment="1" applyProtection="1">
      <alignment horizontal="right" wrapText="1"/>
    </xf>
    <xf numFmtId="165" fontId="5" fillId="0" borderId="1" xfId="1" applyNumberFormat="1" applyFont="1" applyBorder="1" applyAlignment="1" applyProtection="1">
      <alignment horizontal="right" wrapText="1"/>
    </xf>
    <xf numFmtId="0" fontId="6" fillId="0" borderId="0" xfId="0" applyFont="1" applyAlignment="1">
      <alignment horizontal="center" wrapText="1"/>
    </xf>
    <xf numFmtId="0" fontId="4" fillId="0" borderId="1" xfId="0" applyFont="1" applyBorder="1" applyAlignment="1">
      <alignment horizontal="center" wrapText="1"/>
    </xf>
    <xf numFmtId="165" fontId="5" fillId="0" borderId="1" xfId="1" applyNumberFormat="1" applyFont="1" applyBorder="1" applyProtection="1"/>
    <xf numFmtId="0" fontId="6" fillId="0" borderId="0" xfId="0" applyFont="1" applyAlignment="1">
      <alignment horizontal="center"/>
    </xf>
    <xf numFmtId="165" fontId="6" fillId="0" borderId="1" xfId="0" applyNumberFormat="1" applyFont="1" applyBorder="1" applyAlignment="1">
      <alignment horizontal="center"/>
    </xf>
    <xf numFmtId="37" fontId="6" fillId="0" borderId="1" xfId="0" applyNumberFormat="1" applyFont="1" applyBorder="1" applyAlignment="1">
      <alignment horizontal="center"/>
    </xf>
    <xf numFmtId="165" fontId="6" fillId="0" borderId="7" xfId="0" applyNumberFormat="1" applyFont="1" applyBorder="1" applyAlignment="1">
      <alignment horizontal="center"/>
    </xf>
    <xf numFmtId="165" fontId="37" fillId="0" borderId="1" xfId="0" applyNumberFormat="1"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165" fontId="7" fillId="0" borderId="1" xfId="1" applyNumberFormat="1" applyFont="1" applyBorder="1" applyAlignment="1" applyProtection="1">
      <alignment horizontal="center"/>
    </xf>
    <xf numFmtId="165" fontId="38" fillId="0" borderId="30" xfId="1" applyNumberFormat="1" applyFont="1" applyBorder="1" applyAlignment="1" applyProtection="1">
      <alignment horizontal="center"/>
    </xf>
    <xf numFmtId="165" fontId="32" fillId="0" borderId="0" xfId="1" applyNumberFormat="1" applyFont="1" applyBorder="1" applyProtection="1"/>
    <xf numFmtId="9" fontId="5" fillId="0" borderId="1" xfId="3" applyFont="1" applyBorder="1" applyProtection="1"/>
    <xf numFmtId="9" fontId="6" fillId="0" borderId="1" xfId="3" applyFont="1" applyBorder="1" applyProtection="1"/>
    <xf numFmtId="9" fontId="7" fillId="0" borderId="1" xfId="3" applyFont="1" applyBorder="1" applyAlignment="1" applyProtection="1">
      <alignment horizontal="center"/>
    </xf>
    <xf numFmtId="9" fontId="9" fillId="0" borderId="1" xfId="3" applyFont="1" applyBorder="1" applyAlignment="1" applyProtection="1">
      <alignment horizontal="center"/>
    </xf>
    <xf numFmtId="164" fontId="23" fillId="0" borderId="1" xfId="2" applyNumberFormat="1" applyFont="1" applyFill="1" applyBorder="1" applyAlignment="1" applyProtection="1">
      <alignment horizontal="center" vertical="center"/>
    </xf>
    <xf numFmtId="0" fontId="4" fillId="0" borderId="34" xfId="5" applyFont="1" applyBorder="1" applyAlignment="1">
      <alignment vertical="center"/>
    </xf>
    <xf numFmtId="9" fontId="21" fillId="0" borderId="1" xfId="3" applyFont="1" applyBorder="1" applyAlignment="1" applyProtection="1">
      <alignment horizontal="left" wrapText="1"/>
    </xf>
    <xf numFmtId="0" fontId="33" fillId="10" borderId="37" xfId="7" applyNumberFormat="1" applyFont="1" applyFill="1" applyBorder="1" applyAlignment="1" applyProtection="1">
      <alignment horizontal="left" vertical="center" wrapText="1"/>
      <protection locked="0"/>
    </xf>
    <xf numFmtId="0" fontId="33" fillId="10" borderId="38" xfId="7" applyNumberFormat="1" applyFont="1" applyFill="1" applyBorder="1" applyAlignment="1" applyProtection="1">
      <alignment horizontal="left" vertical="center" wrapText="1"/>
      <protection locked="0"/>
    </xf>
    <xf numFmtId="0" fontId="33" fillId="10" borderId="39" xfId="7" applyNumberFormat="1" applyFont="1" applyFill="1" applyBorder="1" applyAlignment="1" applyProtection="1">
      <alignment horizontal="left" vertical="center" wrapText="1"/>
      <protection locked="0"/>
    </xf>
    <xf numFmtId="0" fontId="33" fillId="10" borderId="38" xfId="7" applyNumberFormat="1" applyFont="1" applyFill="1" applyBorder="1" applyAlignment="1" applyProtection="1">
      <alignment horizontal="left" vertical="center"/>
      <protection locked="0"/>
    </xf>
    <xf numFmtId="9" fontId="33" fillId="10" borderId="38" xfId="7" applyNumberFormat="1" applyFont="1" applyFill="1" applyBorder="1" applyAlignment="1" applyProtection="1">
      <alignment horizontal="left" vertical="center"/>
      <protection locked="0"/>
    </xf>
    <xf numFmtId="0" fontId="6" fillId="9" borderId="76" xfId="0" applyFont="1" applyFill="1" applyBorder="1" applyAlignment="1" applyProtection="1">
      <alignment horizontal="left" vertical="center" indent="2"/>
      <protection locked="0"/>
    </xf>
    <xf numFmtId="0" fontId="32" fillId="9" borderId="1" xfId="0" applyFont="1" applyFill="1" applyBorder="1" applyAlignment="1" applyProtection="1">
      <alignment horizontal="left" vertical="center" indent="2"/>
      <protection locked="0"/>
    </xf>
    <xf numFmtId="2" fontId="32" fillId="9" borderId="1" xfId="0" applyNumberFormat="1" applyFont="1" applyFill="1" applyBorder="1" applyAlignment="1" applyProtection="1">
      <alignment horizontal="left" vertical="center" indent="2"/>
      <protection locked="0"/>
    </xf>
    <xf numFmtId="0" fontId="33" fillId="19" borderId="46" xfId="0" applyFont="1" applyFill="1" applyBorder="1" applyAlignment="1" applyProtection="1">
      <alignment horizontal="left" vertical="center" wrapText="1" indent="2"/>
      <protection locked="0"/>
    </xf>
    <xf numFmtId="43" fontId="32" fillId="9" borderId="1" xfId="1" applyFont="1" applyFill="1" applyBorder="1" applyAlignment="1" applyProtection="1">
      <alignment horizontal="left" vertical="center" indent="2"/>
      <protection locked="0"/>
    </xf>
    <xf numFmtId="169" fontId="32" fillId="9" borderId="1" xfId="1" applyNumberFormat="1" applyFont="1" applyFill="1" applyBorder="1" applyAlignment="1" applyProtection="1">
      <alignment horizontal="left" vertical="center" indent="2"/>
      <protection locked="0"/>
    </xf>
    <xf numFmtId="9" fontId="32" fillId="9" borderId="1" xfId="3" applyFont="1" applyFill="1" applyBorder="1" applyAlignment="1" applyProtection="1">
      <alignment horizontal="left" vertical="center"/>
      <protection locked="0"/>
    </xf>
    <xf numFmtId="9" fontId="32" fillId="9" borderId="1" xfId="3" applyFont="1" applyFill="1" applyBorder="1" applyAlignment="1" applyProtection="1">
      <alignment horizontal="left" vertical="center" indent="2"/>
      <protection locked="0"/>
    </xf>
    <xf numFmtId="10" fontId="32" fillId="9" borderId="1" xfId="3" applyNumberFormat="1" applyFont="1" applyFill="1" applyBorder="1" applyAlignment="1" applyProtection="1">
      <alignment horizontal="left" vertical="center" indent="2"/>
      <protection locked="0"/>
    </xf>
    <xf numFmtId="10" fontId="32" fillId="9" borderId="1" xfId="3" applyNumberFormat="1" applyFont="1" applyFill="1" applyBorder="1" applyAlignment="1" applyProtection="1">
      <alignment horizontal="left" vertical="center"/>
      <protection locked="0"/>
    </xf>
    <xf numFmtId="0" fontId="38" fillId="3" borderId="0" xfId="0" applyFont="1" applyFill="1" applyAlignment="1" applyProtection="1">
      <alignment horizontal="left" vertical="center" indent="2"/>
      <protection locked="0"/>
    </xf>
    <xf numFmtId="0" fontId="32" fillId="9" borderId="0" xfId="0" applyFont="1" applyFill="1" applyAlignment="1" applyProtection="1">
      <alignment horizontal="left" vertical="center" wrapText="1"/>
      <protection locked="0"/>
    </xf>
    <xf numFmtId="0" fontId="38" fillId="3" borderId="0" xfId="0" applyFont="1" applyFill="1" applyAlignment="1" applyProtection="1">
      <alignment horizontal="left" vertical="center" wrapText="1" indent="2"/>
      <protection locked="0"/>
    </xf>
    <xf numFmtId="0" fontId="32" fillId="3" borderId="0" xfId="0" applyFont="1" applyFill="1" applyAlignment="1" applyProtection="1">
      <alignment horizontal="left" vertical="center" wrapText="1"/>
      <protection locked="0"/>
    </xf>
    <xf numFmtId="49" fontId="32" fillId="9" borderId="0" xfId="0" applyNumberFormat="1" applyFont="1" applyFill="1" applyAlignment="1" applyProtection="1">
      <alignment horizontal="left" vertical="center" wrapText="1"/>
      <protection locked="0"/>
    </xf>
    <xf numFmtId="0" fontId="32" fillId="9" borderId="0" xfId="0" applyFont="1" applyFill="1" applyAlignment="1" applyProtection="1">
      <alignment horizontal="left" wrapText="1"/>
      <protection locked="0"/>
    </xf>
    <xf numFmtId="49" fontId="4" fillId="0" borderId="0" xfId="5" applyNumberFormat="1" applyFont="1"/>
    <xf numFmtId="0" fontId="6" fillId="0" borderId="0" xfId="5" applyFont="1"/>
    <xf numFmtId="49" fontId="4" fillId="0" borderId="1" xfId="5" applyNumberFormat="1" applyFont="1" applyBorder="1"/>
    <xf numFmtId="164" fontId="3" fillId="4" borderId="1" xfId="2" applyNumberFormat="1" applyFont="1" applyFill="1" applyBorder="1" applyAlignment="1" applyProtection="1">
      <alignment horizontal="center"/>
      <protection locked="0"/>
    </xf>
    <xf numFmtId="10" fontId="3" fillId="4" borderId="1" xfId="3" applyNumberFormat="1" applyFont="1" applyFill="1" applyBorder="1" applyAlignment="1" applyProtection="1">
      <alignment horizontal="center"/>
      <protection locked="0"/>
    </xf>
    <xf numFmtId="1" fontId="3" fillId="4" borderId="1" xfId="2" applyNumberFormat="1" applyFont="1" applyFill="1" applyBorder="1" applyAlignment="1" applyProtection="1">
      <alignment horizontal="center"/>
      <protection locked="0"/>
    </xf>
    <xf numFmtId="165" fontId="13" fillId="4" borderId="1" xfId="1" applyNumberFormat="1" applyFont="1" applyFill="1" applyBorder="1" applyAlignment="1" applyProtection="1">
      <alignment horizontal="right"/>
      <protection locked="0"/>
    </xf>
    <xf numFmtId="0" fontId="3" fillId="4" borderId="1" xfId="2" applyNumberFormat="1" applyFont="1" applyFill="1" applyBorder="1" applyAlignment="1" applyProtection="1">
      <protection locked="0"/>
    </xf>
    <xf numFmtId="42" fontId="3" fillId="4" borderId="1" xfId="2" applyNumberFormat="1" applyFont="1" applyFill="1" applyBorder="1" applyAlignment="1" applyProtection="1">
      <alignment horizontal="right"/>
      <protection locked="0"/>
    </xf>
    <xf numFmtId="0" fontId="3" fillId="4" borderId="1" xfId="5" applyFill="1" applyBorder="1" applyProtection="1">
      <protection locked="0"/>
    </xf>
    <xf numFmtId="164" fontId="3" fillId="4" borderId="1" xfId="2" applyNumberFormat="1" applyFont="1" applyFill="1" applyBorder="1" applyAlignment="1" applyProtection="1">
      <alignment horizontal="right"/>
      <protection locked="0"/>
    </xf>
    <xf numFmtId="10" fontId="3" fillId="4" borderId="1" xfId="3" applyNumberFormat="1" applyFont="1" applyFill="1" applyBorder="1" applyAlignment="1" applyProtection="1">
      <alignment horizontal="right"/>
      <protection locked="0"/>
    </xf>
    <xf numFmtId="1" fontId="3" fillId="4" borderId="1" xfId="2" applyNumberFormat="1" applyFont="1" applyFill="1" applyBorder="1" applyAlignment="1" applyProtection="1">
      <alignment horizontal="right"/>
      <protection locked="0"/>
    </xf>
    <xf numFmtId="9" fontId="3" fillId="4" borderId="1" xfId="3" applyFont="1" applyFill="1" applyBorder="1" applyAlignment="1" applyProtection="1">
      <alignment horizontal="right"/>
      <protection locked="0"/>
    </xf>
    <xf numFmtId="0" fontId="3" fillId="4" borderId="2" xfId="2" applyNumberFormat="1" applyFont="1" applyFill="1" applyBorder="1" applyAlignment="1" applyProtection="1">
      <protection locked="0"/>
    </xf>
    <xf numFmtId="49" fontId="7" fillId="4" borderId="1" xfId="5" applyNumberFormat="1" applyFont="1" applyFill="1" applyBorder="1" applyAlignment="1" applyProtection="1">
      <alignment horizontal="center"/>
      <protection locked="0"/>
    </xf>
    <xf numFmtId="0" fontId="4" fillId="0" borderId="10" xfId="5" applyFont="1" applyBorder="1" applyAlignment="1">
      <alignment horizontal="center"/>
    </xf>
    <xf numFmtId="0" fontId="5" fillId="0" borderId="0" xfId="0" applyFont="1"/>
    <xf numFmtId="0" fontId="5" fillId="0" borderId="0" xfId="5" applyFont="1"/>
    <xf numFmtId="42" fontId="12" fillId="4" borderId="1" xfId="2" applyNumberFormat="1" applyFont="1" applyFill="1" applyBorder="1" applyAlignment="1" applyProtection="1">
      <alignment horizontal="center" vertical="center" wrapText="1"/>
      <protection locked="0"/>
    </xf>
    <xf numFmtId="0" fontId="12" fillId="4" borderId="1" xfId="4" applyFont="1" applyFill="1" applyBorder="1" applyAlignment="1" applyProtection="1">
      <alignment horizontal="left" vertical="top" wrapText="1"/>
      <protection locked="0"/>
    </xf>
    <xf numFmtId="42" fontId="12" fillId="4" borderId="1" xfId="2" applyNumberFormat="1" applyFont="1" applyFill="1" applyBorder="1" applyAlignment="1" applyProtection="1">
      <alignment horizontal="left" vertical="center" wrapText="1"/>
      <protection locked="0"/>
    </xf>
    <xf numFmtId="9" fontId="12" fillId="4" borderId="1" xfId="3" applyFont="1" applyFill="1" applyBorder="1" applyAlignment="1" applyProtection="1">
      <alignment horizontal="center" vertical="center"/>
      <protection locked="0"/>
    </xf>
    <xf numFmtId="42" fontId="12" fillId="4" borderId="1" xfId="0" applyNumberFormat="1" applyFont="1" applyFill="1" applyBorder="1" applyAlignment="1" applyProtection="1">
      <alignment horizontal="center" vertical="center"/>
      <protection locked="0"/>
    </xf>
    <xf numFmtId="165" fontId="6" fillId="0" borderId="31" xfId="1" applyNumberFormat="1" applyFont="1" applyFill="1" applyBorder="1" applyProtection="1"/>
    <xf numFmtId="0" fontId="4" fillId="0" borderId="6" xfId="5" applyFont="1" applyBorder="1" applyAlignment="1">
      <alignment vertical="center"/>
    </xf>
    <xf numFmtId="9" fontId="32" fillId="3" borderId="0" xfId="3" applyFont="1" applyFill="1" applyBorder="1" applyAlignment="1" applyProtection="1">
      <alignment horizontal="left" vertical="center" indent="2"/>
      <protection locked="0"/>
    </xf>
    <xf numFmtId="9" fontId="32" fillId="9" borderId="0" xfId="3" applyFont="1" applyFill="1" applyBorder="1" applyAlignment="1" applyProtection="1">
      <alignment horizontal="left" vertical="center" indent="2"/>
      <protection locked="0"/>
    </xf>
    <xf numFmtId="9" fontId="32" fillId="9" borderId="0" xfId="3" applyFont="1" applyFill="1" applyBorder="1" applyAlignment="1" applyProtection="1">
      <alignment horizontal="left" indent="2"/>
      <protection locked="0"/>
    </xf>
    <xf numFmtId="9" fontId="32" fillId="9" borderId="0" xfId="3" applyFont="1" applyFill="1" applyBorder="1" applyAlignment="1" applyProtection="1">
      <alignment horizontal="center" vertical="center"/>
      <protection locked="0"/>
    </xf>
    <xf numFmtId="0" fontId="32" fillId="9" borderId="2" xfId="0" applyFont="1" applyFill="1" applyBorder="1" applyAlignment="1" applyProtection="1">
      <alignment horizontal="left" vertical="center" indent="2"/>
      <protection locked="0"/>
    </xf>
    <xf numFmtId="0" fontId="32" fillId="9" borderId="4" xfId="0" applyFont="1" applyFill="1" applyBorder="1" applyAlignment="1" applyProtection="1">
      <alignment horizontal="left" vertical="center" indent="2"/>
      <protection locked="0"/>
    </xf>
    <xf numFmtId="0" fontId="6" fillId="9" borderId="1" xfId="0" applyFont="1" applyFill="1" applyBorder="1" applyAlignment="1" applyProtection="1">
      <alignment horizontal="left" vertical="center" indent="2"/>
      <protection locked="0"/>
    </xf>
    <xf numFmtId="9" fontId="32" fillId="9" borderId="0" xfId="0" applyNumberFormat="1" applyFont="1" applyFill="1" applyAlignment="1" applyProtection="1">
      <alignment horizontal="left" vertical="center" indent="2"/>
      <protection locked="0"/>
    </xf>
    <xf numFmtId="0" fontId="4" fillId="0" borderId="6" xfId="5" applyFont="1" applyBorder="1" applyAlignment="1">
      <alignment wrapText="1"/>
    </xf>
    <xf numFmtId="0" fontId="4" fillId="0" borderId="6" xfId="5" applyFont="1" applyBorder="1" applyAlignment="1">
      <alignment vertical="top" wrapText="1"/>
    </xf>
    <xf numFmtId="0" fontId="4" fillId="0" borderId="6" xfId="0" applyFont="1" applyBorder="1" applyAlignment="1">
      <alignment vertical="top" wrapText="1"/>
    </xf>
    <xf numFmtId="0" fontId="4" fillId="0" borderId="6" xfId="5" applyFont="1" applyBorder="1" applyAlignment="1">
      <alignment horizontal="left" wrapText="1"/>
    </xf>
    <xf numFmtId="49" fontId="6" fillId="0" borderId="0" xfId="5" applyNumberFormat="1" applyFont="1"/>
    <xf numFmtId="49" fontId="7" fillId="0" borderId="0" xfId="5" applyNumberFormat="1" applyFont="1" applyAlignment="1">
      <alignment horizontal="left"/>
    </xf>
    <xf numFmtId="49" fontId="5" fillId="0" borderId="0" xfId="5" applyNumberFormat="1" applyFont="1"/>
    <xf numFmtId="49" fontId="5" fillId="0" borderId="0" xfId="5" applyNumberFormat="1" applyFont="1" applyAlignment="1">
      <alignment horizontal="left"/>
    </xf>
    <xf numFmtId="0" fontId="42" fillId="0" borderId="0" xfId="0" applyFont="1"/>
    <xf numFmtId="0" fontId="42" fillId="0" borderId="11" xfId="0" applyFont="1" applyBorder="1" applyAlignment="1">
      <alignment wrapText="1"/>
    </xf>
    <xf numFmtId="0" fontId="4" fillId="0" borderId="0" xfId="5" applyFont="1" applyAlignment="1">
      <alignment vertical="center"/>
    </xf>
    <xf numFmtId="0" fontId="4" fillId="0" borderId="1" xfId="5" applyFont="1" applyBorder="1" applyAlignment="1">
      <alignment horizontal="right" vertical="top" wrapText="1"/>
    </xf>
    <xf numFmtId="0" fontId="4" fillId="4" borderId="1" xfId="5" applyFont="1" applyFill="1" applyBorder="1" applyAlignment="1">
      <alignment horizontal="right" vertical="top" wrapText="1"/>
    </xf>
    <xf numFmtId="0" fontId="42" fillId="0" borderId="0" xfId="0" applyFont="1" applyAlignment="1">
      <alignment vertical="top" wrapText="1"/>
    </xf>
    <xf numFmtId="0" fontId="4" fillId="20" borderId="1" xfId="5" applyFont="1" applyFill="1" applyBorder="1" applyAlignment="1">
      <alignment horizontal="center"/>
    </xf>
    <xf numFmtId="0" fontId="7" fillId="21" borderId="1" xfId="5" applyFont="1" applyFill="1" applyBorder="1" applyAlignment="1" applyProtection="1">
      <alignment horizontal="center"/>
      <protection locked="0"/>
    </xf>
    <xf numFmtId="164" fontId="4" fillId="0" borderId="1" xfId="2" applyNumberFormat="1" applyFont="1" applyFill="1" applyBorder="1" applyAlignment="1" applyProtection="1">
      <alignment wrapText="1"/>
    </xf>
    <xf numFmtId="6" fontId="4" fillId="0" borderId="0" xfId="0" applyNumberFormat="1" applyFont="1" applyAlignment="1">
      <alignment horizontal="center" vertical="center"/>
    </xf>
    <xf numFmtId="0" fontId="4" fillId="0" borderId="0" xfId="0" applyFont="1" applyAlignment="1">
      <alignment wrapText="1"/>
    </xf>
    <xf numFmtId="0" fontId="6" fillId="0" borderId="11" xfId="0" applyFont="1" applyBorder="1" applyAlignment="1">
      <alignment wrapText="1"/>
    </xf>
    <xf numFmtId="165" fontId="4" fillId="22" borderId="1" xfId="1" applyNumberFormat="1" applyFont="1" applyFill="1" applyBorder="1" applyProtection="1">
      <protection locked="0"/>
    </xf>
    <xf numFmtId="0" fontId="46" fillId="0" borderId="0" xfId="0" applyFont="1"/>
    <xf numFmtId="42" fontId="12" fillId="3" borderId="1" xfId="0" applyNumberFormat="1" applyFont="1" applyFill="1" applyBorder="1" applyAlignment="1">
      <alignment horizontal="center" vertical="center"/>
    </xf>
    <xf numFmtId="0" fontId="27" fillId="0" borderId="0" xfId="5" applyFont="1" applyAlignment="1">
      <alignment horizontal="left" vertical="center"/>
    </xf>
    <xf numFmtId="0" fontId="7" fillId="0" borderId="0" xfId="5" applyFont="1" applyAlignment="1">
      <alignment wrapText="1"/>
    </xf>
    <xf numFmtId="0" fontId="3" fillId="0" borderId="0" xfId="5" applyAlignment="1">
      <alignment wrapText="1"/>
    </xf>
    <xf numFmtId="0" fontId="4" fillId="0" borderId="0" xfId="5" applyFont="1" applyAlignment="1">
      <alignment horizontal="center" vertical="center"/>
    </xf>
    <xf numFmtId="0" fontId="3" fillId="0" borderId="0" xfId="5" applyAlignment="1">
      <alignment vertical="center"/>
    </xf>
    <xf numFmtId="0" fontId="7" fillId="0" borderId="0" xfId="5" applyFont="1" applyAlignment="1">
      <alignment horizontal="left" vertical="center"/>
    </xf>
    <xf numFmtId="3" fontId="30" fillId="0" borderId="0" xfId="5" applyNumberFormat="1" applyFont="1" applyAlignment="1">
      <alignment horizontal="center" vertical="center"/>
    </xf>
    <xf numFmtId="0" fontId="15" fillId="0" borderId="0" xfId="5" applyFont="1" applyAlignment="1">
      <alignment vertical="center"/>
    </xf>
    <xf numFmtId="10" fontId="4" fillId="0" borderId="0" xfId="5" applyNumberFormat="1" applyFont="1" applyAlignment="1">
      <alignment horizontal="left" wrapText="1"/>
    </xf>
    <xf numFmtId="0" fontId="5" fillId="0" borderId="0" xfId="5" applyFont="1" applyAlignment="1">
      <alignment vertical="center"/>
    </xf>
    <xf numFmtId="3" fontId="7" fillId="0" borderId="0" xfId="5" applyNumberFormat="1" applyFont="1" applyAlignment="1">
      <alignment horizontal="center" vertical="center" wrapText="1"/>
    </xf>
    <xf numFmtId="3" fontId="7" fillId="0" borderId="0" xfId="5" applyNumberFormat="1" applyFont="1" applyAlignment="1">
      <alignment horizontal="center" vertical="center"/>
    </xf>
    <xf numFmtId="3" fontId="7" fillId="0" borderId="0" xfId="5" applyNumberFormat="1" applyFont="1" applyAlignment="1">
      <alignment horizontal="left" vertical="center"/>
    </xf>
    <xf numFmtId="167" fontId="4" fillId="0" borderId="0" xfId="5" applyNumberFormat="1" applyFont="1" applyAlignment="1">
      <alignment horizontal="left" wrapText="1"/>
    </xf>
    <xf numFmtId="0" fontId="7" fillId="12" borderId="27" xfId="5" applyFont="1" applyFill="1" applyBorder="1" applyAlignment="1">
      <alignment vertical="center"/>
    </xf>
    <xf numFmtId="0" fontId="7" fillId="12" borderId="1" xfId="5" applyFont="1" applyFill="1" applyBorder="1" applyAlignment="1">
      <alignment horizontal="center" vertical="center"/>
    </xf>
    <xf numFmtId="0" fontId="7" fillId="12" borderId="6" xfId="5" applyFont="1" applyFill="1" applyBorder="1" applyAlignment="1">
      <alignment horizontal="center" vertical="center"/>
    </xf>
    <xf numFmtId="0" fontId="7" fillId="12" borderId="7" xfId="5" applyFont="1" applyFill="1" applyBorder="1" applyAlignment="1">
      <alignment horizontal="center" vertical="center"/>
    </xf>
    <xf numFmtId="0" fontId="7" fillId="0" borderId="0" xfId="5" applyFont="1" applyAlignment="1">
      <alignment vertical="center"/>
    </xf>
    <xf numFmtId="0" fontId="4" fillId="0" borderId="10" xfId="5" applyFont="1" applyBorder="1" applyAlignment="1">
      <alignment vertical="center"/>
    </xf>
    <xf numFmtId="1" fontId="4" fillId="0" borderId="0" xfId="5" applyNumberFormat="1" applyFont="1" applyAlignment="1">
      <alignment horizontal="center" vertical="center"/>
    </xf>
    <xf numFmtId="3" fontId="7" fillId="0" borderId="10" xfId="5" applyNumberFormat="1" applyFont="1" applyBorder="1" applyAlignment="1">
      <alignment horizontal="left" vertical="center"/>
    </xf>
    <xf numFmtId="6" fontId="4" fillId="0" borderId="0" xfId="7" applyNumberFormat="1" applyFont="1" applyBorder="1" applyAlignment="1" applyProtection="1">
      <alignment horizontal="center" vertical="center"/>
    </xf>
    <xf numFmtId="6" fontId="4" fillId="0" borderId="0" xfId="7" applyNumberFormat="1" applyFont="1" applyAlignment="1" applyProtection="1">
      <alignment horizontal="center" vertical="center"/>
    </xf>
    <xf numFmtId="0" fontId="7" fillId="0" borderId="34" xfId="5" applyFont="1" applyBorder="1" applyAlignment="1">
      <alignment vertical="center"/>
    </xf>
    <xf numFmtId="3" fontId="7" fillId="0" borderId="34" xfId="5" applyNumberFormat="1" applyFont="1" applyBorder="1" applyAlignment="1">
      <alignment horizontal="left" vertical="center"/>
    </xf>
    <xf numFmtId="0" fontId="4" fillId="0" borderId="5" xfId="5" applyFont="1" applyBorder="1" applyAlignment="1">
      <alignment vertical="center"/>
    </xf>
    <xf numFmtId="6" fontId="4" fillId="0" borderId="5" xfId="7" applyNumberFormat="1" applyFont="1" applyBorder="1" applyAlignment="1" applyProtection="1">
      <alignment horizontal="center" vertical="center"/>
    </xf>
    <xf numFmtId="42" fontId="7" fillId="0" borderId="9" xfId="7" applyNumberFormat="1" applyFont="1" applyBorder="1" applyAlignment="1" applyProtection="1">
      <alignment horizontal="center" vertical="center"/>
    </xf>
    <xf numFmtId="0" fontId="7" fillId="0" borderId="73" xfId="5" applyFont="1" applyBorder="1" applyAlignment="1">
      <alignment vertical="center"/>
    </xf>
    <xf numFmtId="6" fontId="7" fillId="0" borderId="72" xfId="7" applyNumberFormat="1" applyFont="1" applyBorder="1" applyAlignment="1" applyProtection="1">
      <alignment horizontal="center" vertical="center"/>
    </xf>
    <xf numFmtId="6" fontId="7" fillId="0" borderId="35" xfId="7" applyNumberFormat="1" applyFont="1" applyBorder="1" applyAlignment="1" applyProtection="1">
      <alignment horizontal="center" vertical="center"/>
    </xf>
    <xf numFmtId="168" fontId="4" fillId="0" borderId="0" xfId="5" applyNumberFormat="1" applyFont="1" applyAlignment="1">
      <alignment horizontal="center" vertical="center"/>
    </xf>
    <xf numFmtId="6" fontId="4" fillId="0" borderId="9" xfId="0" applyNumberFormat="1" applyFont="1" applyBorder="1" applyAlignment="1">
      <alignment horizontal="center" vertical="center" wrapText="1"/>
    </xf>
    <xf numFmtId="43" fontId="4" fillId="0" borderId="10" xfId="8" applyFont="1" applyFill="1" applyBorder="1" applyAlignment="1" applyProtection="1">
      <alignment vertical="center"/>
    </xf>
    <xf numFmtId="43" fontId="4" fillId="0" borderId="0" xfId="8" applyFont="1" applyBorder="1" applyAlignment="1" applyProtection="1">
      <alignment horizontal="center" vertical="center"/>
    </xf>
    <xf numFmtId="8" fontId="4" fillId="0" borderId="0" xfId="5" applyNumberFormat="1" applyFont="1" applyAlignment="1">
      <alignment horizontal="center" vertical="center"/>
    </xf>
    <xf numFmtId="0" fontId="3" fillId="0" borderId="0" xfId="5" applyAlignment="1">
      <alignment horizontal="center" vertical="center"/>
    </xf>
    <xf numFmtId="6" fontId="4" fillId="8" borderId="9" xfId="0" applyNumberFormat="1" applyFont="1" applyFill="1" applyBorder="1" applyAlignment="1" applyProtection="1">
      <alignment horizontal="center" vertical="center" wrapText="1"/>
      <protection locked="0"/>
    </xf>
    <xf numFmtId="49" fontId="3" fillId="0" borderId="23" xfId="0" applyNumberFormat="1" applyFont="1" applyBorder="1"/>
    <xf numFmtId="0" fontId="3" fillId="0" borderId="23" xfId="0" applyFont="1" applyBorder="1"/>
    <xf numFmtId="165" fontId="5" fillId="0" borderId="0" xfId="1" applyNumberFormat="1" applyFont="1" applyBorder="1" applyAlignment="1" applyProtection="1">
      <alignment horizontal="right" wrapText="1"/>
    </xf>
    <xf numFmtId="9" fontId="6" fillId="0" borderId="0" xfId="3" applyFont="1" applyBorder="1" applyProtection="1"/>
    <xf numFmtId="165" fontId="38" fillId="0" borderId="0" xfId="1" applyNumberFormat="1" applyFont="1" applyBorder="1" applyAlignment="1" applyProtection="1">
      <alignment horizontal="center"/>
    </xf>
    <xf numFmtId="10" fontId="3" fillId="0" borderId="1" xfId="3" applyNumberFormat="1" applyFont="1" applyFill="1" applyBorder="1" applyAlignment="1" applyProtection="1">
      <alignment horizontal="center"/>
    </xf>
    <xf numFmtId="1" fontId="3" fillId="0" borderId="1" xfId="2" applyNumberFormat="1" applyFont="1" applyFill="1" applyBorder="1" applyAlignment="1" applyProtection="1">
      <alignment horizontal="center"/>
    </xf>
    <xf numFmtId="0" fontId="3" fillId="0" borderId="1" xfId="2" applyNumberFormat="1" applyFont="1" applyFill="1" applyBorder="1" applyAlignment="1" applyProtection="1">
      <alignment horizontal="center"/>
    </xf>
    <xf numFmtId="42" fontId="3" fillId="0" borderId="1" xfId="2" applyNumberFormat="1" applyFont="1" applyFill="1" applyBorder="1" applyAlignment="1" applyProtection="1">
      <alignment horizontal="right"/>
    </xf>
    <xf numFmtId="0" fontId="4" fillId="11" borderId="0" xfId="0" applyFont="1" applyFill="1" applyAlignment="1" applyProtection="1">
      <alignment horizontal="left" vertical="center" indent="2"/>
      <protection locked="0"/>
    </xf>
    <xf numFmtId="0" fontId="38" fillId="11" borderId="0" xfId="0" applyFont="1" applyFill="1" applyAlignment="1" applyProtection="1">
      <alignment horizontal="left" vertical="center" indent="2"/>
      <protection locked="0"/>
    </xf>
    <xf numFmtId="0" fontId="32" fillId="11" borderId="0" xfId="0" applyFont="1" applyFill="1" applyAlignment="1" applyProtection="1">
      <alignment horizontal="left" vertical="center" indent="2"/>
      <protection locked="0"/>
    </xf>
    <xf numFmtId="0" fontId="6" fillId="11" borderId="0" xfId="0" applyFont="1" applyFill="1" applyAlignment="1" applyProtection="1">
      <alignment horizontal="left" vertical="center" indent="2"/>
      <protection locked="0"/>
    </xf>
    <xf numFmtId="0" fontId="4" fillId="10" borderId="0" xfId="0" applyFont="1" applyFill="1" applyAlignment="1" applyProtection="1">
      <alignment horizontal="left" vertical="center" indent="2"/>
      <protection locked="0"/>
    </xf>
    <xf numFmtId="0" fontId="38" fillId="10" borderId="0" xfId="0" applyFont="1" applyFill="1" applyAlignment="1" applyProtection="1">
      <alignment horizontal="left" vertical="center" indent="2"/>
      <protection locked="0"/>
    </xf>
    <xf numFmtId="0" fontId="32" fillId="10" borderId="0" xfId="0" applyFont="1" applyFill="1" applyAlignment="1" applyProtection="1">
      <alignment horizontal="left" vertical="center" indent="2"/>
      <protection locked="0"/>
    </xf>
    <xf numFmtId="0" fontId="6" fillId="10" borderId="0" xfId="0" applyFont="1" applyFill="1" applyAlignment="1" applyProtection="1">
      <alignment horizontal="left" vertical="center" indent="2"/>
      <protection locked="0"/>
    </xf>
    <xf numFmtId="0" fontId="4" fillId="8" borderId="0" xfId="0" applyFont="1" applyFill="1" applyAlignment="1" applyProtection="1">
      <alignment horizontal="left" vertical="center" indent="2"/>
      <protection locked="0"/>
    </xf>
    <xf numFmtId="0" fontId="38" fillId="8" borderId="0" xfId="0" applyFont="1" applyFill="1" applyAlignment="1" applyProtection="1">
      <alignment horizontal="left" vertical="center" indent="2"/>
      <protection locked="0"/>
    </xf>
    <xf numFmtId="0" fontId="32" fillId="8" borderId="0" xfId="0" applyFont="1" applyFill="1" applyAlignment="1" applyProtection="1">
      <alignment horizontal="left" vertical="center" indent="2"/>
      <protection locked="0"/>
    </xf>
    <xf numFmtId="0" fontId="6" fillId="8" borderId="0" xfId="0" applyFont="1" applyFill="1" applyAlignment="1" applyProtection="1">
      <alignment horizontal="left" vertical="center" indent="2"/>
      <protection locked="0"/>
    </xf>
    <xf numFmtId="0" fontId="7" fillId="3" borderId="0" xfId="0" applyFont="1" applyFill="1" applyAlignment="1" applyProtection="1">
      <alignment horizontal="left" vertical="center" indent="2"/>
      <protection locked="0"/>
    </xf>
    <xf numFmtId="0" fontId="4" fillId="0" borderId="0" xfId="5" applyFont="1" applyAlignment="1">
      <alignment horizontal="left" vertical="top" wrapText="1"/>
    </xf>
    <xf numFmtId="0" fontId="32" fillId="23" borderId="1" xfId="0" applyFont="1" applyFill="1" applyBorder="1" applyAlignment="1" applyProtection="1">
      <alignment horizontal="left" vertical="center" indent="2"/>
      <protection locked="0"/>
    </xf>
    <xf numFmtId="0" fontId="4" fillId="23" borderId="1" xfId="0" applyFont="1" applyFill="1" applyBorder="1" applyAlignment="1" applyProtection="1">
      <alignment horizontal="left" vertical="center" wrapText="1"/>
      <protection locked="0"/>
    </xf>
    <xf numFmtId="0" fontId="32" fillId="23" borderId="2" xfId="0" applyFont="1" applyFill="1" applyBorder="1" applyAlignment="1" applyProtection="1">
      <alignment horizontal="left" vertical="center" indent="2"/>
      <protection locked="0"/>
    </xf>
    <xf numFmtId="0" fontId="4" fillId="23" borderId="2" xfId="0" applyFont="1" applyFill="1" applyBorder="1" applyAlignment="1" applyProtection="1">
      <alignment horizontal="left" vertical="center" wrapText="1"/>
      <protection locked="0"/>
    </xf>
    <xf numFmtId="0" fontId="4" fillId="23" borderId="0" xfId="0" applyFont="1" applyFill="1" applyAlignment="1" applyProtection="1">
      <alignment horizontal="left" vertical="center" indent="2"/>
      <protection locked="0"/>
    </xf>
    <xf numFmtId="0" fontId="38" fillId="23" borderId="0" xfId="0" applyFont="1" applyFill="1" applyAlignment="1" applyProtection="1">
      <alignment horizontal="left" vertical="center" indent="2"/>
      <protection locked="0"/>
    </xf>
    <xf numFmtId="0" fontId="32" fillId="23" borderId="0" xfId="0" applyFont="1" applyFill="1" applyAlignment="1" applyProtection="1">
      <alignment horizontal="left" vertical="center" indent="2"/>
      <protection locked="0"/>
    </xf>
    <xf numFmtId="0" fontId="6" fillId="23" borderId="0" xfId="0" applyFont="1" applyFill="1" applyAlignment="1" applyProtection="1">
      <alignment horizontal="left" vertical="center" indent="2"/>
      <protection locked="0"/>
    </xf>
    <xf numFmtId="0" fontId="32" fillId="24" borderId="1" xfId="0" applyFont="1" applyFill="1" applyBorder="1" applyAlignment="1" applyProtection="1">
      <alignment horizontal="left" vertical="center" indent="2"/>
      <protection locked="0"/>
    </xf>
    <xf numFmtId="0" fontId="4" fillId="24" borderId="1" xfId="0" applyFont="1" applyFill="1" applyBorder="1" applyAlignment="1" applyProtection="1">
      <alignment horizontal="left" vertical="center" wrapText="1"/>
      <protection locked="0"/>
    </xf>
    <xf numFmtId="0" fontId="4" fillId="24" borderId="0" xfId="0" applyFont="1" applyFill="1" applyAlignment="1" applyProtection="1">
      <alignment horizontal="left" vertical="center" indent="2"/>
      <protection locked="0"/>
    </xf>
    <xf numFmtId="0" fontId="38" fillId="24" borderId="0" xfId="0" applyFont="1" applyFill="1" applyAlignment="1" applyProtection="1">
      <alignment horizontal="left" vertical="center" indent="2"/>
      <protection locked="0"/>
    </xf>
    <xf numFmtId="0" fontId="32" fillId="24" borderId="0" xfId="0" applyFont="1" applyFill="1" applyAlignment="1" applyProtection="1">
      <alignment horizontal="left" vertical="center" indent="2"/>
      <protection locked="0"/>
    </xf>
    <xf numFmtId="0" fontId="6" fillId="24" borderId="0" xfId="0" applyFont="1" applyFill="1" applyAlignment="1" applyProtection="1">
      <alignment horizontal="left" vertical="center" indent="2"/>
      <protection locked="0"/>
    </xf>
    <xf numFmtId="0" fontId="7" fillId="0" borderId="6" xfId="5" applyFont="1" applyBorder="1" applyAlignment="1">
      <alignment vertical="top" wrapText="1"/>
    </xf>
    <xf numFmtId="0" fontId="7" fillId="0" borderId="12" xfId="5" applyFont="1" applyBorder="1" applyAlignment="1">
      <alignment vertical="top" wrapText="1"/>
    </xf>
    <xf numFmtId="0" fontId="4" fillId="0" borderId="15" xfId="5" applyFont="1" applyBorder="1" applyAlignment="1">
      <alignment vertical="top" wrapText="1"/>
    </xf>
    <xf numFmtId="0" fontId="4" fillId="0" borderId="16" xfId="5" applyFont="1" applyBorder="1" applyAlignment="1">
      <alignment vertical="top" wrapText="1"/>
    </xf>
    <xf numFmtId="0" fontId="7" fillId="0" borderId="15" xfId="5" applyFont="1" applyBorder="1" applyAlignment="1">
      <alignment vertical="top" wrapText="1"/>
    </xf>
    <xf numFmtId="0" fontId="7" fillId="0" borderId="5" xfId="5" applyFont="1" applyBorder="1" applyAlignment="1">
      <alignment vertical="top" wrapText="1"/>
    </xf>
    <xf numFmtId="0" fontId="7" fillId="0" borderId="16" xfId="5" applyFont="1" applyBorder="1" applyAlignment="1">
      <alignment vertical="top" wrapText="1"/>
    </xf>
    <xf numFmtId="0" fontId="47" fillId="0" borderId="0" xfId="0" applyFont="1"/>
    <xf numFmtId="0" fontId="48" fillId="0" borderId="0" xfId="5" applyFont="1"/>
    <xf numFmtId="8" fontId="3" fillId="0" borderId="0" xfId="1" applyNumberFormat="1" applyFont="1" applyProtection="1"/>
    <xf numFmtId="0" fontId="3" fillId="0" borderId="0" xfId="0" applyFont="1" applyAlignment="1">
      <alignment vertical="center" wrapText="1"/>
    </xf>
    <xf numFmtId="6" fontId="4" fillId="0" borderId="6" xfId="0" applyNumberFormat="1" applyFont="1" applyBorder="1" applyAlignment="1">
      <alignment horizontal="left" vertical="center" wrapText="1"/>
    </xf>
    <xf numFmtId="6" fontId="4" fillId="8" borderId="6" xfId="0" applyNumberFormat="1" applyFont="1" applyFill="1" applyBorder="1" applyAlignment="1">
      <alignment horizontal="left" vertical="center" wrapText="1"/>
    </xf>
    <xf numFmtId="43" fontId="4" fillId="0" borderId="33" xfId="8" applyFont="1" applyBorder="1" applyAlignment="1">
      <alignment vertical="center"/>
    </xf>
    <xf numFmtId="6" fontId="4" fillId="0" borderId="9" xfId="5" applyNumberFormat="1" applyFont="1" applyBorder="1" applyAlignment="1">
      <alignment horizontal="center" vertical="center"/>
    </xf>
    <xf numFmtId="40" fontId="4" fillId="0" borderId="9" xfId="8" applyNumberFormat="1" applyFont="1" applyBorder="1" applyAlignment="1">
      <alignment horizontal="center" vertical="center"/>
    </xf>
    <xf numFmtId="43" fontId="4" fillId="0" borderId="0" xfId="8" applyFont="1" applyAlignment="1">
      <alignment horizontal="center" vertical="center"/>
    </xf>
    <xf numFmtId="0" fontId="49" fillId="0" borderId="0" xfId="0" applyFont="1" applyAlignment="1">
      <alignment vertical="center"/>
    </xf>
    <xf numFmtId="0" fontId="50" fillId="27" borderId="85" xfId="0" applyFont="1" applyFill="1" applyBorder="1" applyAlignment="1">
      <alignment horizontal="center" vertical="center" wrapText="1"/>
    </xf>
    <xf numFmtId="0" fontId="50" fillId="27" borderId="20" xfId="0" applyFont="1" applyFill="1" applyBorder="1" applyAlignment="1">
      <alignment horizontal="center" vertical="center" wrapText="1"/>
    </xf>
    <xf numFmtId="0" fontId="49" fillId="0" borderId="86" xfId="0" applyFont="1" applyBorder="1" applyAlignment="1">
      <alignment vertical="center" wrapText="1"/>
    </xf>
    <xf numFmtId="0" fontId="51" fillId="0" borderId="86" xfId="0" applyFont="1" applyBorder="1" applyAlignment="1">
      <alignment vertical="center" wrapText="1"/>
    </xf>
    <xf numFmtId="0" fontId="51" fillId="0" borderId="87" xfId="0" applyFont="1" applyBorder="1" applyAlignment="1">
      <alignment horizontal="center" vertical="center" wrapText="1"/>
    </xf>
    <xf numFmtId="0" fontId="3" fillId="25" borderId="0" xfId="0" applyFont="1" applyFill="1"/>
    <xf numFmtId="43" fontId="3" fillId="0" borderId="0" xfId="1" applyFont="1"/>
    <xf numFmtId="43" fontId="3" fillId="25" borderId="0" xfId="1" applyFont="1" applyFill="1"/>
    <xf numFmtId="0" fontId="52" fillId="0" borderId="0" xfId="0" applyFont="1"/>
    <xf numFmtId="0" fontId="0" fillId="29" borderId="0" xfId="0" applyFill="1"/>
    <xf numFmtId="0" fontId="54" fillId="0" borderId="86" xfId="0" applyFont="1" applyBorder="1" applyAlignment="1">
      <alignment vertical="center" wrapText="1"/>
    </xf>
    <xf numFmtId="0" fontId="53" fillId="0" borderId="86" xfId="0" applyFont="1" applyBorder="1" applyAlignment="1">
      <alignment vertical="center" wrapText="1"/>
    </xf>
    <xf numFmtId="0" fontId="53" fillId="0" borderId="85" xfId="0" applyFont="1" applyBorder="1" applyAlignment="1">
      <alignment vertical="center" wrapText="1"/>
    </xf>
    <xf numFmtId="0" fontId="0" fillId="0" borderId="20" xfId="0" applyBorder="1" applyAlignment="1">
      <alignment horizontal="center"/>
    </xf>
    <xf numFmtId="0" fontId="55" fillId="0" borderId="17" xfId="0" applyFont="1" applyBorder="1" applyAlignment="1">
      <alignment horizontal="center"/>
    </xf>
    <xf numFmtId="44" fontId="56" fillId="0" borderId="1" xfId="2" applyFont="1" applyFill="1" applyBorder="1"/>
    <xf numFmtId="44" fontId="56" fillId="32" borderId="1" xfId="2" applyFont="1" applyFill="1" applyBorder="1" applyProtection="1">
      <protection locked="0"/>
    </xf>
    <xf numFmtId="44" fontId="56" fillId="0" borderId="1" xfId="2" applyFont="1" applyBorder="1"/>
    <xf numFmtId="44" fontId="56" fillId="28" borderId="1" xfId="2" applyFont="1" applyFill="1" applyBorder="1"/>
    <xf numFmtId="44" fontId="53" fillId="28" borderId="85" xfId="2" applyFont="1" applyFill="1" applyBorder="1" applyAlignment="1">
      <alignment vertical="center" wrapText="1"/>
    </xf>
    <xf numFmtId="44" fontId="53" fillId="28" borderId="85" xfId="0" applyNumberFormat="1" applyFont="1" applyFill="1" applyBorder="1" applyAlignment="1">
      <alignment vertical="center" wrapText="1"/>
    </xf>
    <xf numFmtId="0" fontId="0" fillId="25" borderId="1" xfId="0" applyFill="1" applyBorder="1"/>
    <xf numFmtId="0" fontId="0" fillId="25" borderId="10" xfId="0" applyFill="1" applyBorder="1"/>
    <xf numFmtId="0" fontId="0" fillId="25" borderId="0" xfId="0" applyFill="1"/>
    <xf numFmtId="0" fontId="23" fillId="25" borderId="0" xfId="0" applyFont="1" applyFill="1"/>
    <xf numFmtId="0" fontId="0" fillId="25" borderId="25" xfId="0" applyFill="1" applyBorder="1"/>
    <xf numFmtId="0" fontId="52" fillId="25" borderId="10" xfId="0" applyFont="1" applyFill="1" applyBorder="1"/>
    <xf numFmtId="0" fontId="52" fillId="25" borderId="0" xfId="0" applyFont="1" applyFill="1"/>
    <xf numFmtId="0" fontId="0" fillId="25" borderId="27" xfId="0" applyFill="1" applyBorder="1"/>
    <xf numFmtId="0" fontId="23" fillId="25" borderId="10" xfId="0" applyFont="1" applyFill="1" applyBorder="1"/>
    <xf numFmtId="0" fontId="23" fillId="25" borderId="89" xfId="0" applyFont="1" applyFill="1" applyBorder="1"/>
    <xf numFmtId="0" fontId="23" fillId="25" borderId="90" xfId="0" applyFont="1" applyFill="1" applyBorder="1"/>
    <xf numFmtId="0" fontId="0" fillId="25" borderId="87" xfId="0" applyFill="1" applyBorder="1"/>
    <xf numFmtId="0" fontId="0" fillId="25" borderId="1" xfId="0" applyFill="1" applyBorder="1" applyAlignment="1">
      <alignment wrapText="1"/>
    </xf>
    <xf numFmtId="0" fontId="62" fillId="9" borderId="0" xfId="0" applyFont="1" applyFill="1" applyAlignment="1" applyProtection="1">
      <alignment horizontal="left" vertical="center" indent="2"/>
      <protection locked="0"/>
    </xf>
    <xf numFmtId="0" fontId="63" fillId="9" borderId="36" xfId="0" applyFont="1" applyFill="1" applyBorder="1" applyAlignment="1" applyProtection="1">
      <alignment horizontal="left" vertical="center" wrapText="1" indent="2"/>
      <protection locked="0"/>
    </xf>
    <xf numFmtId="0" fontId="64" fillId="9" borderId="36" xfId="0" applyFont="1" applyFill="1" applyBorder="1" applyAlignment="1" applyProtection="1">
      <alignment horizontal="left" vertical="center" wrapText="1" indent="2"/>
      <protection locked="0"/>
    </xf>
    <xf numFmtId="0" fontId="63" fillId="9" borderId="37" xfId="0" applyFont="1" applyFill="1" applyBorder="1" applyAlignment="1" applyProtection="1">
      <alignment horizontal="left" vertical="center" wrapText="1" indent="2"/>
      <protection locked="0"/>
    </xf>
    <xf numFmtId="0" fontId="63" fillId="9" borderId="74" xfId="0" applyFont="1" applyFill="1" applyBorder="1" applyAlignment="1" applyProtection="1">
      <alignment horizontal="left" vertical="center" wrapText="1" indent="2"/>
      <protection locked="0"/>
    </xf>
    <xf numFmtId="0" fontId="63" fillId="9" borderId="75" xfId="0" applyFont="1" applyFill="1" applyBorder="1" applyAlignment="1" applyProtection="1">
      <alignment horizontal="left" vertical="center" wrapText="1" indent="2"/>
      <protection locked="0"/>
    </xf>
    <xf numFmtId="0" fontId="62" fillId="9" borderId="77" xfId="0" applyFont="1" applyFill="1" applyBorder="1" applyAlignment="1" applyProtection="1">
      <alignment horizontal="left" vertical="center" indent="2"/>
      <protection locked="0"/>
    </xf>
    <xf numFmtId="0" fontId="62" fillId="9" borderId="75" xfId="0" applyFont="1" applyFill="1" applyBorder="1" applyAlignment="1" applyProtection="1">
      <alignment horizontal="left" vertical="center" indent="2"/>
      <protection locked="0"/>
    </xf>
    <xf numFmtId="0" fontId="62" fillId="9" borderId="78" xfId="0" applyFont="1" applyFill="1" applyBorder="1" applyAlignment="1" applyProtection="1">
      <alignment horizontal="left" vertical="center" indent="2"/>
      <protection locked="0"/>
    </xf>
    <xf numFmtId="0" fontId="62" fillId="9" borderId="79" xfId="0" applyFont="1" applyFill="1" applyBorder="1" applyAlignment="1" applyProtection="1">
      <alignment horizontal="left" vertical="center" indent="2"/>
      <protection locked="0"/>
    </xf>
    <xf numFmtId="0" fontId="63" fillId="9" borderId="80" xfId="0" applyFont="1" applyFill="1" applyBorder="1" applyAlignment="1" applyProtection="1">
      <alignment horizontal="left" vertical="center" wrapText="1" indent="2"/>
      <protection locked="0"/>
    </xf>
    <xf numFmtId="0" fontId="65" fillId="17" borderId="66" xfId="0" applyFont="1" applyFill="1" applyBorder="1" applyAlignment="1" applyProtection="1">
      <alignment horizontal="center" vertical="center" wrapText="1"/>
      <protection locked="0"/>
    </xf>
    <xf numFmtId="0" fontId="63" fillId="9" borderId="46" xfId="0" applyFont="1" applyFill="1" applyBorder="1" applyAlignment="1" applyProtection="1">
      <alignment horizontal="center" vertical="center" wrapText="1"/>
      <protection locked="0"/>
    </xf>
    <xf numFmtId="0" fontId="66" fillId="17" borderId="66" xfId="0" applyFont="1" applyFill="1" applyBorder="1" applyAlignment="1" applyProtection="1">
      <alignment horizontal="center" vertical="center" wrapText="1"/>
      <protection locked="0"/>
    </xf>
    <xf numFmtId="0" fontId="63" fillId="23" borderId="46" xfId="0" applyFont="1" applyFill="1" applyBorder="1" applyAlignment="1" applyProtection="1">
      <alignment horizontal="center" vertical="center" wrapText="1"/>
      <protection locked="0"/>
    </xf>
    <xf numFmtId="0" fontId="63" fillId="23" borderId="56" xfId="0" applyFont="1" applyFill="1" applyBorder="1" applyAlignment="1" applyProtection="1">
      <alignment horizontal="center" vertical="center" wrapText="1"/>
      <protection locked="0"/>
    </xf>
    <xf numFmtId="0" fontId="63" fillId="24" borderId="1" xfId="0" applyFont="1" applyFill="1" applyBorder="1" applyAlignment="1" applyProtection="1">
      <alignment horizontal="center" vertical="center" wrapText="1"/>
      <protection locked="0"/>
    </xf>
    <xf numFmtId="0" fontId="63" fillId="8" borderId="1" xfId="0" applyFont="1" applyFill="1" applyBorder="1" applyAlignment="1" applyProtection="1">
      <alignment horizontal="center" vertical="center" wrapText="1"/>
      <protection locked="0"/>
    </xf>
    <xf numFmtId="0" fontId="63" fillId="10" borderId="1" xfId="0" applyFont="1" applyFill="1" applyBorder="1" applyAlignment="1" applyProtection="1">
      <alignment horizontal="center" vertical="center" wrapText="1"/>
      <protection locked="0"/>
    </xf>
    <xf numFmtId="0" fontId="63" fillId="11" borderId="1" xfId="0" applyFont="1" applyFill="1" applyBorder="1" applyAlignment="1" applyProtection="1">
      <alignment horizontal="center" vertical="center" wrapText="1"/>
      <protection locked="0"/>
    </xf>
    <xf numFmtId="0" fontId="64" fillId="9" borderId="0" xfId="0" applyFont="1" applyFill="1" applyAlignment="1" applyProtection="1">
      <alignment horizontal="left" vertical="center" indent="2"/>
      <protection locked="0"/>
    </xf>
    <xf numFmtId="6" fontId="64" fillId="9" borderId="0" xfId="0" applyNumberFormat="1" applyFont="1" applyFill="1" applyAlignment="1" applyProtection="1">
      <alignment horizontal="left" vertical="center" indent="2"/>
      <protection locked="0"/>
    </xf>
    <xf numFmtId="170" fontId="3" fillId="0" borderId="0" xfId="3" applyNumberFormat="1" applyFont="1" applyProtection="1"/>
    <xf numFmtId="0" fontId="41" fillId="0" borderId="0" xfId="0" applyFont="1"/>
    <xf numFmtId="170" fontId="0" fillId="0" borderId="0" xfId="3" applyNumberFormat="1" applyFont="1"/>
    <xf numFmtId="0" fontId="6" fillId="0" borderId="0" xfId="0" applyFont="1" applyAlignment="1" applyProtection="1">
      <alignment horizontal="left" vertical="center" indent="2"/>
      <protection locked="0"/>
    </xf>
    <xf numFmtId="0" fontId="32" fillId="0" borderId="0" xfId="0" applyFont="1" applyAlignment="1" applyProtection="1">
      <alignment horizontal="left" vertical="center" indent="2"/>
      <protection locked="0"/>
    </xf>
    <xf numFmtId="0" fontId="4" fillId="0" borderId="0" xfId="0" applyFont="1" applyAlignment="1" applyProtection="1">
      <alignment horizontal="left" vertical="center" wrapText="1"/>
      <protection locked="0"/>
    </xf>
    <xf numFmtId="9" fontId="32" fillId="0" borderId="0" xfId="3" applyFont="1" applyFill="1" applyBorder="1" applyAlignment="1" applyProtection="1">
      <alignment horizontal="left" vertical="center" indent="2"/>
      <protection locked="0"/>
    </xf>
    <xf numFmtId="0" fontId="63" fillId="9" borderId="56" xfId="0" applyFont="1" applyFill="1" applyBorder="1" applyAlignment="1" applyProtection="1">
      <alignment horizontal="center" vertical="center" wrapText="1"/>
      <protection locked="0"/>
    </xf>
    <xf numFmtId="0" fontId="33" fillId="18" borderId="56" xfId="0" applyFont="1" applyFill="1" applyBorder="1" applyAlignment="1" applyProtection="1">
      <alignment horizontal="left" vertical="center" wrapText="1" indent="2"/>
      <protection locked="0"/>
    </xf>
    <xf numFmtId="0" fontId="6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3" fillId="0" borderId="0" xfId="0" applyFont="1" applyAlignment="1" applyProtection="1">
      <alignment horizontal="left" vertical="center" wrapText="1" indent="2"/>
      <protection locked="0"/>
    </xf>
    <xf numFmtId="0" fontId="4" fillId="0" borderId="12" xfId="0" applyFont="1" applyBorder="1" applyAlignment="1">
      <alignment horizontal="center" vertical="center" wrapText="1"/>
    </xf>
    <xf numFmtId="49" fontId="4" fillId="0" borderId="1" xfId="5" applyNumberFormat="1" applyFont="1" applyBorder="1" applyAlignment="1">
      <alignment horizontal="center"/>
    </xf>
    <xf numFmtId="0" fontId="0" fillId="34" borderId="1" xfId="0" applyFill="1" applyBorder="1"/>
    <xf numFmtId="0" fontId="0" fillId="34" borderId="1" xfId="0" applyFill="1" applyBorder="1" applyAlignment="1">
      <alignment wrapText="1"/>
    </xf>
    <xf numFmtId="0" fontId="0" fillId="35" borderId="1" xfId="0" applyFill="1" applyBorder="1"/>
    <xf numFmtId="0" fontId="52" fillId="35" borderId="0" xfId="0" applyFont="1" applyFill="1"/>
    <xf numFmtId="0" fontId="0" fillId="36" borderId="1" xfId="0" applyFill="1" applyBorder="1"/>
    <xf numFmtId="0" fontId="0" fillId="37" borderId="1" xfId="0" applyFill="1" applyBorder="1"/>
    <xf numFmtId="49" fontId="4" fillId="0" borderId="1" xfId="5" applyNumberFormat="1" applyFont="1" applyBorder="1" applyAlignment="1">
      <alignment horizontal="center" wrapText="1"/>
    </xf>
    <xf numFmtId="49" fontId="4" fillId="0" borderId="6" xfId="5" applyNumberFormat="1" applyFont="1" applyBorder="1" applyAlignment="1">
      <alignment horizontal="center"/>
    </xf>
    <xf numFmtId="9" fontId="12" fillId="35" borderId="6" xfId="3" applyFont="1" applyFill="1" applyBorder="1" applyAlignment="1" applyProtection="1">
      <alignment horizontal="right" vertical="center" wrapText="1"/>
    </xf>
    <xf numFmtId="44" fontId="12" fillId="35" borderId="7" xfId="2" applyFont="1" applyFill="1" applyBorder="1" applyAlignment="1" applyProtection="1">
      <alignment horizontal="left" vertical="center" wrapText="1"/>
    </xf>
    <xf numFmtId="0" fontId="27" fillId="0" borderId="18" xfId="5" applyFont="1" applyBorder="1"/>
    <xf numFmtId="0" fontId="43" fillId="0" borderId="18" xfId="0" applyFont="1" applyBorder="1"/>
    <xf numFmtId="0" fontId="43" fillId="0" borderId="20" xfId="0" applyFont="1" applyBorder="1"/>
    <xf numFmtId="0" fontId="63" fillId="9" borderId="91" xfId="0" applyFont="1" applyFill="1" applyBorder="1" applyAlignment="1" applyProtection="1">
      <alignment horizontal="left" vertical="center" wrapText="1" indent="2"/>
      <protection locked="0"/>
    </xf>
    <xf numFmtId="0" fontId="63" fillId="9" borderId="95" xfId="0" applyFont="1" applyFill="1" applyBorder="1" applyAlignment="1" applyProtection="1">
      <alignment horizontal="left" vertical="center" wrapText="1" indent="2"/>
      <protection locked="0"/>
    </xf>
    <xf numFmtId="0" fontId="68" fillId="9" borderId="91" xfId="0" applyFont="1" applyFill="1" applyBorder="1" applyAlignment="1" applyProtection="1">
      <alignment horizontal="left" vertical="center" wrapText="1" indent="2"/>
      <protection locked="0"/>
    </xf>
    <xf numFmtId="0" fontId="68" fillId="9" borderId="95" xfId="0" applyFont="1" applyFill="1" applyBorder="1" applyAlignment="1" applyProtection="1">
      <alignment horizontal="left" vertical="center" wrapText="1" indent="2"/>
      <protection locked="0"/>
    </xf>
    <xf numFmtId="0" fontId="68" fillId="9" borderId="97" xfId="0" applyFont="1" applyFill="1" applyBorder="1" applyAlignment="1" applyProtection="1">
      <alignment horizontal="left" vertical="center" wrapText="1" indent="2"/>
      <protection locked="0"/>
    </xf>
    <xf numFmtId="0" fontId="64" fillId="9" borderId="100" xfId="0" applyFont="1" applyFill="1" applyBorder="1" applyAlignment="1" applyProtection="1">
      <alignment horizontal="left" vertical="center" wrapText="1" indent="2"/>
      <protection locked="0"/>
    </xf>
    <xf numFmtId="0" fontId="63" fillId="0" borderId="0" xfId="0" applyFont="1" applyAlignment="1" applyProtection="1">
      <alignment horizontal="left" vertical="center" wrapText="1" indent="2"/>
      <protection locked="0"/>
    </xf>
    <xf numFmtId="0" fontId="68" fillId="0" borderId="91" xfId="0" applyFont="1" applyBorder="1" applyAlignment="1" applyProtection="1">
      <alignment horizontal="left" vertical="center" wrapText="1" indent="2"/>
      <protection locked="0"/>
    </xf>
    <xf numFmtId="0" fontId="68" fillId="0" borderId="95" xfId="0" applyFont="1" applyBorder="1" applyAlignment="1" applyProtection="1">
      <alignment horizontal="left" vertical="center" wrapText="1" indent="2"/>
      <protection locked="0"/>
    </xf>
    <xf numFmtId="0" fontId="68" fillId="0" borderId="103" xfId="0" applyFont="1" applyBorder="1" applyAlignment="1" applyProtection="1">
      <alignment horizontal="left" vertical="center" wrapText="1" indent="2"/>
      <protection locked="0"/>
    </xf>
    <xf numFmtId="0" fontId="68" fillId="0" borderId="103" xfId="0" applyFont="1" applyBorder="1" applyAlignment="1" applyProtection="1">
      <alignment horizontal="left" vertical="center" indent="2"/>
      <protection locked="0"/>
    </xf>
    <xf numFmtId="0" fontId="68" fillId="0" borderId="104" xfId="0" applyFont="1" applyBorder="1" applyAlignment="1" applyProtection="1">
      <alignment horizontal="left" vertical="center" indent="2"/>
      <protection locked="0"/>
    </xf>
    <xf numFmtId="0" fontId="68" fillId="0" borderId="106" xfId="0" applyFont="1" applyBorder="1" applyAlignment="1" applyProtection="1">
      <alignment horizontal="left" vertical="center" wrapText="1" indent="2"/>
      <protection locked="0"/>
    </xf>
    <xf numFmtId="0" fontId="68" fillId="0" borderId="108" xfId="0" applyFont="1" applyBorder="1" applyAlignment="1" applyProtection="1">
      <alignment horizontal="left" vertical="center" wrapText="1" indent="2"/>
      <protection locked="0"/>
    </xf>
    <xf numFmtId="0" fontId="68" fillId="0" borderId="109" xfId="0" applyFont="1" applyBorder="1" applyAlignment="1" applyProtection="1">
      <alignment horizontal="left" vertical="center" wrapText="1" indent="2"/>
      <protection locked="0"/>
    </xf>
    <xf numFmtId="9" fontId="33" fillId="0" borderId="0" xfId="3" applyFont="1" applyFill="1" applyBorder="1" applyAlignment="1" applyProtection="1">
      <alignment horizontal="left" vertical="center"/>
      <protection locked="0"/>
    </xf>
    <xf numFmtId="0" fontId="33" fillId="0" borderId="1" xfId="0" applyFont="1" applyBorder="1" applyAlignment="1" applyProtection="1">
      <alignment horizontal="left" vertical="center" wrapText="1" indent="2"/>
      <protection locked="0"/>
    </xf>
    <xf numFmtId="0" fontId="34" fillId="15" borderId="93" xfId="0" applyFont="1" applyFill="1" applyBorder="1" applyAlignment="1" applyProtection="1">
      <alignment horizontal="center" vertical="center"/>
      <protection locked="0"/>
    </xf>
    <xf numFmtId="9" fontId="34" fillId="15" borderId="114" xfId="3" applyFont="1" applyFill="1" applyBorder="1" applyAlignment="1" applyProtection="1">
      <alignment horizontal="center" vertical="center"/>
      <protection locked="0"/>
    </xf>
    <xf numFmtId="9" fontId="34" fillId="15" borderId="114" xfId="0" applyNumberFormat="1" applyFont="1" applyFill="1" applyBorder="1" applyAlignment="1" applyProtection="1">
      <alignment horizontal="center" vertical="center"/>
      <protection locked="0"/>
    </xf>
    <xf numFmtId="0" fontId="34" fillId="15" borderId="114" xfId="0" applyFont="1" applyFill="1" applyBorder="1" applyAlignment="1" applyProtection="1">
      <alignment horizontal="center" vertical="center"/>
      <protection locked="0"/>
    </xf>
    <xf numFmtId="0" fontId="63" fillId="9" borderId="106" xfId="0" applyFont="1" applyFill="1" applyBorder="1" applyAlignment="1" applyProtection="1">
      <alignment horizontal="left" vertical="center" wrapText="1" indent="2"/>
      <protection locked="0"/>
    </xf>
    <xf numFmtId="0" fontId="63" fillId="9" borderId="122" xfId="0" applyFont="1" applyFill="1" applyBorder="1" applyAlignment="1" applyProtection="1">
      <alignment horizontal="left" vertical="center" wrapText="1" indent="2"/>
      <protection locked="0"/>
    </xf>
    <xf numFmtId="0" fontId="63" fillId="9" borderId="123" xfId="0" applyFont="1" applyFill="1" applyBorder="1" applyAlignment="1" applyProtection="1">
      <alignment horizontal="left" vertical="center" wrapText="1" indent="2"/>
      <protection locked="0"/>
    </xf>
    <xf numFmtId="0" fontId="35" fillId="0" borderId="125" xfId="0" applyFont="1" applyBorder="1" applyAlignment="1" applyProtection="1">
      <alignment horizontal="left" vertical="center" wrapText="1" indent="2"/>
      <protection locked="0"/>
    </xf>
    <xf numFmtId="9" fontId="35" fillId="0" borderId="126" xfId="3" applyFont="1" applyFill="1" applyBorder="1" applyAlignment="1" applyProtection="1">
      <alignment horizontal="center" vertical="center"/>
      <protection locked="0"/>
    </xf>
    <xf numFmtId="9" fontId="33" fillId="4" borderId="28" xfId="3" applyFont="1" applyFill="1" applyBorder="1" applyAlignment="1" applyProtection="1">
      <alignment horizontal="left" vertical="center"/>
      <protection locked="0"/>
    </xf>
    <xf numFmtId="0" fontId="33" fillId="4" borderId="28" xfId="0" applyFont="1" applyFill="1" applyBorder="1" applyAlignment="1" applyProtection="1">
      <alignment horizontal="left" vertical="center" wrapText="1" indent="2"/>
      <protection locked="0"/>
    </xf>
    <xf numFmtId="0" fontId="33" fillId="0" borderId="30" xfId="0" applyFont="1" applyBorder="1" applyAlignment="1" applyProtection="1">
      <alignment horizontal="left" vertical="center" wrapText="1" indent="2"/>
      <protection locked="0"/>
    </xf>
    <xf numFmtId="0" fontId="4" fillId="9" borderId="88" xfId="0" applyFont="1" applyFill="1" applyBorder="1" applyAlignment="1" applyProtection="1">
      <alignment horizontal="center" vertical="center" wrapText="1"/>
      <protection locked="0"/>
    </xf>
    <xf numFmtId="0" fontId="63" fillId="9" borderId="116" xfId="0" applyFont="1" applyFill="1" applyBorder="1" applyAlignment="1" applyProtection="1">
      <alignment horizontal="center" vertical="center" wrapText="1"/>
      <protection locked="0"/>
    </xf>
    <xf numFmtId="0" fontId="4" fillId="9" borderId="25" xfId="0" applyFont="1" applyFill="1" applyBorder="1" applyAlignment="1" applyProtection="1">
      <alignment horizontal="left" vertical="center" wrapText="1"/>
      <protection locked="0"/>
    </xf>
    <xf numFmtId="0" fontId="63" fillId="9" borderId="118" xfId="0" applyFont="1" applyFill="1" applyBorder="1" applyAlignment="1" applyProtection="1">
      <alignment horizontal="center" vertical="center" wrapText="1"/>
      <protection locked="0"/>
    </xf>
    <xf numFmtId="0" fontId="32" fillId="9" borderId="90" xfId="0" applyFont="1" applyFill="1" applyBorder="1" applyAlignment="1" applyProtection="1">
      <alignment horizontal="left" vertical="center" indent="2"/>
      <protection locked="0"/>
    </xf>
    <xf numFmtId="0" fontId="4" fillId="9" borderId="87" xfId="0" applyFont="1" applyFill="1" applyBorder="1" applyAlignment="1" applyProtection="1">
      <alignment horizontal="left" vertical="center" wrapText="1"/>
      <protection locked="0"/>
    </xf>
    <xf numFmtId="0" fontId="39" fillId="16" borderId="113" xfId="0" applyFont="1" applyFill="1" applyBorder="1" applyAlignment="1" applyProtection="1">
      <alignment horizontal="center" vertical="center"/>
      <protection locked="0"/>
    </xf>
    <xf numFmtId="0" fontId="39" fillId="15" borderId="114" xfId="0" applyFont="1" applyFill="1" applyBorder="1" applyAlignment="1" applyProtection="1">
      <alignment horizontal="center" vertical="center" wrapText="1"/>
      <protection locked="0"/>
    </xf>
    <xf numFmtId="0" fontId="39" fillId="16" borderId="114" xfId="0" applyFont="1" applyFill="1" applyBorder="1" applyAlignment="1" applyProtection="1">
      <alignment horizontal="center" vertical="center" wrapText="1"/>
      <protection locked="0"/>
    </xf>
    <xf numFmtId="0" fontId="39" fillId="15" borderId="133" xfId="0" applyFont="1" applyFill="1" applyBorder="1" applyAlignment="1" applyProtection="1">
      <alignment horizontal="center" vertical="center" wrapText="1"/>
      <protection locked="0"/>
    </xf>
    <xf numFmtId="0" fontId="33" fillId="4" borderId="134" xfId="0" applyFont="1" applyFill="1" applyBorder="1" applyAlignment="1" applyProtection="1">
      <alignment horizontal="center" vertical="center" wrapText="1"/>
      <protection locked="0"/>
    </xf>
    <xf numFmtId="49" fontId="33" fillId="4" borderId="134" xfId="0" applyNumberFormat="1" applyFont="1" applyFill="1" applyBorder="1" applyAlignment="1" applyProtection="1">
      <alignment horizontal="center" vertical="center" wrapText="1"/>
      <protection locked="0"/>
    </xf>
    <xf numFmtId="0" fontId="33" fillId="4" borderId="135" xfId="0" applyFont="1" applyFill="1" applyBorder="1" applyAlignment="1" applyProtection="1">
      <alignment horizontal="center" vertical="center" wrapText="1"/>
      <protection locked="0"/>
    </xf>
    <xf numFmtId="0" fontId="33" fillId="4" borderId="28" xfId="3" applyNumberFormat="1" applyFont="1" applyFill="1" applyBorder="1" applyAlignment="1" applyProtection="1">
      <alignment horizontal="left" vertical="center"/>
      <protection locked="0"/>
    </xf>
    <xf numFmtId="0" fontId="33" fillId="0" borderId="2" xfId="0" applyFont="1" applyBorder="1" applyAlignment="1" applyProtection="1">
      <alignment horizontal="left" vertical="center" wrapText="1" indent="2"/>
      <protection locked="0"/>
    </xf>
    <xf numFmtId="9" fontId="33" fillId="37" borderId="28" xfId="3" applyFont="1" applyFill="1" applyBorder="1" applyAlignment="1" applyProtection="1">
      <alignment horizontal="left" vertical="center"/>
      <protection locked="0"/>
    </xf>
    <xf numFmtId="3" fontId="4" fillId="0" borderId="0" xfId="5" applyNumberFormat="1" applyFont="1"/>
    <xf numFmtId="0" fontId="6" fillId="9" borderId="17" xfId="0" applyFont="1" applyFill="1" applyBorder="1" applyAlignment="1" applyProtection="1">
      <alignment horizontal="left" vertical="center" indent="2"/>
      <protection locked="0"/>
    </xf>
    <xf numFmtId="0" fontId="32" fillId="9" borderId="20" xfId="0" applyFont="1" applyFill="1" applyBorder="1" applyAlignment="1" applyProtection="1">
      <alignment horizontal="left" vertical="center" indent="2"/>
      <protection locked="0"/>
    </xf>
    <xf numFmtId="42" fontId="23" fillId="0" borderId="0" xfId="0" applyNumberFormat="1" applyFont="1" applyAlignment="1">
      <alignment horizontal="center"/>
    </xf>
    <xf numFmtId="0" fontId="33" fillId="0" borderId="46" xfId="0" applyFont="1" applyBorder="1" applyAlignment="1" applyProtection="1">
      <alignment horizontal="left" vertical="center" wrapText="1" indent="2"/>
      <protection locked="0"/>
    </xf>
    <xf numFmtId="0" fontId="33" fillId="0" borderId="128" xfId="0" applyFont="1" applyBorder="1" applyAlignment="1" applyProtection="1">
      <alignment horizontal="left" vertical="center" wrapText="1" indent="2"/>
      <protection locked="0"/>
    </xf>
    <xf numFmtId="0" fontId="49" fillId="4" borderId="87" xfId="0" applyFont="1" applyFill="1" applyBorder="1" applyAlignment="1" applyProtection="1">
      <alignment horizontal="center" vertical="center" wrapText="1"/>
      <protection locked="0"/>
    </xf>
    <xf numFmtId="0" fontId="51" fillId="4" borderId="87" xfId="0" applyFont="1" applyFill="1" applyBorder="1" applyAlignment="1" applyProtection="1">
      <alignment horizontal="center" vertical="center" wrapText="1"/>
      <protection locked="0"/>
    </xf>
    <xf numFmtId="9" fontId="12" fillId="0" borderId="6" xfId="3" applyFont="1" applyFill="1" applyBorder="1" applyAlignment="1" applyProtection="1">
      <alignment horizontal="right" vertical="center" wrapText="1"/>
    </xf>
    <xf numFmtId="0" fontId="76" fillId="0" borderId="0" xfId="0" applyFont="1"/>
    <xf numFmtId="0" fontId="42" fillId="0" borderId="1" xfId="0" applyFont="1" applyBorder="1" applyAlignment="1">
      <alignment horizontal="center"/>
    </xf>
    <xf numFmtId="0" fontId="71" fillId="28" borderId="1" xfId="0" applyFont="1" applyFill="1" applyBorder="1" applyAlignment="1">
      <alignment vertical="center" wrapText="1"/>
    </xf>
    <xf numFmtId="0" fontId="71" fillId="28" borderId="1" xfId="0" applyFont="1" applyFill="1" applyBorder="1" applyAlignment="1">
      <alignment horizontal="center" vertical="center" wrapText="1"/>
    </xf>
    <xf numFmtId="0" fontId="71" fillId="0" borderId="1" xfId="0" applyFont="1" applyBorder="1" applyAlignment="1">
      <alignment horizontal="center" vertical="center" wrapText="1"/>
    </xf>
    <xf numFmtId="0" fontId="42" fillId="36" borderId="1" xfId="0" applyFont="1" applyFill="1" applyBorder="1" applyAlignment="1">
      <alignment horizontal="center"/>
    </xf>
    <xf numFmtId="0" fontId="42" fillId="36" borderId="1" xfId="0" applyFont="1" applyFill="1" applyBorder="1" applyAlignment="1">
      <alignment horizontal="left" vertical="center" wrapText="1"/>
    </xf>
    <xf numFmtId="0" fontId="42" fillId="36" borderId="1" xfId="0" applyFont="1" applyFill="1" applyBorder="1" applyAlignment="1">
      <alignment horizontal="center" vertical="center" wrapText="1"/>
    </xf>
    <xf numFmtId="0" fontId="71" fillId="0" borderId="1" xfId="0" applyFont="1" applyBorder="1" applyAlignment="1">
      <alignment horizontal="left" vertical="center" wrapText="1"/>
    </xf>
    <xf numFmtId="0" fontId="73" fillId="0" borderId="1" xfId="0" applyFont="1" applyBorder="1" applyAlignment="1">
      <alignment vertical="top" wrapText="1"/>
    </xf>
    <xf numFmtId="0" fontId="42" fillId="36" borderId="1" xfId="0" applyFont="1" applyFill="1" applyBorder="1" applyAlignment="1">
      <alignment vertical="center" wrapText="1"/>
    </xf>
    <xf numFmtId="0" fontId="71" fillId="0" borderId="1" xfId="0" applyFont="1" applyBorder="1" applyAlignment="1">
      <alignment vertical="center" wrapText="1"/>
    </xf>
    <xf numFmtId="0" fontId="73" fillId="0" borderId="1" xfId="0" applyFont="1" applyBorder="1" applyAlignment="1">
      <alignment horizontal="left" vertical="top" wrapText="1"/>
    </xf>
    <xf numFmtId="0" fontId="71" fillId="0" borderId="1" xfId="0" applyFont="1" applyBorder="1"/>
    <xf numFmtId="0" fontId="42" fillId="36" borderId="1" xfId="0" applyFont="1" applyFill="1" applyBorder="1"/>
    <xf numFmtId="0" fontId="42" fillId="36" borderId="1" xfId="0" applyFont="1" applyFill="1" applyBorder="1" applyAlignment="1">
      <alignment vertical="center"/>
    </xf>
    <xf numFmtId="0" fontId="76" fillId="0" borderId="1" xfId="0" applyFont="1" applyBorder="1"/>
    <xf numFmtId="0" fontId="71" fillId="0" borderId="1" xfId="0" applyFont="1" applyBorder="1" applyAlignment="1">
      <alignment vertical="top" wrapText="1"/>
    </xf>
    <xf numFmtId="0" fontId="42" fillId="39" borderId="1" xfId="0" applyFont="1" applyFill="1" applyBorder="1" applyAlignment="1">
      <alignment horizontal="center"/>
    </xf>
    <xf numFmtId="0" fontId="42" fillId="28" borderId="1" xfId="0" applyFont="1" applyFill="1" applyBorder="1" applyAlignment="1">
      <alignment vertical="center" wrapText="1"/>
    </xf>
    <xf numFmtId="0" fontId="42" fillId="28" borderId="1" xfId="0" applyFont="1" applyFill="1" applyBorder="1" applyAlignment="1">
      <alignment horizontal="center" vertical="center" wrapText="1"/>
    </xf>
    <xf numFmtId="0" fontId="42" fillId="28" borderId="1" xfId="0" applyFont="1" applyFill="1" applyBorder="1" applyAlignment="1">
      <alignment horizontal="left" vertical="center" wrapText="1"/>
    </xf>
    <xf numFmtId="0" fontId="42" fillId="0" borderId="1" xfId="0" quotePrefix="1" applyFont="1" applyBorder="1" applyAlignment="1">
      <alignment horizontal="center"/>
    </xf>
    <xf numFmtId="0" fontId="42" fillId="0" borderId="1" xfId="0" applyFont="1" applyBorder="1" applyAlignment="1">
      <alignment horizontal="center" vertical="center" wrapText="1"/>
    </xf>
    <xf numFmtId="0" fontId="71" fillId="0" borderId="1" xfId="0" applyFont="1" applyBorder="1" applyAlignment="1">
      <alignment vertical="center"/>
    </xf>
    <xf numFmtId="0" fontId="42" fillId="0" borderId="0" xfId="0" applyFont="1" applyAlignment="1">
      <alignment horizontal="center"/>
    </xf>
    <xf numFmtId="0" fontId="72" fillId="0" borderId="0" xfId="6" applyFont="1" applyProtection="1"/>
    <xf numFmtId="0" fontId="72" fillId="0" borderId="0" xfId="6" applyFont="1" applyAlignment="1" applyProtection="1">
      <alignment wrapText="1"/>
    </xf>
    <xf numFmtId="0" fontId="72" fillId="0" borderId="1" xfId="6" applyFont="1" applyFill="1" applyBorder="1" applyAlignment="1" applyProtection="1">
      <alignment vertical="center" wrapText="1"/>
      <protection locked="0"/>
    </xf>
    <xf numFmtId="0" fontId="32" fillId="25" borderId="0" xfId="0" applyFont="1" applyFill="1" applyAlignment="1">
      <alignment horizontal="left" vertical="center" indent="2"/>
    </xf>
    <xf numFmtId="0" fontId="65" fillId="17" borderId="137" xfId="0" applyFont="1" applyFill="1" applyBorder="1" applyAlignment="1" applyProtection="1">
      <alignment horizontal="center" vertical="center" wrapText="1"/>
      <protection locked="0"/>
    </xf>
    <xf numFmtId="0" fontId="39" fillId="17" borderId="113" xfId="0" applyFont="1" applyFill="1" applyBorder="1" applyAlignment="1" applyProtection="1">
      <alignment horizontal="center" vertical="center" wrapText="1"/>
      <protection locked="0"/>
    </xf>
    <xf numFmtId="0" fontId="33" fillId="25" borderId="46" xfId="0" applyFont="1" applyFill="1" applyBorder="1" applyAlignment="1" applyProtection="1">
      <alignment horizontal="left" vertical="center" wrapText="1" indent="2"/>
      <protection locked="0"/>
    </xf>
    <xf numFmtId="44" fontId="0" fillId="32" borderId="1" xfId="2" applyFont="1" applyFill="1" applyBorder="1" applyProtection="1">
      <protection locked="0"/>
    </xf>
    <xf numFmtId="0" fontId="4" fillId="0" borderId="139" xfId="5" applyFont="1" applyBorder="1"/>
    <xf numFmtId="0" fontId="0" fillId="0" borderId="143" xfId="0" applyBorder="1"/>
    <xf numFmtId="0" fontId="0" fillId="0" borderId="144" xfId="0" applyBorder="1"/>
    <xf numFmtId="0" fontId="56" fillId="0" borderId="145" xfId="0" applyFont="1" applyBorder="1" applyAlignment="1">
      <alignment horizontal="left"/>
    </xf>
    <xf numFmtId="0" fontId="0" fillId="31" borderId="0" xfId="0" applyFill="1"/>
    <xf numFmtId="0" fontId="0" fillId="26" borderId="0" xfId="0" applyFill="1"/>
    <xf numFmtId="0" fontId="55" fillId="0" borderId="145" xfId="0" applyFont="1" applyBorder="1" applyAlignment="1">
      <alignment horizontal="left"/>
    </xf>
    <xf numFmtId="0" fontId="55" fillId="29" borderId="145" xfId="0" applyFont="1" applyFill="1" applyBorder="1" applyAlignment="1">
      <alignment horizontal="left"/>
    </xf>
    <xf numFmtId="0" fontId="0" fillId="10" borderId="0" xfId="0" applyFill="1"/>
    <xf numFmtId="0" fontId="57" fillId="28" borderId="145" xfId="0" applyFont="1" applyFill="1" applyBorder="1" applyAlignment="1">
      <alignment horizontal="center"/>
    </xf>
    <xf numFmtId="0" fontId="55" fillId="0" borderId="145" xfId="0" applyFont="1" applyBorder="1"/>
    <xf numFmtId="0" fontId="0" fillId="30" borderId="0" xfId="0" applyFill="1"/>
    <xf numFmtId="0" fontId="57" fillId="0" borderId="145" xfId="0" applyFont="1" applyBorder="1" applyAlignment="1">
      <alignment horizontal="center"/>
    </xf>
    <xf numFmtId="0" fontId="0" fillId="0" borderId="143" xfId="0" applyBorder="1" applyAlignment="1">
      <alignment horizontal="center" wrapText="1"/>
    </xf>
    <xf numFmtId="0" fontId="52" fillId="0" borderId="143" xfId="0" applyFont="1" applyBorder="1"/>
    <xf numFmtId="0" fontId="0" fillId="0" borderId="148" xfId="0" applyBorder="1"/>
    <xf numFmtId="0" fontId="0" fillId="0" borderId="149" xfId="0" applyBorder="1"/>
    <xf numFmtId="0" fontId="0" fillId="0" borderId="150" xfId="0" applyBorder="1"/>
    <xf numFmtId="49" fontId="47" fillId="0" borderId="144" xfId="0" applyNumberFormat="1" applyFont="1" applyBorder="1" applyAlignment="1">
      <alignment horizontal="center"/>
    </xf>
    <xf numFmtId="49" fontId="47" fillId="0" borderId="0" xfId="0" applyNumberFormat="1" applyFont="1"/>
    <xf numFmtId="44" fontId="56" fillId="32" borderId="4" xfId="2" applyFont="1" applyFill="1" applyBorder="1" applyProtection="1">
      <protection locked="0"/>
    </xf>
    <xf numFmtId="171" fontId="7" fillId="4" borderId="14" xfId="5" applyNumberFormat="1" applyFont="1" applyFill="1" applyBorder="1" applyAlignment="1" applyProtection="1">
      <alignment horizontal="center" vertical="top" wrapText="1"/>
      <protection locked="0"/>
    </xf>
    <xf numFmtId="0" fontId="75" fillId="0" borderId="1" xfId="6" applyFont="1" applyBorder="1" applyAlignment="1" applyProtection="1">
      <alignment horizontal="left" vertical="center" wrapText="1"/>
      <protection locked="0"/>
    </xf>
    <xf numFmtId="0" fontId="75" fillId="0" borderId="1" xfId="6" applyFont="1" applyBorder="1" applyAlignment="1" applyProtection="1">
      <alignment vertical="center" wrapText="1"/>
      <protection locked="0"/>
    </xf>
    <xf numFmtId="0" fontId="75" fillId="0" borderId="1" xfId="6" applyFont="1" applyBorder="1" applyProtection="1">
      <protection locked="0"/>
    </xf>
    <xf numFmtId="0" fontId="75" fillId="0" borderId="1" xfId="6" applyFont="1" applyBorder="1" applyAlignment="1" applyProtection="1">
      <alignment vertical="center"/>
      <protection locked="0"/>
    </xf>
    <xf numFmtId="0" fontId="0" fillId="0" borderId="0" xfId="0" applyAlignment="1">
      <alignment horizontal="center"/>
    </xf>
    <xf numFmtId="5" fontId="0" fillId="0" borderId="0" xfId="2" applyNumberFormat="1" applyFont="1" applyAlignment="1">
      <alignment horizontal="center"/>
    </xf>
    <xf numFmtId="167" fontId="0" fillId="0" borderId="0" xfId="3" applyNumberFormat="1" applyFont="1" applyAlignment="1">
      <alignment horizontal="center"/>
    </xf>
    <xf numFmtId="5" fontId="0" fillId="0" borderId="0" xfId="0" applyNumberFormat="1"/>
    <xf numFmtId="0" fontId="0" fillId="0" borderId="0" xfId="0" applyAlignment="1">
      <alignment horizontal="right"/>
    </xf>
    <xf numFmtId="5" fontId="0" fillId="0" borderId="0" xfId="0" applyNumberFormat="1" applyAlignment="1">
      <alignment horizontal="center"/>
    </xf>
    <xf numFmtId="0" fontId="52" fillId="0" borderId="0" xfId="0" applyFont="1" applyAlignment="1">
      <alignment horizontal="center" wrapText="1"/>
    </xf>
    <xf numFmtId="0" fontId="0" fillId="31" borderId="1" xfId="0" applyFill="1" applyBorder="1" applyAlignment="1">
      <alignment horizontal="center"/>
    </xf>
    <xf numFmtId="0" fontId="0" fillId="10" borderId="1" xfId="0" applyFill="1" applyBorder="1" applyAlignment="1">
      <alignment horizontal="center"/>
    </xf>
    <xf numFmtId="0" fontId="78" fillId="0" borderId="0" xfId="0" applyFont="1"/>
    <xf numFmtId="167" fontId="52" fillId="36" borderId="0" xfId="3" applyNumberFormat="1" applyFont="1" applyFill="1" applyAlignment="1">
      <alignment horizontal="center"/>
    </xf>
    <xf numFmtId="0" fontId="52" fillId="36" borderId="0" xfId="0" applyFont="1" applyFill="1"/>
    <xf numFmtId="0" fontId="52" fillId="36" borderId="0" xfId="0" applyFont="1" applyFill="1" applyAlignment="1">
      <alignment horizontal="center"/>
    </xf>
    <xf numFmtId="6" fontId="52" fillId="36" borderId="0" xfId="2" applyNumberFormat="1" applyFont="1" applyFill="1" applyAlignment="1">
      <alignment horizontal="center"/>
    </xf>
    <xf numFmtId="6" fontId="52" fillId="36" borderId="0" xfId="0" applyNumberFormat="1" applyFont="1" applyFill="1" applyAlignment="1">
      <alignment horizontal="center"/>
    </xf>
    <xf numFmtId="5" fontId="52" fillId="36" borderId="0" xfId="0" applyNumberFormat="1" applyFont="1" applyFill="1"/>
    <xf numFmtId="0" fontId="77" fillId="37" borderId="0" xfId="0" applyFont="1" applyFill="1" applyAlignment="1">
      <alignment horizontal="center"/>
    </xf>
    <xf numFmtId="0" fontId="77" fillId="37" borderId="0" xfId="0" applyFont="1" applyFill="1"/>
    <xf numFmtId="167" fontId="77" fillId="37" borderId="0" xfId="3" applyNumberFormat="1" applyFont="1" applyFill="1" applyAlignment="1">
      <alignment horizontal="center"/>
    </xf>
    <xf numFmtId="167" fontId="77" fillId="37" borderId="0" xfId="0" applyNumberFormat="1" applyFont="1" applyFill="1" applyAlignment="1">
      <alignment horizontal="center"/>
    </xf>
    <xf numFmtId="5" fontId="77" fillId="37" borderId="0" xfId="0" applyNumberFormat="1" applyFont="1" applyFill="1"/>
    <xf numFmtId="9" fontId="0" fillId="0" borderId="0" xfId="3" applyFont="1" applyAlignment="1">
      <alignment horizontal="center" vertical="center"/>
    </xf>
    <xf numFmtId="0" fontId="79" fillId="0" borderId="0" xfId="0" applyFont="1"/>
    <xf numFmtId="0" fontId="0" fillId="0" borderId="0" xfId="0" applyAlignment="1">
      <alignment wrapText="1"/>
    </xf>
    <xf numFmtId="0" fontId="0" fillId="0" borderId="160" xfId="0" applyBorder="1" applyAlignment="1">
      <alignment wrapText="1"/>
    </xf>
    <xf numFmtId="0" fontId="0" fillId="0" borderId="160" xfId="0" applyBorder="1" applyAlignment="1">
      <alignment horizontal="left" wrapText="1"/>
    </xf>
    <xf numFmtId="0" fontId="78" fillId="35" borderId="0" xfId="0" applyFont="1" applyFill="1" applyAlignment="1">
      <alignment wrapText="1"/>
    </xf>
    <xf numFmtId="0" fontId="78" fillId="35" borderId="0" xfId="0" applyFont="1" applyFill="1" applyAlignment="1">
      <alignment vertical="top" wrapText="1"/>
    </xf>
    <xf numFmtId="0" fontId="0" fillId="0" borderId="160" xfId="0" applyBorder="1" applyAlignment="1">
      <alignment vertical="top" wrapText="1"/>
    </xf>
    <xf numFmtId="0" fontId="0" fillId="0" borderId="160" xfId="0" applyBorder="1" applyAlignment="1">
      <alignment horizontal="left" vertical="top" wrapText="1"/>
    </xf>
    <xf numFmtId="0" fontId="0" fillId="42" borderId="86" xfId="0" applyFill="1" applyBorder="1" applyAlignment="1">
      <alignment horizontal="left" vertical="top" wrapText="1"/>
    </xf>
    <xf numFmtId="0" fontId="0" fillId="10" borderId="86" xfId="0" applyFill="1" applyBorder="1" applyAlignment="1">
      <alignment horizontal="left" vertical="top" wrapText="1"/>
    </xf>
    <xf numFmtId="0" fontId="0" fillId="43" borderId="86" xfId="0" applyFill="1" applyBorder="1" applyAlignment="1">
      <alignment horizontal="left" vertical="top" wrapText="1"/>
    </xf>
    <xf numFmtId="0" fontId="79" fillId="43" borderId="0" xfId="0" applyFont="1" applyFill="1"/>
    <xf numFmtId="0" fontId="0" fillId="43" borderId="0" xfId="0" applyFill="1"/>
    <xf numFmtId="0" fontId="79" fillId="10" borderId="0" xfId="0" applyFont="1" applyFill="1"/>
    <xf numFmtId="0" fontId="79" fillId="42" borderId="0" xfId="0" applyFont="1" applyFill="1"/>
    <xf numFmtId="0" fontId="0" fillId="42" borderId="0" xfId="0" applyFill="1"/>
    <xf numFmtId="0" fontId="0" fillId="0" borderId="0" xfId="0" applyAlignment="1">
      <alignment horizontal="center" vertical="top"/>
    </xf>
    <xf numFmtId="0" fontId="0" fillId="0" borderId="90" xfId="0" applyBorder="1" applyAlignment="1">
      <alignment horizontal="center"/>
    </xf>
    <xf numFmtId="0" fontId="52" fillId="3" borderId="1" xfId="0" applyFont="1" applyFill="1" applyBorder="1" applyAlignment="1">
      <alignment horizontal="center"/>
    </xf>
    <xf numFmtId="0" fontId="84" fillId="0" borderId="0" xfId="0" applyFont="1" applyAlignment="1">
      <alignment horizontal="center"/>
    </xf>
    <xf numFmtId="2" fontId="0" fillId="0" borderId="0" xfId="0" applyNumberFormat="1" applyAlignment="1">
      <alignment horizontal="center"/>
    </xf>
    <xf numFmtId="0" fontId="52" fillId="0" borderId="0" xfId="0" applyFont="1" applyAlignment="1">
      <alignment wrapText="1"/>
    </xf>
    <xf numFmtId="2" fontId="52" fillId="0" borderId="0" xfId="0" applyNumberFormat="1" applyFont="1" applyAlignment="1">
      <alignment horizontal="center" vertical="top"/>
    </xf>
    <xf numFmtId="2" fontId="0" fillId="0" borderId="0" xfId="0" applyNumberFormat="1"/>
    <xf numFmtId="0" fontId="52" fillId="0" borderId="0" xfId="0" applyFont="1" applyAlignment="1">
      <alignment vertical="top" wrapText="1"/>
    </xf>
    <xf numFmtId="0" fontId="52" fillId="36" borderId="17" xfId="0" applyFont="1" applyFill="1" applyBorder="1" applyAlignment="1">
      <alignment wrapText="1"/>
    </xf>
    <xf numFmtId="2" fontId="52" fillId="36" borderId="20" xfId="0" applyNumberFormat="1" applyFont="1" applyFill="1" applyBorder="1" applyAlignment="1">
      <alignment horizontal="center"/>
    </xf>
    <xf numFmtId="2" fontId="52" fillId="0" borderId="0" xfId="0" applyNumberFormat="1" applyFont="1" applyAlignment="1">
      <alignment horizontal="center"/>
    </xf>
    <xf numFmtId="2" fontId="52" fillId="36" borderId="20" xfId="0" applyNumberFormat="1" applyFont="1" applyFill="1" applyBorder="1" applyAlignment="1">
      <alignment horizontal="center" vertical="top"/>
    </xf>
    <xf numFmtId="0" fontId="52" fillId="36" borderId="17" xfId="0" applyFont="1" applyFill="1" applyBorder="1" applyAlignment="1">
      <alignment vertical="top" wrapText="1"/>
    </xf>
    <xf numFmtId="2" fontId="52" fillId="36" borderId="18" xfId="0" applyNumberFormat="1" applyFont="1" applyFill="1" applyBorder="1" applyAlignment="1">
      <alignment horizontal="center" vertical="top"/>
    </xf>
    <xf numFmtId="0" fontId="77" fillId="44" borderId="161" xfId="0" applyFont="1" applyFill="1" applyBorder="1"/>
    <xf numFmtId="2" fontId="77" fillId="44" borderId="162" xfId="0" applyNumberFormat="1" applyFont="1" applyFill="1" applyBorder="1" applyAlignment="1">
      <alignment horizontal="center"/>
    </xf>
    <xf numFmtId="0" fontId="78" fillId="21" borderId="85" xfId="0" applyFont="1" applyFill="1" applyBorder="1" applyAlignment="1">
      <alignment horizontal="left"/>
    </xf>
    <xf numFmtId="0" fontId="85" fillId="0" borderId="0" xfId="0" applyFont="1" applyAlignment="1">
      <alignment horizontal="left" vertical="top" wrapText="1"/>
    </xf>
    <xf numFmtId="0" fontId="52" fillId="0" borderId="0" xfId="0" applyFont="1" applyAlignment="1">
      <alignment horizontal="left" vertical="top" wrapText="1"/>
    </xf>
    <xf numFmtId="0" fontId="18" fillId="0" borderId="0" xfId="5" applyFont="1" applyAlignment="1">
      <alignment vertical="top"/>
    </xf>
    <xf numFmtId="0" fontId="0" fillId="43" borderId="163" xfId="0" applyFill="1" applyBorder="1" applyAlignment="1">
      <alignment horizontal="left" vertical="top" wrapText="1"/>
    </xf>
    <xf numFmtId="0" fontId="0" fillId="0" borderId="163" xfId="0" applyBorder="1" applyAlignment="1">
      <alignment vertical="top" wrapText="1"/>
    </xf>
    <xf numFmtId="0" fontId="4" fillId="0" borderId="2" xfId="5" applyFont="1" applyBorder="1" applyAlignment="1">
      <alignment horizontal="center" vertical="top"/>
    </xf>
    <xf numFmtId="0" fontId="4" fillId="0" borderId="9" xfId="5" applyFont="1" applyBorder="1" applyAlignment="1">
      <alignment horizontal="left"/>
    </xf>
    <xf numFmtId="0" fontId="4" fillId="0" borderId="1" xfId="5" applyFont="1" applyBorder="1" applyAlignment="1">
      <alignment horizontal="center" vertical="center"/>
    </xf>
    <xf numFmtId="0" fontId="38" fillId="25" borderId="6" xfId="5" applyFont="1" applyFill="1" applyBorder="1" applyAlignment="1">
      <alignment horizontal="left"/>
    </xf>
    <xf numFmtId="0" fontId="4" fillId="45" borderId="6" xfId="5" applyFont="1" applyFill="1" applyBorder="1" applyAlignment="1">
      <alignment wrapText="1"/>
    </xf>
    <xf numFmtId="0" fontId="4" fillId="45" borderId="6" xfId="5" applyFont="1" applyFill="1" applyBorder="1" applyAlignment="1">
      <alignment horizontal="left" wrapText="1"/>
    </xf>
    <xf numFmtId="0" fontId="4" fillId="0" borderId="0" xfId="0" applyFont="1" applyAlignment="1" applyProtection="1">
      <alignment horizontal="left"/>
      <protection locked="0"/>
    </xf>
    <xf numFmtId="2" fontId="25" fillId="0" borderId="0" xfId="0" applyNumberFormat="1" applyFont="1" applyAlignment="1">
      <alignment horizontal="center" vertical="top"/>
    </xf>
    <xf numFmtId="2" fontId="52" fillId="29" borderId="0" xfId="0" applyNumberFormat="1" applyFont="1" applyFill="1" applyAlignment="1">
      <alignment horizontal="center" vertical="top"/>
    </xf>
    <xf numFmtId="0" fontId="52" fillId="25" borderId="0" xfId="0" applyFont="1" applyFill="1" applyAlignment="1">
      <alignment horizontal="center"/>
    </xf>
    <xf numFmtId="0" fontId="0" fillId="4" borderId="0" xfId="0" applyFill="1" applyAlignment="1" applyProtection="1">
      <alignment horizontal="center"/>
      <protection locked="0"/>
    </xf>
    <xf numFmtId="0" fontId="0" fillId="46" borderId="0" xfId="0" applyFill="1" applyAlignment="1" applyProtection="1">
      <alignment horizontal="center"/>
      <protection locked="0"/>
    </xf>
    <xf numFmtId="165" fontId="4" fillId="4" borderId="6" xfId="1" applyNumberFormat="1" applyFont="1" applyFill="1" applyBorder="1" applyAlignment="1" applyProtection="1">
      <alignment horizontal="left" vertical="top"/>
      <protection locked="0"/>
    </xf>
    <xf numFmtId="0" fontId="52" fillId="0" borderId="0" xfId="0" applyFont="1" applyAlignment="1">
      <alignment horizontal="center" vertical="top" wrapText="1"/>
    </xf>
    <xf numFmtId="0" fontId="86" fillId="0" borderId="0" xfId="0" applyFont="1"/>
    <xf numFmtId="0" fontId="78" fillId="4" borderId="0" xfId="0" applyFont="1" applyFill="1" applyAlignment="1">
      <alignment vertical="top" wrapText="1"/>
    </xf>
    <xf numFmtId="0" fontId="0" fillId="25" borderId="23" xfId="0" applyFill="1" applyBorder="1"/>
    <xf numFmtId="0" fontId="47" fillId="0" borderId="23" xfId="0" applyFont="1" applyBorder="1"/>
    <xf numFmtId="0" fontId="0" fillId="0" borderId="85" xfId="0" applyBorder="1" applyAlignment="1">
      <alignment horizontal="center"/>
    </xf>
    <xf numFmtId="0" fontId="92" fillId="0" borderId="0" xfId="0" applyFont="1"/>
    <xf numFmtId="0" fontId="0" fillId="0" borderId="23" xfId="0" applyBorder="1"/>
    <xf numFmtId="0" fontId="52" fillId="0" borderId="0" xfId="0" applyFont="1" applyAlignment="1">
      <alignment horizontal="center" vertical="center"/>
    </xf>
    <xf numFmtId="0" fontId="0" fillId="28" borderId="165" xfId="0" applyFill="1" applyBorder="1" applyAlignment="1">
      <alignment horizontal="center"/>
    </xf>
    <xf numFmtId="0" fontId="92" fillId="0" borderId="0" xfId="0" applyFont="1" applyAlignment="1">
      <alignment horizontal="left" wrapText="1"/>
    </xf>
    <xf numFmtId="0" fontId="78" fillId="0" borderId="23" xfId="0" applyFont="1" applyBorder="1" applyAlignment="1">
      <alignment wrapText="1"/>
    </xf>
    <xf numFmtId="16" fontId="52" fillId="0" borderId="0" xfId="0" applyNumberFormat="1" applyFont="1" applyAlignment="1">
      <alignment horizontal="center" vertical="top" wrapText="1"/>
    </xf>
    <xf numFmtId="0" fontId="95" fillId="0" borderId="1" xfId="0" applyFont="1" applyBorder="1" applyAlignment="1">
      <alignment vertical="top" wrapText="1"/>
    </xf>
    <xf numFmtId="0" fontId="0" fillId="28" borderId="164" xfId="0" applyFill="1" applyBorder="1" applyAlignment="1">
      <alignment horizontal="center"/>
    </xf>
    <xf numFmtId="0" fontId="93" fillId="0" borderId="0" xfId="0" applyFont="1" applyAlignment="1">
      <alignment vertical="top"/>
    </xf>
    <xf numFmtId="16" fontId="0" fillId="0" borderId="23" xfId="0" applyNumberFormat="1" applyBorder="1"/>
    <xf numFmtId="16" fontId="0" fillId="0" borderId="0" xfId="0" applyNumberFormat="1"/>
    <xf numFmtId="0" fontId="89" fillId="0" borderId="0" xfId="0" applyFont="1" applyAlignment="1">
      <alignment horizontal="center" vertical="top"/>
    </xf>
    <xf numFmtId="0" fontId="96" fillId="0" borderId="1" xfId="0" applyFont="1" applyBorder="1" applyAlignment="1">
      <alignment vertical="top" wrapText="1"/>
    </xf>
    <xf numFmtId="0" fontId="0" fillId="47" borderId="164" xfId="0" applyFill="1" applyBorder="1" applyAlignment="1">
      <alignment horizontal="center"/>
    </xf>
    <xf numFmtId="0" fontId="92" fillId="0" borderId="0" xfId="0" applyFont="1" applyAlignment="1">
      <alignment wrapText="1"/>
    </xf>
    <xf numFmtId="16" fontId="92" fillId="0" borderId="0" xfId="0" applyNumberFormat="1" applyFont="1"/>
    <xf numFmtId="0" fontId="95" fillId="0" borderId="6" xfId="0" applyFont="1" applyBorder="1" applyAlignment="1">
      <alignment vertical="top" wrapText="1"/>
    </xf>
    <xf numFmtId="0" fontId="78" fillId="0" borderId="15" xfId="0" applyFont="1" applyBorder="1" applyAlignment="1">
      <alignment wrapText="1"/>
    </xf>
    <xf numFmtId="0" fontId="0" fillId="0" borderId="5" xfId="0" applyBorder="1"/>
    <xf numFmtId="0" fontId="0" fillId="0" borderId="5" xfId="0" applyBorder="1" applyAlignment="1">
      <alignment horizontal="center"/>
    </xf>
    <xf numFmtId="5" fontId="52" fillId="0" borderId="0" xfId="1" applyNumberFormat="1" applyFont="1" applyFill="1" applyBorder="1" applyAlignment="1" applyProtection="1">
      <alignment horizontal="center"/>
    </xf>
    <xf numFmtId="0" fontId="0" fillId="20" borderId="164" xfId="0" applyFill="1" applyBorder="1" applyAlignment="1">
      <alignment horizontal="center"/>
    </xf>
    <xf numFmtId="0" fontId="78" fillId="0" borderId="0" xfId="0" applyFont="1" applyAlignment="1">
      <alignment wrapText="1"/>
    </xf>
    <xf numFmtId="49" fontId="0" fillId="0" borderId="23" xfId="0" applyNumberFormat="1" applyBorder="1"/>
    <xf numFmtId="0" fontId="95" fillId="0" borderId="2" xfId="0" applyFont="1" applyBorder="1" applyAlignment="1">
      <alignment vertical="top" wrapText="1"/>
    </xf>
    <xf numFmtId="49" fontId="0" fillId="0" borderId="15" xfId="0" applyNumberFormat="1" applyBorder="1"/>
    <xf numFmtId="0" fontId="78" fillId="0" borderId="0" xfId="0" applyFont="1" applyAlignment="1">
      <alignment vertical="top" wrapText="1"/>
    </xf>
    <xf numFmtId="0" fontId="0" fillId="28" borderId="166" xfId="0" applyFill="1" applyBorder="1" applyAlignment="1">
      <alignment horizontal="center"/>
    </xf>
    <xf numFmtId="0" fontId="93" fillId="0" borderId="0" xfId="0" applyFont="1"/>
    <xf numFmtId="0" fontId="0" fillId="0" borderId="12" xfId="0" applyBorder="1"/>
    <xf numFmtId="0" fontId="95" fillId="0" borderId="0" xfId="0" applyFont="1" applyAlignment="1">
      <alignment vertical="top" wrapText="1"/>
    </xf>
    <xf numFmtId="0" fontId="0" fillId="25" borderId="160" xfId="0" applyFill="1" applyBorder="1" applyAlignment="1">
      <alignment horizontal="center"/>
    </xf>
    <xf numFmtId="0" fontId="88" fillId="0" borderId="23" xfId="0" applyFont="1" applyBorder="1"/>
    <xf numFmtId="0" fontId="0" fillId="25" borderId="163" xfId="0" applyFill="1" applyBorder="1" applyAlignment="1">
      <alignment horizontal="center"/>
    </xf>
    <xf numFmtId="0" fontId="0" fillId="25" borderId="86" xfId="0" applyFill="1" applyBorder="1" applyAlignment="1">
      <alignment horizontal="center"/>
    </xf>
    <xf numFmtId="49" fontId="0" fillId="0" borderId="0" xfId="0" applyNumberFormat="1"/>
    <xf numFmtId="49" fontId="0" fillId="0" borderId="5" xfId="0" applyNumberFormat="1" applyBorder="1"/>
    <xf numFmtId="0" fontId="88" fillId="0" borderId="12" xfId="0" applyFont="1" applyBorder="1"/>
    <xf numFmtId="0" fontId="88" fillId="0" borderId="15" xfId="0" applyFont="1" applyBorder="1"/>
    <xf numFmtId="0" fontId="97" fillId="0" borderId="0" xfId="0" applyFont="1"/>
    <xf numFmtId="0" fontId="0" fillId="0" borderId="0" xfId="0" applyAlignment="1">
      <alignment horizontal="center" vertical="top" wrapText="1"/>
    </xf>
    <xf numFmtId="0" fontId="0" fillId="0" borderId="27" xfId="0" applyBorder="1" applyAlignment="1">
      <alignment horizontal="center" vertical="center" wrapText="1"/>
    </xf>
    <xf numFmtId="0" fontId="0" fillId="0" borderId="28" xfId="0" applyBorder="1" applyAlignment="1">
      <alignment vertical="top" wrapText="1"/>
    </xf>
    <xf numFmtId="0" fontId="0" fillId="0" borderId="0" xfId="0" applyAlignment="1">
      <alignment vertical="top" wrapText="1"/>
    </xf>
    <xf numFmtId="0" fontId="25" fillId="0" borderId="29" xfId="0" applyFont="1" applyBorder="1" applyAlignment="1">
      <alignment horizontal="center" vertical="center"/>
    </xf>
    <xf numFmtId="0" fontId="0" fillId="0" borderId="32" xfId="0" applyBorder="1" applyAlignment="1">
      <alignment vertical="top" wrapText="1"/>
    </xf>
    <xf numFmtId="0" fontId="47" fillId="0" borderId="0" xfId="0" applyFont="1" applyAlignment="1">
      <alignment horizontal="center" vertical="center"/>
    </xf>
    <xf numFmtId="0" fontId="0" fillId="0" borderId="158" xfId="0" applyBorder="1" applyAlignment="1">
      <alignment horizontal="right" vertical="center"/>
    </xf>
    <xf numFmtId="0" fontId="52" fillId="0" borderId="159" xfId="0" applyFont="1" applyBorder="1" applyAlignment="1">
      <alignment horizontal="center" vertical="center" wrapText="1"/>
    </xf>
    <xf numFmtId="0" fontId="0" fillId="0" borderId="27" xfId="0" applyBorder="1" applyAlignment="1">
      <alignment horizontal="center" vertical="center"/>
    </xf>
    <xf numFmtId="0" fontId="25" fillId="0" borderId="27" xfId="0" applyFont="1" applyBorder="1" applyAlignment="1">
      <alignment horizontal="center" vertical="center"/>
    </xf>
    <xf numFmtId="0" fontId="78" fillId="4" borderId="29" xfId="0" applyFont="1" applyFill="1" applyBorder="1" applyAlignment="1">
      <alignment vertical="top" wrapText="1"/>
    </xf>
    <xf numFmtId="0" fontId="52" fillId="0" borderId="0" xfId="0" applyFont="1" applyAlignment="1">
      <alignment horizontal="center" vertical="center" wrapText="1"/>
    </xf>
    <xf numFmtId="5" fontId="52" fillId="26" borderId="1" xfId="1" applyNumberFormat="1" applyFont="1" applyFill="1" applyBorder="1" applyAlignment="1" applyProtection="1">
      <alignment horizontal="center"/>
    </xf>
    <xf numFmtId="0" fontId="0" fillId="25" borderId="0" xfId="0" applyFill="1" applyAlignment="1">
      <alignment horizontal="center"/>
    </xf>
    <xf numFmtId="0" fontId="52" fillId="4" borderId="6" xfId="0" applyFont="1" applyFill="1" applyBorder="1" applyAlignment="1" applyProtection="1">
      <alignment horizontal="center" wrapText="1"/>
      <protection locked="0"/>
    </xf>
    <xf numFmtId="0" fontId="52" fillId="4" borderId="1" xfId="0" applyFont="1" applyFill="1" applyBorder="1" applyAlignment="1" applyProtection="1">
      <alignment horizontal="center" vertical="center"/>
      <protection locked="0"/>
    </xf>
    <xf numFmtId="16" fontId="52" fillId="46" borderId="1" xfId="0" applyNumberFormat="1" applyFont="1" applyFill="1" applyBorder="1" applyAlignment="1" applyProtection="1">
      <alignment horizontal="center" vertical="top" wrapText="1"/>
      <protection locked="0"/>
    </xf>
    <xf numFmtId="0" fontId="52" fillId="4" borderId="1" xfId="0" applyFont="1" applyFill="1" applyBorder="1" applyAlignment="1" applyProtection="1">
      <alignment horizontal="center" vertical="top" wrapText="1"/>
      <protection locked="0"/>
    </xf>
    <xf numFmtId="44" fontId="0" fillId="4" borderId="1" xfId="2" applyFont="1" applyFill="1" applyBorder="1" applyAlignment="1" applyProtection="1">
      <alignment horizontal="center"/>
      <protection locked="0"/>
    </xf>
    <xf numFmtId="44" fontId="0" fillId="4" borderId="1" xfId="2" applyFont="1" applyFill="1" applyBorder="1" applyProtection="1">
      <protection locked="0"/>
    </xf>
    <xf numFmtId="16" fontId="52" fillId="46" borderId="2" xfId="0" applyNumberFormat="1" applyFont="1" applyFill="1" applyBorder="1" applyAlignment="1" applyProtection="1">
      <alignment horizontal="center" vertical="top" wrapText="1"/>
      <protection locked="0"/>
    </xf>
    <xf numFmtId="0" fontId="98" fillId="0" borderId="0" xfId="5" applyFont="1" applyAlignment="1">
      <alignment horizontal="center"/>
    </xf>
    <xf numFmtId="0" fontId="98" fillId="0" borderId="0" xfId="5" applyFont="1" applyAlignment="1">
      <alignment horizontal="left"/>
    </xf>
    <xf numFmtId="165" fontId="4" fillId="13" borderId="13" xfId="1" applyNumberFormat="1" applyFont="1" applyFill="1" applyBorder="1" applyAlignment="1" applyProtection="1">
      <alignment horizontal="left" vertical="top"/>
    </xf>
    <xf numFmtId="165" fontId="4" fillId="13" borderId="14" xfId="1" applyNumberFormat="1" applyFont="1" applyFill="1" applyBorder="1" applyAlignment="1" applyProtection="1">
      <alignment horizontal="left" vertical="top"/>
    </xf>
    <xf numFmtId="0" fontId="4" fillId="0" borderId="0" xfId="5" applyFont="1" applyAlignment="1">
      <alignment horizontal="left"/>
    </xf>
    <xf numFmtId="0" fontId="87" fillId="0" borderId="0" xfId="5" applyFont="1" applyAlignment="1">
      <alignment horizontal="center"/>
    </xf>
    <xf numFmtId="0" fontId="87" fillId="0" borderId="6" xfId="5" applyFont="1" applyBorder="1"/>
    <xf numFmtId="0" fontId="88" fillId="0" borderId="9" xfId="0" applyFont="1" applyBorder="1"/>
    <xf numFmtId="0" fontId="87" fillId="3" borderId="0" xfId="0" applyFont="1" applyFill="1"/>
    <xf numFmtId="0" fontId="87" fillId="0" borderId="0" xfId="5" applyFont="1"/>
    <xf numFmtId="0" fontId="87" fillId="0" borderId="12" xfId="5" applyFont="1" applyBorder="1"/>
    <xf numFmtId="0" fontId="88" fillId="0" borderId="13" xfId="0" applyFont="1" applyBorder="1"/>
    <xf numFmtId="0" fontId="87" fillId="0" borderId="0" xfId="5" applyFont="1" applyAlignment="1">
      <alignment horizontal="left"/>
    </xf>
    <xf numFmtId="0" fontId="88" fillId="0" borderId="0" xfId="0" applyFont="1"/>
    <xf numFmtId="0" fontId="87" fillId="0" borderId="0" xfId="0" applyFont="1" applyAlignment="1">
      <alignment horizontal="left"/>
    </xf>
    <xf numFmtId="0" fontId="87" fillId="0" borderId="0" xfId="0" applyFont="1"/>
    <xf numFmtId="0" fontId="102" fillId="0" borderId="1" xfId="0" applyFont="1" applyBorder="1" applyAlignment="1">
      <alignment vertical="top" wrapText="1"/>
    </xf>
    <xf numFmtId="49" fontId="83" fillId="0" borderId="23" xfId="0" applyNumberFormat="1" applyFont="1" applyBorder="1" applyAlignment="1">
      <alignment wrapText="1"/>
    </xf>
    <xf numFmtId="49" fontId="0" fillId="0" borderId="23" xfId="0" applyNumberFormat="1" applyBorder="1" applyAlignment="1">
      <alignment wrapText="1"/>
    </xf>
    <xf numFmtId="0" fontId="103" fillId="0" borderId="1" xfId="0" applyFont="1" applyBorder="1" applyAlignment="1">
      <alignment vertical="top" wrapText="1"/>
    </xf>
    <xf numFmtId="0" fontId="109" fillId="0" borderId="1" xfId="0" applyFont="1" applyBorder="1" applyAlignment="1">
      <alignment horizontal="left" wrapText="1"/>
    </xf>
    <xf numFmtId="0" fontId="33" fillId="4" borderId="37" xfId="7" applyNumberFormat="1" applyFont="1" applyFill="1" applyBorder="1" applyAlignment="1" applyProtection="1">
      <alignment horizontal="left" vertical="center" wrapText="1"/>
      <protection locked="0"/>
    </xf>
    <xf numFmtId="0" fontId="33" fillId="4" borderId="38" xfId="7" applyNumberFormat="1" applyFont="1" applyFill="1" applyBorder="1" applyAlignment="1" applyProtection="1">
      <alignment horizontal="left" vertical="center" wrapText="1"/>
      <protection locked="0"/>
    </xf>
    <xf numFmtId="0" fontId="6" fillId="5" borderId="45" xfId="0" applyFont="1" applyFill="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9" fillId="17" borderId="138" xfId="0" applyFont="1" applyFill="1" applyBorder="1" applyAlignment="1" applyProtection="1">
      <alignment horizontal="center" vertical="center" wrapText="1"/>
      <protection locked="0"/>
    </xf>
    <xf numFmtId="0" fontId="33" fillId="4" borderId="39" xfId="7" applyNumberFormat="1" applyFont="1" applyFill="1" applyBorder="1" applyAlignment="1" applyProtection="1">
      <alignment horizontal="left" vertical="center" wrapText="1"/>
      <protection locked="0"/>
    </xf>
    <xf numFmtId="0" fontId="6" fillId="5" borderId="48" xfId="0" applyFont="1" applyFill="1" applyBorder="1" applyAlignment="1" applyProtection="1">
      <alignment horizontal="center" vertical="center"/>
      <protection locked="0"/>
    </xf>
    <xf numFmtId="0" fontId="52" fillId="0" borderId="0" xfId="0" applyFont="1" applyAlignment="1">
      <alignment horizontal="center"/>
    </xf>
    <xf numFmtId="49" fontId="4" fillId="0" borderId="0" xfId="5" applyNumberFormat="1" applyFont="1" applyAlignment="1">
      <alignment horizontal="left"/>
    </xf>
    <xf numFmtId="0" fontId="4" fillId="0" borderId="6" xfId="5" applyFont="1" applyBorder="1" applyAlignment="1">
      <alignment horizontal="left" vertical="top" wrapText="1"/>
    </xf>
    <xf numFmtId="0" fontId="4" fillId="0" borderId="0" xfId="5" applyFont="1"/>
    <xf numFmtId="0" fontId="42" fillId="0" borderId="0" xfId="0" applyFont="1" applyAlignment="1">
      <alignment wrapText="1"/>
    </xf>
    <xf numFmtId="0" fontId="7" fillId="0" borderId="0" xfId="5" applyFont="1" applyAlignment="1">
      <alignment horizontal="center"/>
    </xf>
    <xf numFmtId="0" fontId="4" fillId="0" borderId="1" xfId="5" applyFont="1" applyBorder="1" applyAlignment="1">
      <alignment horizontal="left" vertical="top" wrapText="1"/>
    </xf>
    <xf numFmtId="0" fontId="42" fillId="0" borderId="1" xfId="0" applyFont="1" applyBorder="1" applyAlignment="1">
      <alignment vertical="top" wrapText="1"/>
    </xf>
    <xf numFmtId="0" fontId="7" fillId="0" borderId="1" xfId="5" applyFont="1" applyBorder="1"/>
    <xf numFmtId="0" fontId="6" fillId="0" borderId="9" xfId="0" applyFont="1" applyBorder="1"/>
    <xf numFmtId="49" fontId="4" fillId="0" borderId="6" xfId="5" applyNumberFormat="1" applyFont="1" applyBorder="1"/>
    <xf numFmtId="0" fontId="6" fillId="0" borderId="0" xfId="0" applyFont="1" applyAlignment="1">
      <alignment wrapText="1"/>
    </xf>
    <xf numFmtId="0" fontId="42" fillId="4" borderId="1" xfId="0" applyFont="1" applyFill="1" applyBorder="1" applyAlignment="1" applyProtection="1">
      <alignment horizontal="center" vertical="center" wrapText="1"/>
      <protection locked="0"/>
    </xf>
    <xf numFmtId="0" fontId="42" fillId="0" borderId="0" xfId="0" applyFont="1" applyAlignment="1">
      <alignment horizontal="left" vertical="top" wrapText="1"/>
    </xf>
    <xf numFmtId="0" fontId="21" fillId="0" borderId="0" xfId="5" applyFont="1" applyAlignment="1">
      <alignment horizontal="left" wrapText="1"/>
    </xf>
    <xf numFmtId="0" fontId="11" fillId="4" borderId="0" xfId="0" applyFont="1" applyFill="1" applyAlignment="1">
      <alignment horizontal="left" vertical="top" wrapText="1"/>
    </xf>
    <xf numFmtId="0" fontId="11" fillId="12" borderId="6"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0" borderId="6" xfId="0" applyFont="1" applyBorder="1" applyAlignment="1">
      <alignment horizontal="left" vertical="top" wrapText="1"/>
    </xf>
    <xf numFmtId="0" fontId="7" fillId="0" borderId="0" xfId="0" applyFont="1" applyAlignment="1">
      <alignment horizontal="left" vertical="center" wrapText="1"/>
    </xf>
    <xf numFmtId="0" fontId="52" fillId="0" borderId="0" xfId="0" applyFont="1" applyAlignment="1">
      <alignment horizontal="center" textRotation="90" wrapText="1"/>
    </xf>
    <xf numFmtId="0" fontId="6" fillId="5" borderId="43" xfId="0" applyFont="1" applyFill="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49" fontId="33" fillId="4" borderId="37" xfId="0" applyNumberFormat="1" applyFont="1" applyFill="1" applyBorder="1" applyAlignment="1" applyProtection="1">
      <alignment horizontal="left" vertical="center" wrapText="1"/>
      <protection locked="0"/>
    </xf>
    <xf numFmtId="0" fontId="0" fillId="4" borderId="38" xfId="0" applyFill="1" applyBorder="1" applyAlignment="1">
      <alignment horizontal="left" vertical="center" wrapText="1"/>
    </xf>
    <xf numFmtId="0" fontId="0" fillId="4" borderId="96" xfId="0" applyFill="1" applyBorder="1" applyAlignment="1">
      <alignment horizontal="left" vertical="center" wrapText="1"/>
    </xf>
    <xf numFmtId="0" fontId="27" fillId="11" borderId="17" xfId="5" applyFont="1" applyFill="1" applyBorder="1" applyAlignment="1">
      <alignment horizontal="center" vertical="center"/>
    </xf>
    <xf numFmtId="0" fontId="27" fillId="11" borderId="18" xfId="5" applyFont="1" applyFill="1" applyBorder="1" applyAlignment="1">
      <alignment horizontal="center" vertical="center"/>
    </xf>
    <xf numFmtId="0" fontId="27" fillId="11" borderId="20" xfId="5" applyFont="1" applyFill="1" applyBorder="1" applyAlignment="1">
      <alignment horizontal="center" vertical="center"/>
    </xf>
    <xf numFmtId="0" fontId="4" fillId="25" borderId="37" xfId="0" applyFont="1" applyFill="1" applyBorder="1" applyAlignment="1" applyProtection="1">
      <alignment horizontal="left" vertical="center" wrapText="1"/>
      <protection locked="0"/>
    </xf>
    <xf numFmtId="0" fontId="4" fillId="25" borderId="38" xfId="0" applyFont="1" applyFill="1" applyBorder="1" applyAlignment="1" applyProtection="1">
      <alignment horizontal="left" vertical="center" wrapText="1"/>
      <protection locked="0"/>
    </xf>
    <xf numFmtId="0" fontId="4" fillId="25" borderId="96" xfId="0" applyFont="1" applyFill="1" applyBorder="1" applyAlignment="1" applyProtection="1">
      <alignment horizontal="left" vertical="center" wrapText="1"/>
      <protection locked="0"/>
    </xf>
    <xf numFmtId="0" fontId="33" fillId="4" borderId="92" xfId="0" applyFont="1" applyFill="1" applyBorder="1" applyAlignment="1" applyProtection="1">
      <alignment horizontal="left" vertical="center" wrapText="1"/>
      <protection locked="0"/>
    </xf>
    <xf numFmtId="0" fontId="0" fillId="4" borderId="93" xfId="0" applyFill="1" applyBorder="1" applyAlignment="1">
      <alignment horizontal="left" vertical="center" wrapText="1"/>
    </xf>
    <xf numFmtId="0" fontId="0" fillId="4" borderId="94" xfId="0" applyFill="1" applyBorder="1" applyAlignment="1">
      <alignment horizontal="left" vertical="center" wrapText="1"/>
    </xf>
    <xf numFmtId="0" fontId="33" fillId="4" borderId="38" xfId="0" applyFont="1" applyFill="1" applyBorder="1" applyAlignment="1" applyProtection="1">
      <alignment horizontal="left" vertical="center" wrapText="1"/>
      <protection locked="0"/>
    </xf>
    <xf numFmtId="0" fontId="33" fillId="4" borderId="96" xfId="0" applyFont="1" applyFill="1" applyBorder="1" applyAlignment="1" applyProtection="1">
      <alignment horizontal="left" vertical="center" wrapText="1"/>
      <protection locked="0"/>
    </xf>
    <xf numFmtId="0" fontId="33" fillId="4" borderId="37" xfId="0" applyFont="1" applyFill="1" applyBorder="1" applyAlignment="1" applyProtection="1">
      <alignment horizontal="left" vertical="center" wrapText="1"/>
      <protection locked="0"/>
    </xf>
    <xf numFmtId="9" fontId="34" fillId="15" borderId="112" xfId="3" applyFont="1" applyFill="1" applyBorder="1" applyAlignment="1" applyProtection="1">
      <alignment horizontal="center" vertical="center"/>
      <protection locked="0"/>
    </xf>
    <xf numFmtId="9" fontId="34" fillId="15" borderId="113" xfId="3" applyFont="1" applyFill="1" applyBorder="1" applyAlignment="1" applyProtection="1">
      <alignment horizontal="center" vertical="center"/>
      <protection locked="0"/>
    </xf>
    <xf numFmtId="0" fontId="34" fillId="15" borderId="115" xfId="0" applyFont="1" applyFill="1" applyBorder="1" applyAlignment="1" applyProtection="1">
      <alignment horizontal="center" vertical="center"/>
      <protection locked="0"/>
    </xf>
    <xf numFmtId="0" fontId="34" fillId="15" borderId="88" xfId="0" applyFont="1" applyFill="1" applyBorder="1" applyAlignment="1" applyProtection="1">
      <alignment horizontal="center" vertical="center"/>
      <protection locked="0"/>
    </xf>
    <xf numFmtId="0" fontId="33" fillId="4" borderId="50" xfId="0" applyFont="1" applyFill="1" applyBorder="1" applyAlignment="1" applyProtection="1">
      <alignment horizontal="center" vertical="center" wrapText="1"/>
      <protection locked="0"/>
    </xf>
    <xf numFmtId="0" fontId="33" fillId="4" borderId="51" xfId="0" applyFont="1" applyFill="1" applyBorder="1" applyAlignment="1" applyProtection="1">
      <alignment horizontal="center" vertical="center" wrapText="1"/>
      <protection locked="0"/>
    </xf>
    <xf numFmtId="0" fontId="4" fillId="4" borderId="81" xfId="7" applyNumberFormat="1" applyFont="1" applyFill="1" applyBorder="1" applyAlignment="1" applyProtection="1">
      <alignment horizontal="left" vertical="center"/>
      <protection locked="0"/>
    </xf>
    <xf numFmtId="0" fontId="4" fillId="4" borderId="38" xfId="7" applyNumberFormat="1" applyFont="1" applyFill="1" applyBorder="1" applyAlignment="1" applyProtection="1">
      <alignment horizontal="left" vertical="center"/>
      <protection locked="0"/>
    </xf>
    <xf numFmtId="0" fontId="4" fillId="4" borderId="96" xfId="7" applyNumberFormat="1" applyFont="1" applyFill="1" applyBorder="1" applyAlignment="1" applyProtection="1">
      <alignment horizontal="left" vertical="center"/>
      <protection locked="0"/>
    </xf>
    <xf numFmtId="9" fontId="4" fillId="4" borderId="81" xfId="7" applyNumberFormat="1" applyFont="1" applyFill="1" applyBorder="1" applyAlignment="1" applyProtection="1">
      <alignment horizontal="left" vertical="center"/>
      <protection locked="0"/>
    </xf>
    <xf numFmtId="9" fontId="4" fillId="4" borderId="38" xfId="7" applyNumberFormat="1" applyFont="1" applyFill="1" applyBorder="1" applyAlignment="1" applyProtection="1">
      <alignment horizontal="left" vertical="center"/>
      <protection locked="0"/>
    </xf>
    <xf numFmtId="9" fontId="4" fillId="4" borderId="96" xfId="7" applyNumberFormat="1" applyFont="1" applyFill="1" applyBorder="1" applyAlignment="1" applyProtection="1">
      <alignment horizontal="left" vertical="center"/>
      <protection locked="0"/>
    </xf>
    <xf numFmtId="0" fontId="39" fillId="17" borderId="138" xfId="0" applyFont="1" applyFill="1" applyBorder="1" applyAlignment="1" applyProtection="1">
      <alignment horizontal="center" vertical="center" wrapText="1"/>
      <protection locked="0"/>
    </xf>
    <xf numFmtId="0" fontId="4" fillId="0" borderId="138" xfId="0" applyFont="1" applyBorder="1" applyAlignment="1" applyProtection="1">
      <alignment horizontal="center" vertical="center" wrapText="1"/>
      <protection locked="0"/>
    </xf>
    <xf numFmtId="0" fontId="6" fillId="5" borderId="44"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33" fillId="4" borderId="37" xfId="7" applyNumberFormat="1" applyFont="1" applyFill="1" applyBorder="1" applyAlignment="1" applyProtection="1">
      <alignment horizontal="left" vertical="center" wrapText="1"/>
      <protection locked="0"/>
    </xf>
    <xf numFmtId="0" fontId="33" fillId="4" borderId="38" xfId="7" applyNumberFormat="1" applyFont="1" applyFill="1" applyBorder="1" applyAlignment="1" applyProtection="1">
      <alignment horizontal="left" vertical="center" wrapText="1"/>
      <protection locked="0"/>
    </xf>
    <xf numFmtId="0" fontId="33" fillId="4" borderId="96" xfId="7" applyNumberFormat="1" applyFont="1" applyFill="1" applyBorder="1" applyAlignment="1" applyProtection="1">
      <alignment horizontal="left" vertical="center" wrapText="1"/>
      <protection locked="0"/>
    </xf>
    <xf numFmtId="0" fontId="6" fillId="11" borderId="1" xfId="0" applyFont="1" applyFill="1" applyBorder="1" applyAlignment="1" applyProtection="1">
      <alignment horizontal="center" vertical="center" wrapText="1"/>
      <protection locked="0"/>
    </xf>
    <xf numFmtId="0" fontId="4" fillId="11" borderId="1" xfId="0"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wrapText="1"/>
      <protection locked="0"/>
    </xf>
    <xf numFmtId="0" fontId="33" fillId="11" borderId="1" xfId="0" applyFont="1" applyFill="1" applyBorder="1" applyAlignment="1" applyProtection="1">
      <alignment horizontal="center" vertical="center" wrapText="1"/>
      <protection locked="0"/>
    </xf>
    <xf numFmtId="0" fontId="33" fillId="10"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wrapText="1"/>
      <protection locked="0"/>
    </xf>
    <xf numFmtId="0" fontId="4" fillId="4" borderId="96" xfId="0" applyFont="1" applyFill="1" applyBorder="1" applyAlignment="1" applyProtection="1">
      <alignment horizontal="left" vertical="center" wrapText="1"/>
      <protection locked="0"/>
    </xf>
    <xf numFmtId="0" fontId="33"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wrapText="1"/>
      <protection locked="0"/>
    </xf>
    <xf numFmtId="0" fontId="4" fillId="0" borderId="45" xfId="0" applyFont="1" applyBorder="1" applyAlignment="1" applyProtection="1">
      <alignment horizontal="center" vertical="center"/>
      <protection locked="0"/>
    </xf>
    <xf numFmtId="0" fontId="6" fillId="23" borderId="43" xfId="0" applyFont="1" applyFill="1" applyBorder="1" applyAlignment="1" applyProtection="1">
      <alignment horizontal="center" vertical="center" wrapText="1"/>
      <protection locked="0"/>
    </xf>
    <xf numFmtId="0" fontId="6" fillId="23" borderId="44" xfId="0" applyFont="1" applyFill="1" applyBorder="1" applyAlignment="1" applyProtection="1">
      <alignment horizontal="center" vertical="center" wrapText="1"/>
      <protection locked="0"/>
    </xf>
    <xf numFmtId="0" fontId="33" fillId="23" borderId="48" xfId="0" applyFont="1" applyFill="1" applyBorder="1" applyAlignment="1" applyProtection="1">
      <alignment horizontal="center" vertical="center" wrapText="1"/>
      <protection locked="0"/>
    </xf>
    <xf numFmtId="0" fontId="4" fillId="23" borderId="71" xfId="0" applyFont="1" applyFill="1" applyBorder="1" applyAlignment="1" applyProtection="1">
      <alignment horizontal="center" vertical="center" wrapText="1"/>
      <protection locked="0"/>
    </xf>
    <xf numFmtId="0" fontId="6" fillId="23" borderId="48" xfId="0" applyFont="1" applyFill="1" applyBorder="1" applyAlignment="1" applyProtection="1">
      <alignment horizontal="center" vertical="center" wrapText="1"/>
      <protection locked="0"/>
    </xf>
    <xf numFmtId="0" fontId="6" fillId="23" borderId="57" xfId="0" applyFont="1" applyFill="1" applyBorder="1" applyAlignment="1" applyProtection="1">
      <alignment horizontal="center" vertical="center" wrapText="1"/>
      <protection locked="0"/>
    </xf>
    <xf numFmtId="0" fontId="6" fillId="24" borderId="1" xfId="0" applyFont="1" applyFill="1" applyBorder="1" applyAlignment="1" applyProtection="1">
      <alignment horizontal="center" vertical="center" wrapText="1"/>
      <protection locked="0"/>
    </xf>
    <xf numFmtId="0" fontId="33" fillId="24" borderId="1" xfId="0" applyFont="1" applyFill="1" applyBorder="1" applyAlignment="1" applyProtection="1">
      <alignment horizontal="center" vertical="center" wrapText="1"/>
      <protection locked="0"/>
    </xf>
    <xf numFmtId="0" fontId="4" fillId="24" borderId="1" xfId="0" applyFont="1" applyFill="1" applyBorder="1" applyAlignment="1" applyProtection="1">
      <alignment horizontal="center" vertical="center" wrapText="1"/>
      <protection locked="0"/>
    </xf>
    <xf numFmtId="0" fontId="40" fillId="17" borderId="68" xfId="0" applyFont="1" applyFill="1" applyBorder="1" applyAlignment="1" applyProtection="1">
      <alignment horizontal="center" vertical="center" wrapText="1"/>
      <protection locked="0"/>
    </xf>
    <xf numFmtId="0" fontId="7" fillId="0" borderId="68" xfId="0" applyFont="1" applyBorder="1" applyAlignment="1" applyProtection="1">
      <alignment horizontal="center" vertical="center" wrapText="1"/>
      <protection locked="0"/>
    </xf>
    <xf numFmtId="0" fontId="6" fillId="5" borderId="120" xfId="0" applyFont="1" applyFill="1" applyBorder="1" applyAlignment="1" applyProtection="1">
      <alignment horizontal="center" vertical="center"/>
      <protection locked="0"/>
    </xf>
    <xf numFmtId="0" fontId="6" fillId="5" borderId="119" xfId="0" applyFont="1" applyFill="1" applyBorder="1" applyAlignment="1" applyProtection="1">
      <alignment horizontal="center" vertical="center"/>
      <protection locked="0"/>
    </xf>
    <xf numFmtId="0" fontId="6" fillId="5" borderId="127" xfId="0" applyFont="1" applyFill="1" applyBorder="1" applyAlignment="1" applyProtection="1">
      <alignment horizontal="center" vertical="center"/>
      <protection locked="0"/>
    </xf>
    <xf numFmtId="2" fontId="33" fillId="4" borderId="43" xfId="3" applyNumberFormat="1" applyFont="1" applyFill="1" applyBorder="1" applyAlignment="1" applyProtection="1">
      <alignment horizontal="left" vertical="center" wrapText="1"/>
      <protection locked="0"/>
    </xf>
    <xf numFmtId="2" fontId="4" fillId="4" borderId="44" xfId="3" applyNumberFormat="1" applyFont="1" applyFill="1" applyBorder="1" applyAlignment="1" applyProtection="1">
      <alignment horizontal="left" vertical="center" wrapText="1"/>
      <protection locked="0"/>
    </xf>
    <xf numFmtId="2" fontId="4" fillId="4" borderId="121" xfId="3" applyNumberFormat="1" applyFont="1" applyFill="1" applyBorder="1" applyAlignment="1" applyProtection="1">
      <alignment horizontal="left" vertical="center" wrapText="1"/>
      <protection locked="0"/>
    </xf>
    <xf numFmtId="9" fontId="4" fillId="25" borderId="81" xfId="7" applyNumberFormat="1" applyFont="1" applyFill="1" applyBorder="1" applyAlignment="1" applyProtection="1">
      <alignment horizontal="left" vertical="center"/>
      <protection locked="0"/>
    </xf>
    <xf numFmtId="9" fontId="4" fillId="25" borderId="38" xfId="7" applyNumberFormat="1" applyFont="1" applyFill="1" applyBorder="1" applyAlignment="1" applyProtection="1">
      <alignment horizontal="left" vertical="center"/>
      <protection locked="0"/>
    </xf>
    <xf numFmtId="9" fontId="4" fillId="25" borderId="96" xfId="7" applyNumberFormat="1" applyFont="1" applyFill="1" applyBorder="1" applyAlignment="1" applyProtection="1">
      <alignment horizontal="left" vertical="center"/>
      <protection locked="0"/>
    </xf>
    <xf numFmtId="3" fontId="4" fillId="4" borderId="81" xfId="7" applyNumberFormat="1" applyFont="1" applyFill="1" applyBorder="1" applyAlignment="1" applyProtection="1">
      <alignment horizontal="left" vertical="center"/>
      <protection locked="0"/>
    </xf>
    <xf numFmtId="3" fontId="4" fillId="4" borderId="38" xfId="7" applyNumberFormat="1" applyFont="1" applyFill="1" applyBorder="1" applyAlignment="1" applyProtection="1">
      <alignment horizontal="left" vertical="center"/>
      <protection locked="0"/>
    </xf>
    <xf numFmtId="3" fontId="4" fillId="4" borderId="96" xfId="7" applyNumberFormat="1" applyFont="1" applyFill="1" applyBorder="1" applyAlignment="1" applyProtection="1">
      <alignment horizontal="left" vertical="center"/>
      <protection locked="0"/>
    </xf>
    <xf numFmtId="2" fontId="4" fillId="4" borderId="84" xfId="7" applyNumberFormat="1" applyFont="1" applyFill="1" applyBorder="1" applyAlignment="1" applyProtection="1">
      <alignment horizontal="left" vertical="center"/>
      <protection locked="0"/>
    </xf>
    <xf numFmtId="2" fontId="4" fillId="4" borderId="41" xfId="7" applyNumberFormat="1" applyFont="1" applyFill="1" applyBorder="1" applyAlignment="1" applyProtection="1">
      <alignment horizontal="left" vertical="center"/>
      <protection locked="0"/>
    </xf>
    <xf numFmtId="2" fontId="4" fillId="4" borderId="105" xfId="7" applyNumberFormat="1" applyFont="1" applyFill="1" applyBorder="1" applyAlignment="1" applyProtection="1">
      <alignment horizontal="left" vertical="center"/>
      <protection locked="0"/>
    </xf>
    <xf numFmtId="9" fontId="4" fillId="4" borderId="110" xfId="3" applyFont="1" applyFill="1" applyBorder="1" applyAlignment="1" applyProtection="1">
      <alignment horizontal="left" vertical="center"/>
      <protection locked="0"/>
    </xf>
    <xf numFmtId="9" fontId="4" fillId="4" borderId="98" xfId="3" applyFont="1" applyFill="1" applyBorder="1" applyAlignment="1" applyProtection="1">
      <alignment horizontal="left" vertical="center"/>
      <protection locked="0"/>
    </xf>
    <xf numFmtId="9" fontId="4" fillId="4" borderId="99" xfId="3" applyFont="1" applyFill="1" applyBorder="1" applyAlignment="1" applyProtection="1">
      <alignment horizontal="left" vertical="center"/>
      <protection locked="0"/>
    </xf>
    <xf numFmtId="169" fontId="4" fillId="4" borderId="37" xfId="8" applyNumberFormat="1" applyFont="1" applyFill="1" applyBorder="1" applyAlignment="1" applyProtection="1">
      <alignment horizontal="left" vertical="center" wrapText="1"/>
      <protection locked="0"/>
    </xf>
    <xf numFmtId="169" fontId="4" fillId="4" borderId="38" xfId="8" applyNumberFormat="1" applyFont="1" applyFill="1" applyBorder="1" applyAlignment="1" applyProtection="1">
      <alignment horizontal="left" vertical="center" wrapText="1"/>
      <protection locked="0"/>
    </xf>
    <xf numFmtId="169" fontId="4" fillId="4" borderId="96" xfId="8" applyNumberFormat="1" applyFont="1" applyFill="1" applyBorder="1" applyAlignment="1" applyProtection="1">
      <alignment horizontal="left" vertical="center" wrapText="1"/>
      <protection locked="0"/>
    </xf>
    <xf numFmtId="169" fontId="4" fillId="4" borderId="40" xfId="7" applyNumberFormat="1" applyFont="1" applyFill="1" applyBorder="1" applyAlignment="1" applyProtection="1">
      <alignment horizontal="left" vertical="center" wrapText="1"/>
      <protection locked="0"/>
    </xf>
    <xf numFmtId="169" fontId="4" fillId="4" borderId="41" xfId="7" applyNumberFormat="1" applyFont="1" applyFill="1" applyBorder="1" applyAlignment="1" applyProtection="1">
      <alignment horizontal="left" vertical="center" wrapText="1"/>
      <protection locked="0"/>
    </xf>
    <xf numFmtId="169" fontId="4" fillId="4" borderId="105" xfId="7" applyNumberFormat="1" applyFont="1" applyFill="1" applyBorder="1" applyAlignment="1" applyProtection="1">
      <alignment horizontal="left" vertical="center" wrapText="1"/>
      <protection locked="0"/>
    </xf>
    <xf numFmtId="169" fontId="33" fillId="4" borderId="43" xfId="7" applyNumberFormat="1" applyFont="1" applyFill="1" applyBorder="1" applyAlignment="1" applyProtection="1">
      <alignment horizontal="left" vertical="center" wrapText="1"/>
      <protection locked="0"/>
    </xf>
    <xf numFmtId="0" fontId="4" fillId="4" borderId="44" xfId="0" applyFont="1" applyFill="1" applyBorder="1" applyAlignment="1" applyProtection="1">
      <alignment horizontal="left" vertical="center" wrapText="1"/>
      <protection locked="0"/>
    </xf>
    <xf numFmtId="0" fontId="4" fillId="4" borderId="121" xfId="0" applyFont="1" applyFill="1" applyBorder="1" applyAlignment="1" applyProtection="1">
      <alignment horizontal="left" vertical="center" wrapText="1"/>
      <protection locked="0"/>
    </xf>
    <xf numFmtId="169" fontId="4" fillId="4" borderId="82" xfId="7" applyNumberFormat="1" applyFont="1" applyFill="1" applyBorder="1" applyAlignment="1" applyProtection="1">
      <alignment horizontal="left" vertical="center" wrapText="1"/>
      <protection locked="0"/>
    </xf>
    <xf numFmtId="169" fontId="4" fillId="4" borderId="47" xfId="7" applyNumberFormat="1" applyFont="1" applyFill="1" applyBorder="1" applyAlignment="1" applyProtection="1">
      <alignment horizontal="left" vertical="center" wrapText="1"/>
      <protection locked="0"/>
    </xf>
    <xf numFmtId="169" fontId="4" fillId="4" borderId="107" xfId="7" applyNumberFormat="1" applyFont="1" applyFill="1" applyBorder="1" applyAlignment="1" applyProtection="1">
      <alignment horizontal="left" vertical="center" wrapText="1"/>
      <protection locked="0"/>
    </xf>
    <xf numFmtId="0" fontId="62" fillId="0" borderId="124" xfId="0" applyFont="1" applyBorder="1" applyAlignment="1" applyProtection="1">
      <alignment horizontal="left" vertical="center"/>
      <protection locked="0"/>
    </xf>
    <xf numFmtId="0" fontId="62" fillId="0" borderId="27" xfId="0" applyFont="1" applyBorder="1" applyAlignment="1" applyProtection="1">
      <alignment horizontal="left" vertical="center"/>
      <protection locked="0"/>
    </xf>
    <xf numFmtId="0" fontId="62" fillId="0" borderId="136" xfId="0" applyFont="1" applyBorder="1" applyAlignment="1" applyProtection="1">
      <alignment horizontal="left" vertical="center"/>
      <protection locked="0"/>
    </xf>
    <xf numFmtId="0" fontId="62" fillId="0" borderId="29" xfId="0" applyFont="1" applyBorder="1" applyAlignment="1" applyProtection="1">
      <alignment horizontal="left" vertical="center"/>
      <protection locked="0"/>
    </xf>
    <xf numFmtId="3" fontId="33" fillId="4" borderId="40" xfId="7" applyNumberFormat="1" applyFont="1" applyFill="1" applyBorder="1" applyAlignment="1" applyProtection="1">
      <alignment horizontal="left" vertical="center" wrapText="1"/>
      <protection locked="0"/>
    </xf>
    <xf numFmtId="0" fontId="33" fillId="4" borderId="41" xfId="7" applyNumberFormat="1" applyFont="1" applyFill="1" applyBorder="1" applyAlignment="1" applyProtection="1">
      <alignment horizontal="left" vertical="center" wrapText="1"/>
      <protection locked="0"/>
    </xf>
    <xf numFmtId="0" fontId="33" fillId="4" borderId="105" xfId="7" applyNumberFormat="1" applyFont="1" applyFill="1" applyBorder="1" applyAlignment="1" applyProtection="1">
      <alignment horizontal="left" vertical="center" wrapText="1"/>
      <protection locked="0"/>
    </xf>
    <xf numFmtId="3" fontId="63" fillId="4" borderId="37" xfId="0" applyNumberFormat="1" applyFont="1" applyFill="1" applyBorder="1" applyAlignment="1" applyProtection="1">
      <alignment horizontal="left" vertical="center" wrapText="1"/>
      <protection locked="0"/>
    </xf>
    <xf numFmtId="0" fontId="63" fillId="4" borderId="38" xfId="0" applyFont="1" applyFill="1" applyBorder="1" applyAlignment="1" applyProtection="1">
      <alignment horizontal="left" vertical="center" wrapText="1"/>
      <protection locked="0"/>
    </xf>
    <xf numFmtId="0" fontId="63" fillId="4" borderId="96" xfId="0" applyFont="1" applyFill="1" applyBorder="1" applyAlignment="1" applyProtection="1">
      <alignment horizontal="left" vertical="center" wrapText="1"/>
      <protection locked="0"/>
    </xf>
    <xf numFmtId="0" fontId="33" fillId="4" borderId="54" xfId="7" applyNumberFormat="1" applyFont="1" applyFill="1" applyBorder="1" applyAlignment="1" applyProtection="1">
      <alignment horizontal="left" vertical="center" wrapText="1"/>
      <protection locked="0"/>
    </xf>
    <xf numFmtId="0" fontId="33" fillId="4" borderId="47" xfId="7" applyNumberFormat="1" applyFont="1" applyFill="1" applyBorder="1" applyAlignment="1" applyProtection="1">
      <alignment horizontal="left" vertical="center" wrapText="1"/>
      <protection locked="0"/>
    </xf>
    <xf numFmtId="0" fontId="33" fillId="4" borderId="107" xfId="7" applyNumberFormat="1" applyFont="1" applyFill="1" applyBorder="1" applyAlignment="1" applyProtection="1">
      <alignment horizontal="left" vertical="center" wrapText="1"/>
      <protection locked="0"/>
    </xf>
    <xf numFmtId="0" fontId="63" fillId="9" borderId="111" xfId="0" applyFont="1" applyFill="1" applyBorder="1" applyAlignment="1" applyProtection="1">
      <alignment horizontal="left" vertical="center" wrapText="1" indent="2"/>
      <protection locked="0"/>
    </xf>
    <xf numFmtId="0" fontId="63" fillId="9" borderId="118" xfId="0" applyFont="1" applyFill="1" applyBorder="1" applyAlignment="1" applyProtection="1">
      <alignment horizontal="left" vertical="center" wrapText="1" indent="2"/>
      <protection locked="0"/>
    </xf>
    <xf numFmtId="0" fontId="63" fillId="9" borderId="116" xfId="0" applyFont="1" applyFill="1" applyBorder="1" applyAlignment="1" applyProtection="1">
      <alignment horizontal="left" vertical="center" wrapText="1" indent="2"/>
      <protection locked="0"/>
    </xf>
    <xf numFmtId="0" fontId="63" fillId="9" borderId="129" xfId="0" applyFont="1" applyFill="1" applyBorder="1" applyAlignment="1" applyProtection="1">
      <alignment horizontal="left" vertical="center" wrapText="1" indent="2"/>
      <protection locked="0"/>
    </xf>
    <xf numFmtId="0" fontId="23" fillId="4" borderId="38" xfId="0" applyFont="1" applyFill="1" applyBorder="1" applyAlignment="1">
      <alignment horizontal="left" vertical="center" wrapText="1"/>
    </xf>
    <xf numFmtId="0" fontId="23" fillId="4" borderId="96" xfId="0" applyFont="1" applyFill="1" applyBorder="1" applyAlignment="1">
      <alignment horizontal="left" vertical="center" wrapText="1"/>
    </xf>
    <xf numFmtId="10" fontId="4" fillId="4" borderId="37" xfId="3" applyNumberFormat="1" applyFont="1" applyFill="1" applyBorder="1" applyAlignment="1" applyProtection="1">
      <alignment horizontal="left" vertical="center" wrapText="1"/>
      <protection locked="0"/>
    </xf>
    <xf numFmtId="10" fontId="4" fillId="4" borderId="38" xfId="3" applyNumberFormat="1" applyFont="1" applyFill="1" applyBorder="1" applyAlignment="1" applyProtection="1">
      <alignment horizontal="left" vertical="center" wrapText="1"/>
      <protection locked="0"/>
    </xf>
    <xf numFmtId="10" fontId="4" fillId="4" borderId="96" xfId="3" applyNumberFormat="1" applyFont="1" applyFill="1" applyBorder="1" applyAlignment="1" applyProtection="1">
      <alignment horizontal="left" vertical="center" wrapText="1"/>
      <protection locked="0"/>
    </xf>
    <xf numFmtId="0" fontId="4" fillId="25" borderId="92" xfId="0" applyFont="1" applyFill="1" applyBorder="1" applyAlignment="1" applyProtection="1">
      <alignment horizontal="left" vertical="center" wrapText="1"/>
      <protection locked="0"/>
    </xf>
    <xf numFmtId="0" fontId="4" fillId="25" borderId="93" xfId="0" applyFont="1" applyFill="1" applyBorder="1" applyAlignment="1" applyProtection="1">
      <alignment horizontal="left" vertical="center" wrapText="1"/>
      <protection locked="0"/>
    </xf>
    <xf numFmtId="0" fontId="4" fillId="25" borderId="94" xfId="0" applyFont="1" applyFill="1" applyBorder="1" applyAlignment="1" applyProtection="1">
      <alignment horizontal="left" vertical="center" wrapText="1"/>
      <protection locked="0"/>
    </xf>
    <xf numFmtId="0" fontId="32" fillId="0" borderId="101" xfId="0" applyFont="1" applyBorder="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63" fillId="9" borderId="19" xfId="0" applyFont="1" applyFill="1" applyBorder="1" applyAlignment="1" applyProtection="1">
      <alignment horizontal="center" vertical="center" wrapText="1"/>
      <protection locked="0"/>
    </xf>
    <xf numFmtId="0" fontId="4" fillId="4" borderId="92" xfId="0" applyFont="1" applyFill="1" applyBorder="1" applyAlignment="1" applyProtection="1">
      <alignment horizontal="left" vertical="center" wrapText="1"/>
      <protection locked="0"/>
    </xf>
    <xf numFmtId="0" fontId="4" fillId="4" borderId="93" xfId="0" applyFont="1" applyFill="1" applyBorder="1" applyAlignment="1" applyProtection="1">
      <alignment horizontal="left" vertical="center" wrapText="1"/>
      <protection locked="0"/>
    </xf>
    <xf numFmtId="0" fontId="4" fillId="4" borderId="94"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center" vertical="center" wrapText="1"/>
      <protection locked="0"/>
    </xf>
    <xf numFmtId="0" fontId="6" fillId="5" borderId="44" xfId="0" applyFont="1" applyFill="1" applyBorder="1" applyAlignment="1" applyProtection="1">
      <alignment horizontal="center" vertical="center" wrapText="1"/>
      <protection locked="0"/>
    </xf>
    <xf numFmtId="0" fontId="35" fillId="9" borderId="52" xfId="0" applyFont="1" applyFill="1" applyBorder="1" applyAlignment="1" applyProtection="1">
      <alignment horizontal="center" vertical="center" wrapText="1"/>
      <protection locked="0"/>
    </xf>
    <xf numFmtId="0" fontId="35" fillId="9" borderId="117" xfId="0" applyFont="1" applyFill="1" applyBorder="1" applyAlignment="1" applyProtection="1">
      <alignment horizontal="center" vertical="center" wrapText="1"/>
      <protection locked="0"/>
    </xf>
    <xf numFmtId="0" fontId="33" fillId="4" borderId="54" xfId="0" applyFont="1" applyFill="1" applyBorder="1" applyAlignment="1" applyProtection="1">
      <alignment horizontal="center" vertical="center" wrapText="1"/>
      <protection locked="0"/>
    </xf>
    <xf numFmtId="0" fontId="33" fillId="4" borderId="55" xfId="0" applyFont="1" applyFill="1" applyBorder="1" applyAlignment="1" applyProtection="1">
      <alignment horizontal="center" vertical="center" wrapText="1"/>
      <protection locked="0"/>
    </xf>
    <xf numFmtId="0" fontId="6" fillId="5" borderId="130" xfId="0" applyFont="1" applyFill="1" applyBorder="1" applyAlignment="1" applyProtection="1">
      <alignment horizontal="center" vertical="center"/>
      <protection locked="0"/>
    </xf>
    <xf numFmtId="0" fontId="6" fillId="5" borderId="131" xfId="0" applyFont="1" applyFill="1" applyBorder="1" applyAlignment="1" applyProtection="1">
      <alignment horizontal="center" vertical="center"/>
      <protection locked="0"/>
    </xf>
    <xf numFmtId="0" fontId="37" fillId="5" borderId="130" xfId="0" applyFont="1" applyFill="1" applyBorder="1" applyAlignment="1" applyProtection="1">
      <alignment horizontal="center" vertical="center"/>
      <protection locked="0"/>
    </xf>
    <xf numFmtId="0" fontId="37" fillId="5" borderId="132" xfId="0" applyFont="1" applyFill="1" applyBorder="1" applyAlignment="1" applyProtection="1">
      <alignment horizontal="center" vertical="center"/>
      <protection locked="0"/>
    </xf>
    <xf numFmtId="0" fontId="33" fillId="4" borderId="110" xfId="7" applyNumberFormat="1" applyFont="1" applyFill="1" applyBorder="1" applyAlignment="1" applyProtection="1">
      <alignment horizontal="left" vertical="center"/>
      <protection locked="0"/>
    </xf>
    <xf numFmtId="0" fontId="33" fillId="4" borderId="98" xfId="7" applyNumberFormat="1" applyFont="1" applyFill="1" applyBorder="1" applyAlignment="1" applyProtection="1">
      <alignment horizontal="left" vertical="center"/>
      <protection locked="0"/>
    </xf>
    <xf numFmtId="0" fontId="33" fillId="4" borderId="99" xfId="7" applyNumberFormat="1" applyFont="1" applyFill="1" applyBorder="1" applyAlignment="1" applyProtection="1">
      <alignment horizontal="left" vertical="center"/>
      <protection locked="0"/>
    </xf>
    <xf numFmtId="169" fontId="4" fillId="4" borderId="37" xfId="0" applyNumberFormat="1" applyFont="1" applyFill="1" applyBorder="1" applyAlignment="1" applyProtection="1">
      <alignment horizontal="left" vertical="center" wrapText="1"/>
      <protection locked="0"/>
    </xf>
    <xf numFmtId="0" fontId="27" fillId="6" borderId="17" xfId="5" applyFont="1" applyFill="1" applyBorder="1" applyAlignment="1">
      <alignment horizontal="center"/>
    </xf>
    <xf numFmtId="0" fontId="27" fillId="6" borderId="18" xfId="5" applyFont="1" applyFill="1" applyBorder="1" applyAlignment="1">
      <alignment horizontal="center"/>
    </xf>
    <xf numFmtId="0" fontId="6" fillId="5" borderId="48" xfId="0" applyFont="1" applyFill="1" applyBorder="1" applyAlignment="1" applyProtection="1">
      <alignment horizontal="center" vertical="center"/>
      <protection locked="0"/>
    </xf>
    <xf numFmtId="0" fontId="6" fillId="5" borderId="57" xfId="0" applyFont="1" applyFill="1"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6" fillId="5" borderId="59" xfId="0" applyFont="1" applyFill="1" applyBorder="1" applyAlignment="1" applyProtection="1">
      <alignment horizontal="center" vertical="center"/>
      <protection locked="0"/>
    </xf>
    <xf numFmtId="0" fontId="37" fillId="5" borderId="58" xfId="0" applyFont="1" applyFill="1" applyBorder="1" applyAlignment="1" applyProtection="1">
      <alignment horizontal="center" vertical="center"/>
      <protection locked="0"/>
    </xf>
    <xf numFmtId="0" fontId="37" fillId="5" borderId="60" xfId="0" applyFont="1" applyFill="1" applyBorder="1" applyAlignment="1" applyProtection="1">
      <alignment horizontal="center" vertical="center"/>
      <protection locked="0"/>
    </xf>
    <xf numFmtId="0" fontId="63" fillId="9" borderId="61" xfId="0" applyFont="1" applyFill="1" applyBorder="1" applyAlignment="1" applyProtection="1">
      <alignment horizontal="left" vertical="center" wrapText="1" indent="2"/>
      <protection locked="0"/>
    </xf>
    <xf numFmtId="0" fontId="63" fillId="9" borderId="64" xfId="0" applyFont="1" applyFill="1" applyBorder="1" applyAlignment="1" applyProtection="1">
      <alignment horizontal="left" vertical="center" wrapText="1" indent="2"/>
      <protection locked="0"/>
    </xf>
    <xf numFmtId="0" fontId="39" fillId="17" borderId="67" xfId="0" applyFont="1" applyFill="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63" fillId="9" borderId="46" xfId="0" applyFont="1" applyFill="1" applyBorder="1" applyAlignment="1" applyProtection="1">
      <alignment horizontal="left" vertical="center" wrapText="1" indent="2"/>
      <protection locked="0"/>
    </xf>
    <xf numFmtId="0" fontId="63" fillId="9" borderId="56" xfId="0" applyFont="1" applyFill="1" applyBorder="1" applyAlignment="1" applyProtection="1">
      <alignment horizontal="left" vertical="center" wrapText="1" indent="2"/>
      <protection locked="0"/>
    </xf>
    <xf numFmtId="0" fontId="35" fillId="9" borderId="53" xfId="0" applyFont="1" applyFill="1" applyBorder="1" applyAlignment="1" applyProtection="1">
      <alignment horizontal="center" vertical="center" wrapText="1"/>
      <protection locked="0"/>
    </xf>
    <xf numFmtId="169" fontId="33" fillId="11" borderId="37" xfId="8" applyNumberFormat="1" applyFont="1" applyFill="1" applyBorder="1" applyAlignment="1" applyProtection="1">
      <alignment horizontal="left" vertical="center" wrapText="1"/>
      <protection locked="0"/>
    </xf>
    <xf numFmtId="169" fontId="33" fillId="11" borderId="38" xfId="8" applyNumberFormat="1" applyFont="1" applyFill="1" applyBorder="1" applyAlignment="1" applyProtection="1">
      <alignment horizontal="left" vertical="center" wrapText="1"/>
      <protection locked="0"/>
    </xf>
    <xf numFmtId="169" fontId="33" fillId="11" borderId="39" xfId="8" applyNumberFormat="1" applyFont="1" applyFill="1" applyBorder="1" applyAlignment="1" applyProtection="1">
      <alignment horizontal="left" vertical="center" wrapText="1"/>
      <protection locked="0"/>
    </xf>
    <xf numFmtId="169" fontId="33" fillId="11" borderId="40" xfId="7" applyNumberFormat="1" applyFont="1" applyFill="1" applyBorder="1" applyAlignment="1" applyProtection="1">
      <alignment horizontal="left" vertical="center" wrapText="1"/>
      <protection locked="0"/>
    </xf>
    <xf numFmtId="169" fontId="33" fillId="11" borderId="41" xfId="7" applyNumberFormat="1" applyFont="1" applyFill="1" applyBorder="1" applyAlignment="1" applyProtection="1">
      <alignment horizontal="left" vertical="center" wrapText="1"/>
      <protection locked="0"/>
    </xf>
    <xf numFmtId="169" fontId="33" fillId="11" borderId="42" xfId="7" applyNumberFormat="1" applyFont="1" applyFill="1" applyBorder="1" applyAlignment="1" applyProtection="1">
      <alignment horizontal="left" vertical="center" wrapText="1"/>
      <protection locked="0"/>
    </xf>
    <xf numFmtId="9" fontId="33" fillId="11" borderId="84" xfId="3" applyFont="1" applyFill="1" applyBorder="1" applyAlignment="1" applyProtection="1">
      <alignment horizontal="left" vertical="center"/>
      <protection locked="0"/>
    </xf>
    <xf numFmtId="9" fontId="33" fillId="11" borderId="41" xfId="3" applyFont="1" applyFill="1" applyBorder="1" applyAlignment="1" applyProtection="1">
      <alignment horizontal="left" vertical="center"/>
      <protection locked="0"/>
    </xf>
    <xf numFmtId="9" fontId="33" fillId="11" borderId="42" xfId="3" applyFont="1" applyFill="1" applyBorder="1" applyAlignment="1" applyProtection="1">
      <alignment horizontal="left" vertical="center"/>
      <protection locked="0"/>
    </xf>
    <xf numFmtId="9" fontId="34" fillId="15" borderId="43" xfId="3" applyFont="1" applyFill="1" applyBorder="1" applyAlignment="1" applyProtection="1">
      <alignment horizontal="center" vertical="center"/>
      <protection locked="0"/>
    </xf>
    <xf numFmtId="9" fontId="34" fillId="15" borderId="45" xfId="3" applyFont="1" applyFill="1" applyBorder="1" applyAlignment="1" applyProtection="1">
      <alignment horizontal="center" vertical="center"/>
      <protection locked="0"/>
    </xf>
    <xf numFmtId="0" fontId="34" fillId="15" borderId="48" xfId="0" applyFont="1" applyFill="1" applyBorder="1" applyAlignment="1" applyProtection="1">
      <alignment horizontal="center" vertical="center"/>
      <protection locked="0"/>
    </xf>
    <xf numFmtId="0" fontId="34" fillId="15" borderId="49" xfId="0" applyFont="1" applyFill="1" applyBorder="1" applyAlignment="1" applyProtection="1">
      <alignment horizontal="center" vertical="center"/>
      <protection locked="0"/>
    </xf>
    <xf numFmtId="0" fontId="4" fillId="4" borderId="45" xfId="0" applyFont="1" applyFill="1" applyBorder="1" applyAlignment="1" applyProtection="1">
      <alignment horizontal="left" vertical="center" wrapText="1"/>
      <protection locked="0"/>
    </xf>
    <xf numFmtId="9" fontId="33" fillId="11" borderId="81" xfId="7" applyNumberFormat="1" applyFont="1" applyFill="1" applyBorder="1" applyAlignment="1" applyProtection="1">
      <alignment horizontal="left" vertical="center"/>
      <protection locked="0"/>
    </xf>
    <xf numFmtId="9" fontId="33" fillId="11" borderId="38" xfId="7" applyNumberFormat="1" applyFont="1" applyFill="1" applyBorder="1" applyAlignment="1" applyProtection="1">
      <alignment horizontal="left" vertical="center"/>
      <protection locked="0"/>
    </xf>
    <xf numFmtId="9" fontId="33" fillId="11" borderId="39" xfId="7" applyNumberFormat="1" applyFont="1" applyFill="1" applyBorder="1" applyAlignment="1" applyProtection="1">
      <alignment horizontal="left" vertical="center"/>
      <protection locked="0"/>
    </xf>
    <xf numFmtId="9" fontId="33" fillId="25" borderId="81" xfId="7" applyNumberFormat="1" applyFont="1" applyFill="1" applyBorder="1" applyAlignment="1" applyProtection="1">
      <alignment horizontal="left" vertical="center"/>
      <protection locked="0"/>
    </xf>
    <xf numFmtId="9" fontId="33" fillId="25" borderId="38" xfId="7" applyNumberFormat="1" applyFont="1" applyFill="1" applyBorder="1" applyAlignment="1" applyProtection="1">
      <alignment horizontal="left" vertical="center"/>
      <protection locked="0"/>
    </xf>
    <xf numFmtId="9" fontId="33" fillId="25" borderId="39" xfId="7" applyNumberFormat="1" applyFont="1" applyFill="1" applyBorder="1" applyAlignment="1" applyProtection="1">
      <alignment horizontal="left" vertical="center"/>
      <protection locked="0"/>
    </xf>
    <xf numFmtId="3" fontId="33" fillId="11" borderId="81" xfId="7" applyNumberFormat="1" applyFont="1" applyFill="1" applyBorder="1" applyAlignment="1" applyProtection="1">
      <alignment horizontal="left" vertical="center"/>
      <protection locked="0"/>
    </xf>
    <xf numFmtId="3" fontId="33" fillId="11" borderId="38" xfId="7" applyNumberFormat="1" applyFont="1" applyFill="1" applyBorder="1" applyAlignment="1" applyProtection="1">
      <alignment horizontal="left" vertical="center"/>
      <protection locked="0"/>
    </xf>
    <xf numFmtId="3" fontId="33" fillId="11" borderId="39" xfId="7" applyNumberFormat="1" applyFont="1" applyFill="1" applyBorder="1" applyAlignment="1" applyProtection="1">
      <alignment horizontal="left" vertical="center"/>
      <protection locked="0"/>
    </xf>
    <xf numFmtId="2" fontId="33" fillId="11" borderId="84" xfId="7" applyNumberFormat="1" applyFont="1" applyFill="1" applyBorder="1" applyAlignment="1" applyProtection="1">
      <alignment horizontal="left" vertical="center"/>
      <protection locked="0"/>
    </xf>
    <xf numFmtId="2" fontId="33" fillId="11" borderId="41" xfId="7" applyNumberFormat="1" applyFont="1" applyFill="1" applyBorder="1" applyAlignment="1" applyProtection="1">
      <alignment horizontal="left" vertical="center"/>
      <protection locked="0"/>
    </xf>
    <xf numFmtId="2" fontId="33" fillId="11" borderId="42" xfId="7" applyNumberFormat="1" applyFont="1" applyFill="1" applyBorder="1" applyAlignment="1" applyProtection="1">
      <alignment horizontal="left" vertical="center"/>
      <protection locked="0"/>
    </xf>
    <xf numFmtId="169" fontId="33" fillId="11" borderId="82" xfId="7" applyNumberFormat="1" applyFont="1" applyFill="1" applyBorder="1" applyAlignment="1" applyProtection="1">
      <alignment horizontal="left" vertical="center" wrapText="1"/>
      <protection locked="0"/>
    </xf>
    <xf numFmtId="169" fontId="33" fillId="11" borderId="47" xfId="7" applyNumberFormat="1" applyFont="1" applyFill="1" applyBorder="1" applyAlignment="1" applyProtection="1">
      <alignment horizontal="left" vertical="center" wrapText="1"/>
      <protection locked="0"/>
    </xf>
    <xf numFmtId="169" fontId="33" fillId="11" borderId="83" xfId="7" applyNumberFormat="1" applyFont="1" applyFill="1" applyBorder="1" applyAlignment="1" applyProtection="1">
      <alignment horizontal="left" vertical="center" wrapText="1"/>
      <protection locked="0"/>
    </xf>
    <xf numFmtId="0" fontId="33" fillId="0" borderId="37" xfId="0" applyFont="1" applyBorder="1" applyAlignment="1" applyProtection="1">
      <alignment horizontal="left" vertical="center" wrapText="1"/>
      <protection locked="0"/>
    </xf>
    <xf numFmtId="0" fontId="33" fillId="0" borderId="38" xfId="0" applyFont="1" applyBorder="1" applyAlignment="1" applyProtection="1">
      <alignment horizontal="left" vertical="center" wrapText="1"/>
      <protection locked="0"/>
    </xf>
    <xf numFmtId="0" fontId="33" fillId="0" borderId="39" xfId="0" applyFont="1" applyBorder="1" applyAlignment="1" applyProtection="1">
      <alignment horizontal="left" vertical="center" wrapText="1"/>
      <protection locked="0"/>
    </xf>
    <xf numFmtId="0" fontId="33" fillId="29" borderId="37" xfId="0" applyFont="1" applyFill="1" applyBorder="1" applyAlignment="1" applyProtection="1">
      <alignment horizontal="left" vertical="center" wrapText="1"/>
      <protection locked="0"/>
    </xf>
    <xf numFmtId="0" fontId="33" fillId="29" borderId="38" xfId="0" applyFont="1" applyFill="1" applyBorder="1" applyAlignment="1" applyProtection="1">
      <alignment horizontal="left" vertical="center" wrapText="1"/>
      <protection locked="0"/>
    </xf>
    <xf numFmtId="0" fontId="33" fillId="29" borderId="39" xfId="0" applyFont="1" applyFill="1" applyBorder="1" applyAlignment="1" applyProtection="1">
      <alignment horizontal="left" vertical="center" wrapText="1"/>
      <protection locked="0"/>
    </xf>
    <xf numFmtId="0" fontId="33" fillId="4" borderId="39" xfId="7" applyNumberFormat="1" applyFont="1" applyFill="1" applyBorder="1" applyAlignment="1" applyProtection="1">
      <alignment horizontal="left" vertical="center" wrapText="1"/>
      <protection locked="0"/>
    </xf>
    <xf numFmtId="2" fontId="4" fillId="4" borderId="45" xfId="3" applyNumberFormat="1" applyFont="1" applyFill="1" applyBorder="1" applyAlignment="1" applyProtection="1">
      <alignment horizontal="left" vertical="center" wrapText="1"/>
      <protection locked="0"/>
    </xf>
    <xf numFmtId="0" fontId="32" fillId="0" borderId="37" xfId="0" applyFont="1" applyBorder="1" applyAlignment="1" applyProtection="1">
      <alignment horizontal="left" vertical="center" wrapText="1"/>
      <protection locked="0"/>
    </xf>
    <xf numFmtId="0" fontId="32" fillId="0" borderId="38" xfId="0" applyFont="1" applyBorder="1" applyAlignment="1" applyProtection="1">
      <alignment horizontal="left" vertical="center" wrapText="1"/>
      <protection locked="0"/>
    </xf>
    <xf numFmtId="0" fontId="32" fillId="0" borderId="39" xfId="0" applyFont="1" applyBorder="1" applyAlignment="1" applyProtection="1">
      <alignment horizontal="left" vertical="center" wrapText="1"/>
      <protection locked="0"/>
    </xf>
    <xf numFmtId="10" fontId="33" fillId="0" borderId="37" xfId="3" applyNumberFormat="1" applyFont="1" applyFill="1" applyBorder="1" applyAlignment="1" applyProtection="1">
      <alignment horizontal="left" vertical="center" wrapText="1"/>
      <protection locked="0"/>
    </xf>
    <xf numFmtId="10" fontId="33" fillId="0" borderId="38" xfId="3" applyNumberFormat="1" applyFont="1" applyFill="1" applyBorder="1" applyAlignment="1" applyProtection="1">
      <alignment horizontal="left" vertical="center" wrapText="1"/>
      <protection locked="0"/>
    </xf>
    <xf numFmtId="10" fontId="33" fillId="0" borderId="39" xfId="3" applyNumberFormat="1" applyFont="1" applyFill="1" applyBorder="1" applyAlignment="1" applyProtection="1">
      <alignment horizontal="left" vertical="center" wrapText="1"/>
      <protection locked="0"/>
    </xf>
    <xf numFmtId="49" fontId="33" fillId="0" borderId="37" xfId="0" applyNumberFormat="1" applyFont="1" applyBorder="1" applyAlignment="1" applyProtection="1">
      <alignment horizontal="left" vertical="center" wrapText="1"/>
      <protection locked="0"/>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34" borderId="1" xfId="0" applyFill="1" applyBorder="1" applyAlignment="1">
      <alignment horizontal="left" vertical="center" wrapText="1"/>
    </xf>
    <xf numFmtId="0" fontId="52" fillId="0" borderId="0" xfId="0" applyFont="1" applyAlignment="1">
      <alignment horizontal="center"/>
    </xf>
    <xf numFmtId="0" fontId="4" fillId="29" borderId="17" xfId="5" applyFont="1" applyFill="1" applyBorder="1" applyAlignment="1">
      <alignment horizontal="center"/>
    </xf>
    <xf numFmtId="0" fontId="4" fillId="29" borderId="18" xfId="5" applyFont="1" applyFill="1" applyBorder="1" applyAlignment="1">
      <alignment horizontal="center"/>
    </xf>
    <xf numFmtId="0" fontId="4" fillId="29" borderId="20" xfId="5" applyFont="1" applyFill="1" applyBorder="1" applyAlignment="1">
      <alignment horizontal="center"/>
    </xf>
    <xf numFmtId="0" fontId="4" fillId="0" borderId="2" xfId="5"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9" fillId="0" borderId="6" xfId="5" applyFont="1" applyBorder="1" applyAlignment="1">
      <alignment vertical="center" wrapText="1"/>
    </xf>
    <xf numFmtId="0" fontId="4" fillId="0" borderId="9" xfId="0" applyFont="1" applyBorder="1" applyAlignment="1">
      <alignment wrapText="1"/>
    </xf>
    <xf numFmtId="0" fontId="5" fillId="0" borderId="0" xfId="5" applyFont="1" applyAlignment="1">
      <alignment horizontal="center" wrapText="1"/>
    </xf>
    <xf numFmtId="0" fontId="5" fillId="0" borderId="3" xfId="5" applyFont="1" applyBorder="1" applyAlignment="1">
      <alignment horizontal="center" wrapText="1"/>
    </xf>
    <xf numFmtId="0" fontId="6" fillId="0" borderId="0" xfId="5" applyFont="1" applyAlignment="1">
      <alignment horizontal="center"/>
    </xf>
    <xf numFmtId="0" fontId="7" fillId="0" borderId="5" xfId="5" applyFont="1" applyBorder="1" applyAlignment="1">
      <alignment horizontal="center"/>
    </xf>
    <xf numFmtId="49" fontId="4" fillId="0" borderId="0" xfId="5" applyNumberFormat="1" applyFont="1" applyAlignment="1">
      <alignment horizontal="left"/>
    </xf>
    <xf numFmtId="49" fontId="4" fillId="0" borderId="11" xfId="5" applyNumberFormat="1" applyFont="1" applyBorder="1" applyAlignment="1">
      <alignment horizontal="left"/>
    </xf>
    <xf numFmtId="0" fontId="7" fillId="0" borderId="13" xfId="5" applyFont="1" applyBorder="1" applyAlignment="1">
      <alignment wrapText="1"/>
    </xf>
    <xf numFmtId="0" fontId="42" fillId="0" borderId="13" xfId="0" applyFont="1" applyBorder="1" applyAlignment="1">
      <alignment wrapText="1"/>
    </xf>
    <xf numFmtId="0" fontId="42" fillId="0" borderId="0" xfId="0" applyFont="1" applyAlignment="1">
      <alignment wrapText="1"/>
    </xf>
    <xf numFmtId="0" fontId="7" fillId="0" borderId="0" xfId="5" applyFont="1" applyAlignment="1">
      <alignment horizontal="center"/>
    </xf>
    <xf numFmtId="0" fontId="4" fillId="0" borderId="6" xfId="5" applyFont="1" applyBorder="1" applyAlignment="1">
      <alignment horizontal="left" vertical="top" wrapText="1"/>
    </xf>
    <xf numFmtId="0" fontId="4" fillId="0" borderId="9" xfId="5" applyFont="1" applyBorder="1" applyAlignment="1">
      <alignment horizontal="left" vertical="top" wrapText="1"/>
    </xf>
    <xf numFmtId="0" fontId="4" fillId="0" borderId="7" xfId="5" applyFont="1" applyBorder="1" applyAlignment="1">
      <alignment horizontal="left" vertical="top" wrapText="1"/>
    </xf>
    <xf numFmtId="0" fontId="4" fillId="0" borderId="1" xfId="5" applyFont="1" applyBorder="1" applyAlignment="1">
      <alignment horizontal="left" vertical="top" wrapText="1"/>
    </xf>
    <xf numFmtId="0" fontId="42" fillId="0" borderId="1" xfId="0" applyFont="1" applyBorder="1" applyAlignment="1">
      <alignment vertical="top" wrapText="1"/>
    </xf>
    <xf numFmtId="0" fontId="7" fillId="0" borderId="12" xfId="5" applyFont="1" applyBorder="1" applyAlignment="1">
      <alignment horizontal="left" vertical="top" wrapText="1"/>
    </xf>
    <xf numFmtId="0" fontId="7" fillId="0" borderId="13" xfId="5" applyFont="1" applyBorder="1" applyAlignment="1">
      <alignment horizontal="left" vertical="top" wrapText="1"/>
    </xf>
    <xf numFmtId="0" fontId="7" fillId="0" borderId="14" xfId="5" applyFont="1" applyBorder="1" applyAlignment="1">
      <alignment horizontal="left" vertical="top" wrapText="1"/>
    </xf>
    <xf numFmtId="0" fontId="4" fillId="0" borderId="15" xfId="5" applyFont="1" applyBorder="1" applyAlignment="1">
      <alignment horizontal="left" vertical="top" wrapText="1"/>
    </xf>
    <xf numFmtId="0" fontId="4" fillId="0" borderId="5" xfId="5" applyFont="1" applyBorder="1" applyAlignment="1">
      <alignment horizontal="left" vertical="top" wrapText="1"/>
    </xf>
    <xf numFmtId="0" fontId="4" fillId="0" borderId="16" xfId="5" applyFont="1" applyBorder="1" applyAlignment="1">
      <alignment horizontal="left" vertical="top" wrapText="1"/>
    </xf>
    <xf numFmtId="0" fontId="7" fillId="4" borderId="13" xfId="5" applyFont="1" applyFill="1" applyBorder="1" applyAlignment="1" applyProtection="1">
      <alignment horizontal="center" vertical="top" wrapText="1"/>
      <protection locked="0"/>
    </xf>
    <xf numFmtId="0" fontId="7" fillId="4" borderId="14" xfId="5" applyFont="1" applyFill="1" applyBorder="1" applyAlignment="1" applyProtection="1">
      <alignment horizontal="center" vertical="top" wrapText="1"/>
      <protection locked="0"/>
    </xf>
    <xf numFmtId="0" fontId="7" fillId="0" borderId="1" xfId="5" applyFont="1" applyBorder="1" applyAlignment="1">
      <alignment horizontal="center" vertical="top" wrapText="1"/>
    </xf>
    <xf numFmtId="0" fontId="7" fillId="4" borderId="9" xfId="5" applyFont="1" applyFill="1" applyBorder="1" applyAlignment="1" applyProtection="1">
      <alignment horizontal="center" vertical="top" wrapText="1"/>
      <protection locked="0"/>
    </xf>
    <xf numFmtId="0" fontId="7" fillId="4" borderId="7" xfId="5" applyFont="1" applyFill="1" applyBorder="1" applyAlignment="1" applyProtection="1">
      <alignment horizontal="center" vertical="top" wrapText="1"/>
      <protection locked="0"/>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5" fillId="0" borderId="1" xfId="5" applyFont="1" applyBorder="1" applyAlignment="1">
      <alignment horizontal="left" vertical="top" wrapText="1"/>
    </xf>
    <xf numFmtId="49" fontId="4" fillId="4" borderId="6" xfId="5" applyNumberFormat="1" applyFont="1" applyFill="1" applyBorder="1" applyAlignment="1" applyProtection="1">
      <alignment horizontal="center"/>
      <protection locked="0"/>
    </xf>
    <xf numFmtId="49" fontId="4" fillId="4" borderId="9" xfId="5" applyNumberFormat="1" applyFont="1" applyFill="1" applyBorder="1" applyAlignment="1" applyProtection="1">
      <alignment horizontal="center"/>
      <protection locked="0"/>
    </xf>
    <xf numFmtId="49" fontId="4" fillId="4" borderId="7" xfId="5" applyNumberFormat="1" applyFont="1" applyFill="1" applyBorder="1" applyAlignment="1" applyProtection="1">
      <alignment horizontal="center"/>
      <protection locked="0"/>
    </xf>
    <xf numFmtId="49" fontId="4" fillId="4" borderId="1" xfId="5" applyNumberFormat="1" applyFont="1" applyFill="1" applyBorder="1" applyAlignment="1" applyProtection="1">
      <alignment horizontal="left"/>
      <protection locked="0"/>
    </xf>
    <xf numFmtId="0" fontId="4" fillId="4" borderId="1" xfId="5" applyFont="1" applyFill="1" applyBorder="1" applyAlignment="1" applyProtection="1">
      <alignment horizontal="center"/>
      <protection locked="0"/>
    </xf>
    <xf numFmtId="0" fontId="42" fillId="4" borderId="1" xfId="0" applyFont="1" applyFill="1" applyBorder="1" applyAlignment="1" applyProtection="1">
      <alignment horizontal="center"/>
      <protection locked="0"/>
    </xf>
    <xf numFmtId="171" fontId="4" fillId="4" borderId="1" xfId="5" applyNumberFormat="1" applyFont="1" applyFill="1" applyBorder="1" applyAlignment="1" applyProtection="1">
      <alignment horizontal="center"/>
      <protection locked="0"/>
    </xf>
    <xf numFmtId="171" fontId="4" fillId="4" borderId="4" xfId="5" applyNumberFormat="1" applyFont="1" applyFill="1" applyBorder="1" applyAlignment="1" applyProtection="1">
      <alignment horizontal="center"/>
      <protection locked="0"/>
    </xf>
    <xf numFmtId="49" fontId="14" fillId="4" borderId="1" xfId="6" applyNumberFormat="1" applyFill="1" applyBorder="1" applyAlignment="1" applyProtection="1">
      <alignment horizontal="left"/>
      <protection locked="0"/>
    </xf>
    <xf numFmtId="49" fontId="4" fillId="0" borderId="0" xfId="5" applyNumberFormat="1" applyFont="1" applyAlignment="1">
      <alignment horizontal="left" vertical="center" wrapText="1"/>
    </xf>
    <xf numFmtId="49" fontId="4" fillId="0" borderId="11" xfId="5" applyNumberFormat="1" applyFont="1" applyBorder="1" applyAlignment="1">
      <alignment horizontal="left" vertical="center" wrapText="1"/>
    </xf>
    <xf numFmtId="0" fontId="4" fillId="4" borderId="2" xfId="5" applyFont="1" applyFill="1" applyBorder="1" applyAlignment="1" applyProtection="1">
      <alignment horizontal="center"/>
      <protection locked="0"/>
    </xf>
    <xf numFmtId="49" fontId="5" fillId="0" borderId="0" xfId="5" applyNumberFormat="1" applyFont="1" applyAlignment="1">
      <alignment vertical="top" wrapText="1"/>
    </xf>
    <xf numFmtId="49" fontId="14" fillId="4" borderId="4" xfId="6" applyNumberFormat="1" applyFill="1" applyBorder="1" applyAlignment="1" applyProtection="1">
      <alignment horizontal="left"/>
      <protection locked="0"/>
    </xf>
    <xf numFmtId="0" fontId="4" fillId="4" borderId="6" xfId="5" applyFont="1" applyFill="1" applyBorder="1" applyAlignment="1" applyProtection="1">
      <alignment horizontal="center" vertical="top" wrapText="1"/>
      <protection locked="0"/>
    </xf>
    <xf numFmtId="0" fontId="4" fillId="4" borderId="7" xfId="5" applyFont="1" applyFill="1" applyBorder="1" applyAlignment="1" applyProtection="1">
      <alignment horizontal="center" vertical="top" wrapText="1"/>
      <protection locked="0"/>
    </xf>
    <xf numFmtId="0" fontId="90" fillId="0" borderId="5" xfId="5" applyFont="1" applyBorder="1" applyAlignment="1">
      <alignment vertical="top" wrapText="1"/>
    </xf>
    <xf numFmtId="0" fontId="91" fillId="0" borderId="5" xfId="0" applyFont="1" applyBorder="1" applyAlignment="1">
      <alignment vertical="top" wrapText="1"/>
    </xf>
    <xf numFmtId="0" fontId="91" fillId="0" borderId="0" xfId="0" applyFont="1" applyAlignment="1">
      <alignment wrapText="1"/>
    </xf>
    <xf numFmtId="0" fontId="87" fillId="4" borderId="1" xfId="5" applyFont="1" applyFill="1" applyBorder="1" applyAlignment="1" applyProtection="1">
      <alignment horizontal="center"/>
      <protection locked="0"/>
    </xf>
    <xf numFmtId="0" fontId="4" fillId="4" borderId="1" xfId="0" applyFont="1" applyFill="1" applyBorder="1" applyAlignment="1" applyProtection="1">
      <alignment horizontal="left"/>
      <protection locked="0"/>
    </xf>
    <xf numFmtId="0" fontId="87" fillId="4" borderId="6" xfId="5" applyFont="1" applyFill="1" applyBorder="1" applyAlignment="1" applyProtection="1">
      <alignment horizontal="center"/>
      <protection locked="0"/>
    </xf>
    <xf numFmtId="0" fontId="87" fillId="4" borderId="9" xfId="5" applyFont="1" applyFill="1" applyBorder="1" applyAlignment="1" applyProtection="1">
      <alignment horizontal="center"/>
      <protection locked="0"/>
    </xf>
    <xf numFmtId="0" fontId="87" fillId="4" borderId="7" xfId="5" applyFont="1" applyFill="1" applyBorder="1" applyAlignment="1" applyProtection="1">
      <alignment horizontal="center"/>
      <protection locked="0"/>
    </xf>
    <xf numFmtId="0" fontId="41" fillId="4" borderId="17" xfId="0" applyFont="1" applyFill="1" applyBorder="1" applyAlignment="1">
      <alignment horizontal="center"/>
    </xf>
    <xf numFmtId="0" fontId="41" fillId="4" borderId="18" xfId="0" applyFont="1" applyFill="1" applyBorder="1" applyAlignment="1">
      <alignment horizontal="center"/>
    </xf>
    <xf numFmtId="0" fontId="41" fillId="4" borderId="20" xfId="0" applyFont="1" applyFill="1" applyBorder="1" applyAlignment="1">
      <alignment horizontal="center"/>
    </xf>
    <xf numFmtId="172" fontId="4" fillId="0" borderId="6" xfId="1" applyNumberFormat="1" applyFont="1" applyBorder="1" applyAlignment="1" applyProtection="1">
      <alignment horizontal="left"/>
    </xf>
    <xf numFmtId="172" fontId="4" fillId="0" borderId="9" xfId="1" applyNumberFormat="1" applyFont="1" applyBorder="1" applyAlignment="1" applyProtection="1">
      <alignment horizontal="left"/>
    </xf>
    <xf numFmtId="172" fontId="4" fillId="0" borderId="7" xfId="1" applyNumberFormat="1" applyFont="1" applyBorder="1" applyAlignment="1" applyProtection="1">
      <alignment horizontal="left"/>
    </xf>
    <xf numFmtId="49" fontId="4" fillId="0" borderId="6" xfId="5" applyNumberFormat="1" applyFont="1" applyBorder="1" applyAlignment="1">
      <alignment wrapText="1"/>
    </xf>
    <xf numFmtId="0" fontId="6" fillId="0" borderId="9" xfId="0" applyFont="1" applyBorder="1" applyAlignment="1">
      <alignment wrapText="1"/>
    </xf>
    <xf numFmtId="49" fontId="4" fillId="4" borderId="6" xfId="5" applyNumberFormat="1" applyFont="1" applyFill="1" applyBorder="1" applyAlignment="1" applyProtection="1">
      <alignment horizontal="left"/>
      <protection locked="0"/>
    </xf>
    <xf numFmtId="49" fontId="4" fillId="4" borderId="9" xfId="5" applyNumberFormat="1" applyFont="1" applyFill="1" applyBorder="1" applyAlignment="1" applyProtection="1">
      <alignment horizontal="left"/>
      <protection locked="0"/>
    </xf>
    <xf numFmtId="49" fontId="4" fillId="4" borderId="7" xfId="5" applyNumberFormat="1" applyFont="1" applyFill="1" applyBorder="1" applyAlignment="1" applyProtection="1">
      <alignment horizontal="left"/>
      <protection locked="0"/>
    </xf>
    <xf numFmtId="0" fontId="4" fillId="4" borderId="6" xfId="5" applyFont="1" applyFill="1" applyBorder="1" applyAlignment="1" applyProtection="1">
      <alignment horizontal="left"/>
      <protection locked="0"/>
    </xf>
    <xf numFmtId="0" fontId="4" fillId="4" borderId="9" xfId="5" applyFont="1" applyFill="1" applyBorder="1" applyAlignment="1" applyProtection="1">
      <alignment horizontal="left"/>
      <protection locked="0"/>
    </xf>
    <xf numFmtId="0" fontId="4" fillId="4" borderId="7" xfId="5" applyFont="1" applyFill="1" applyBorder="1" applyAlignment="1" applyProtection="1">
      <alignment horizontal="left"/>
      <protection locked="0"/>
    </xf>
    <xf numFmtId="49" fontId="4" fillId="4" borderId="6" xfId="5" applyNumberFormat="1" applyFont="1" applyFill="1" applyBorder="1" applyAlignment="1" applyProtection="1">
      <alignment horizontal="left" vertical="top"/>
      <protection locked="0"/>
    </xf>
    <xf numFmtId="49" fontId="4" fillId="4" borderId="9" xfId="5" applyNumberFormat="1" applyFont="1" applyFill="1" applyBorder="1" applyAlignment="1" applyProtection="1">
      <alignment horizontal="left" vertical="top"/>
      <protection locked="0"/>
    </xf>
    <xf numFmtId="49" fontId="4" fillId="4" borderId="7" xfId="5" applyNumberFormat="1" applyFont="1" applyFill="1" applyBorder="1" applyAlignment="1" applyProtection="1">
      <alignment horizontal="left" vertical="top"/>
      <protection locked="0"/>
    </xf>
    <xf numFmtId="0" fontId="4" fillId="0" borderId="6" xfId="5" applyFont="1" applyBorder="1" applyAlignment="1">
      <alignment horizontal="left"/>
    </xf>
    <xf numFmtId="165" fontId="87" fillId="28" borderId="6" xfId="1" applyNumberFormat="1" applyFont="1" applyFill="1" applyBorder="1" applyAlignment="1" applyProtection="1">
      <alignment horizontal="left" vertical="top" wrapText="1"/>
    </xf>
    <xf numFmtId="165" fontId="87" fillId="28" borderId="9" xfId="1" applyNumberFormat="1" applyFont="1" applyFill="1" applyBorder="1" applyAlignment="1" applyProtection="1">
      <alignment horizontal="left" vertical="top" wrapText="1"/>
    </xf>
    <xf numFmtId="165" fontId="87" fillId="28" borderId="7" xfId="1" applyNumberFormat="1" applyFont="1" applyFill="1" applyBorder="1" applyAlignment="1" applyProtection="1">
      <alignment horizontal="left" vertical="top" wrapText="1"/>
    </xf>
    <xf numFmtId="165" fontId="4" fillId="4" borderId="6" xfId="1" applyNumberFormat="1" applyFont="1" applyFill="1" applyBorder="1" applyAlignment="1" applyProtection="1">
      <alignment horizontal="left" vertical="top" wrapText="1"/>
      <protection locked="0"/>
    </xf>
    <xf numFmtId="165" fontId="4" fillId="4" borderId="9" xfId="1" applyNumberFormat="1" applyFont="1" applyFill="1" applyBorder="1" applyAlignment="1" applyProtection="1">
      <alignment horizontal="left" vertical="top" wrapText="1"/>
      <protection locked="0"/>
    </xf>
    <xf numFmtId="165" fontId="4" fillId="4" borderId="7" xfId="1" applyNumberFormat="1" applyFont="1" applyFill="1" applyBorder="1" applyAlignment="1" applyProtection="1">
      <alignment horizontal="left" vertical="top" wrapText="1"/>
      <protection locked="0"/>
    </xf>
    <xf numFmtId="0" fontId="4" fillId="4" borderId="6" xfId="5" applyFont="1" applyFill="1" applyBorder="1" applyAlignment="1" applyProtection="1">
      <alignment horizontal="center"/>
      <protection locked="0"/>
    </xf>
    <xf numFmtId="0" fontId="4" fillId="4" borderId="9" xfId="5" applyFont="1" applyFill="1" applyBorder="1" applyAlignment="1" applyProtection="1">
      <alignment horizontal="center"/>
      <protection locked="0"/>
    </xf>
    <xf numFmtId="0" fontId="4" fillId="4" borderId="7" xfId="5" applyFont="1" applyFill="1" applyBorder="1" applyAlignment="1" applyProtection="1">
      <alignment horizontal="center"/>
      <protection locked="0"/>
    </xf>
    <xf numFmtId="0" fontId="4" fillId="10" borderId="17" xfId="5" applyFont="1" applyFill="1" applyBorder="1" applyAlignment="1">
      <alignment horizontal="center"/>
    </xf>
    <xf numFmtId="0" fontId="5" fillId="0" borderId="9" xfId="5" applyFont="1" applyBorder="1" applyAlignment="1">
      <alignment vertical="top" wrapText="1"/>
    </xf>
    <xf numFmtId="0" fontId="6" fillId="0" borderId="9" xfId="0" applyFont="1" applyBorder="1" applyAlignment="1">
      <alignment vertical="top" wrapText="1"/>
    </xf>
    <xf numFmtId="0" fontId="6" fillId="0" borderId="0" xfId="0" applyFont="1" applyAlignment="1">
      <alignment wrapText="1"/>
    </xf>
    <xf numFmtId="0" fontId="4" fillId="4" borderId="6" xfId="0" applyFont="1" applyFill="1" applyBorder="1" applyAlignment="1" applyProtection="1">
      <alignment horizontal="left"/>
      <protection locked="0"/>
    </xf>
    <xf numFmtId="0" fontId="4" fillId="4" borderId="9" xfId="0" applyFont="1" applyFill="1" applyBorder="1" applyAlignment="1" applyProtection="1">
      <alignment horizontal="left"/>
      <protection locked="0"/>
    </xf>
    <xf numFmtId="0" fontId="4" fillId="4" borderId="7" xfId="0" applyFont="1" applyFill="1" applyBorder="1" applyAlignment="1" applyProtection="1">
      <alignment horizontal="left"/>
      <protection locked="0"/>
    </xf>
    <xf numFmtId="0" fontId="4" fillId="26" borderId="17" xfId="5" applyFont="1" applyFill="1" applyBorder="1" applyAlignment="1">
      <alignment horizontal="center"/>
    </xf>
    <xf numFmtId="0" fontId="4" fillId="26" borderId="18" xfId="5" applyFont="1" applyFill="1" applyBorder="1" applyAlignment="1">
      <alignment horizontal="center"/>
    </xf>
    <xf numFmtId="0" fontId="4" fillId="26" borderId="20" xfId="5" applyFont="1" applyFill="1" applyBorder="1" applyAlignment="1">
      <alignment horizontal="center"/>
    </xf>
    <xf numFmtId="0" fontId="6" fillId="4" borderId="1" xfId="0" applyFont="1" applyFill="1" applyBorder="1" applyAlignment="1" applyProtection="1">
      <alignment horizontal="center" vertical="center" wrapText="1"/>
      <protection locked="0"/>
    </xf>
    <xf numFmtId="0" fontId="4" fillId="0" borderId="1" xfId="0" applyFont="1" applyBorder="1" applyAlignment="1">
      <alignment horizontal="left" vertical="center" wrapText="1"/>
    </xf>
    <xf numFmtId="0" fontId="4" fillId="4" borderId="12" xfId="5" applyFont="1" applyFill="1" applyBorder="1" applyAlignment="1" applyProtection="1">
      <alignment horizontal="center"/>
      <protection locked="0"/>
    </xf>
    <xf numFmtId="0" fontId="4" fillId="4" borderId="13" xfId="5" applyFont="1" applyFill="1" applyBorder="1" applyAlignment="1" applyProtection="1">
      <alignment horizontal="center"/>
      <protection locked="0"/>
    </xf>
    <xf numFmtId="0" fontId="4" fillId="4" borderId="14" xfId="5" applyFont="1" applyFill="1" applyBorder="1" applyAlignment="1" applyProtection="1">
      <alignment horizontal="center"/>
      <protection locked="0"/>
    </xf>
    <xf numFmtId="0" fontId="4" fillId="4" borderId="23" xfId="5" applyFont="1" applyFill="1" applyBorder="1" applyAlignment="1" applyProtection="1">
      <alignment horizontal="center"/>
      <protection locked="0"/>
    </xf>
    <xf numFmtId="0" fontId="4" fillId="4" borderId="0" xfId="5" applyFont="1" applyFill="1" applyAlignment="1" applyProtection="1">
      <alignment horizontal="center"/>
      <protection locked="0"/>
    </xf>
    <xf numFmtId="0" fontId="4" fillId="4" borderId="11" xfId="5" applyFont="1" applyFill="1" applyBorder="1" applyAlignment="1" applyProtection="1">
      <alignment horizontal="center"/>
      <protection locked="0"/>
    </xf>
    <xf numFmtId="0" fontId="4" fillId="4" borderId="15" xfId="5" applyFont="1" applyFill="1" applyBorder="1" applyAlignment="1" applyProtection="1">
      <alignment horizontal="center"/>
      <protection locked="0"/>
    </xf>
    <xf numFmtId="0" fontId="4" fillId="4" borderId="5" xfId="5" applyFont="1" applyFill="1" applyBorder="1" applyAlignment="1" applyProtection="1">
      <alignment horizontal="center"/>
      <protection locked="0"/>
    </xf>
    <xf numFmtId="0" fontId="4" fillId="4" borderId="16" xfId="5"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7"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42" fillId="4" borderId="1" xfId="0" applyFont="1" applyFill="1" applyBorder="1" applyAlignment="1" applyProtection="1">
      <alignment horizontal="center" vertical="center" wrapText="1"/>
      <protection locked="0"/>
    </xf>
    <xf numFmtId="0" fontId="42" fillId="0" borderId="0" xfId="0" applyFont="1" applyAlignment="1">
      <alignment horizontal="left" vertical="top"/>
    </xf>
    <xf numFmtId="49" fontId="42" fillId="0" borderId="0" xfId="0" applyNumberFormat="1" applyFont="1" applyAlignment="1">
      <alignment horizontal="left" vertical="top" wrapText="1"/>
    </xf>
    <xf numFmtId="0" fontId="42" fillId="0" borderId="0" xfId="0" applyFont="1" applyAlignment="1">
      <alignment horizontal="left" vertical="top" wrapText="1"/>
    </xf>
    <xf numFmtId="0" fontId="71" fillId="0" borderId="0" xfId="0" applyFont="1" applyAlignment="1">
      <alignment horizontal="center"/>
    </xf>
    <xf numFmtId="0" fontId="70" fillId="38" borderId="1" xfId="0" applyFont="1" applyFill="1" applyBorder="1" applyAlignment="1">
      <alignment horizontal="center" vertical="center" wrapText="1"/>
    </xf>
    <xf numFmtId="0" fontId="7" fillId="7" borderId="6" xfId="5" applyFont="1" applyFill="1" applyBorder="1" applyAlignment="1">
      <alignment horizontal="center"/>
    </xf>
    <xf numFmtId="0" fontId="7" fillId="7" borderId="9" xfId="5" applyFont="1" applyFill="1" applyBorder="1" applyAlignment="1">
      <alignment horizontal="center"/>
    </xf>
    <xf numFmtId="0" fontId="7" fillId="7" borderId="7" xfId="5" applyFont="1" applyFill="1" applyBorder="1" applyAlignment="1">
      <alignment horizontal="center"/>
    </xf>
    <xf numFmtId="0" fontId="16" fillId="0" borderId="0" xfId="5" applyFont="1" applyAlignment="1">
      <alignment horizontal="left" vertical="top" wrapText="1"/>
    </xf>
    <xf numFmtId="0" fontId="17" fillId="0" borderId="0" xfId="5" applyFont="1" applyAlignment="1">
      <alignment horizontal="left" vertical="top" wrapText="1"/>
    </xf>
    <xf numFmtId="0" fontId="21" fillId="0" borderId="0" xfId="5" applyFont="1" applyAlignment="1">
      <alignment horizontal="left" wrapText="1"/>
    </xf>
    <xf numFmtId="164" fontId="12" fillId="4" borderId="6" xfId="2" applyNumberFormat="1" applyFont="1" applyFill="1" applyBorder="1" applyAlignment="1" applyProtection="1">
      <alignment horizontal="center" vertical="center" wrapText="1"/>
      <protection locked="0"/>
    </xf>
    <xf numFmtId="164" fontId="12" fillId="4" borderId="7" xfId="2" applyNumberFormat="1" applyFont="1" applyFill="1" applyBorder="1" applyAlignment="1" applyProtection="1">
      <alignment horizontal="center" vertical="center" wrapText="1"/>
      <protection locked="0"/>
    </xf>
    <xf numFmtId="0" fontId="11" fillId="14" borderId="6" xfId="0" applyFont="1" applyFill="1" applyBorder="1" applyAlignment="1">
      <alignment horizontal="left" vertical="top" wrapText="1"/>
    </xf>
    <xf numFmtId="0" fontId="11" fillId="14" borderId="9" xfId="0" applyFont="1" applyFill="1" applyBorder="1" applyAlignment="1">
      <alignment horizontal="left" vertical="top" wrapText="1"/>
    </xf>
    <xf numFmtId="0" fontId="11" fillId="14" borderId="7"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5" xfId="0" applyFont="1" applyFill="1" applyBorder="1" applyAlignment="1">
      <alignment horizontal="left" vertical="top" wrapText="1"/>
    </xf>
    <xf numFmtId="0" fontId="11" fillId="12" borderId="6"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0" fillId="32" borderId="1" xfId="0" applyFill="1" applyBorder="1" applyAlignment="1" applyProtection="1">
      <alignment horizontal="center"/>
      <protection locked="0"/>
    </xf>
    <xf numFmtId="0" fontId="37" fillId="19" borderId="140" xfId="0" applyFont="1" applyFill="1" applyBorder="1" applyAlignment="1">
      <alignment horizontal="center"/>
    </xf>
    <xf numFmtId="0" fontId="37" fillId="19" borderId="141" xfId="0" applyFont="1" applyFill="1" applyBorder="1" applyAlignment="1">
      <alignment horizontal="center"/>
    </xf>
    <xf numFmtId="0" fontId="37" fillId="19" borderId="142" xfId="0" applyFont="1" applyFill="1" applyBorder="1" applyAlignment="1">
      <alignment horizontal="center"/>
    </xf>
    <xf numFmtId="0" fontId="61" fillId="0" borderId="143" xfId="0" applyFont="1" applyBorder="1" applyAlignment="1">
      <alignment horizontal="center"/>
    </xf>
    <xf numFmtId="0" fontId="61" fillId="0" borderId="0" xfId="0" applyFont="1" applyAlignment="1">
      <alignment horizontal="center"/>
    </xf>
    <xf numFmtId="0" fontId="60" fillId="33" borderId="145" xfId="0" applyFont="1" applyFill="1" applyBorder="1" applyAlignment="1">
      <alignment horizontal="left" vertical="top" wrapText="1"/>
    </xf>
    <xf numFmtId="0" fontId="60" fillId="33" borderId="1" xfId="0" applyFont="1" applyFill="1" applyBorder="1" applyAlignment="1">
      <alignment horizontal="left" vertical="top" wrapText="1"/>
    </xf>
    <xf numFmtId="0" fontId="60" fillId="33" borderId="2" xfId="0" applyFont="1" applyFill="1" applyBorder="1" applyAlignment="1">
      <alignment horizontal="left" vertical="top" wrapText="1"/>
    </xf>
    <xf numFmtId="0" fontId="59" fillId="0" borderId="146" xfId="0" applyFont="1" applyBorder="1" applyAlignment="1">
      <alignment horizontal="center" wrapText="1"/>
    </xf>
    <xf numFmtId="0" fontId="59" fillId="0" borderId="147" xfId="0" applyFont="1" applyBorder="1" applyAlignment="1">
      <alignment horizontal="center" wrapText="1"/>
    </xf>
    <xf numFmtId="0" fontId="59" fillId="0" borderId="12" xfId="0" applyFont="1" applyBorder="1" applyAlignment="1">
      <alignment horizontal="center" wrapText="1"/>
    </xf>
    <xf numFmtId="0" fontId="59" fillId="0" borderId="15" xfId="0" applyFont="1" applyBorder="1" applyAlignment="1">
      <alignment horizontal="center" wrapText="1"/>
    </xf>
    <xf numFmtId="0" fontId="59" fillId="0" borderId="151" xfId="0" applyFont="1" applyBorder="1" applyAlignment="1">
      <alignment horizontal="center" vertical="center" wrapText="1"/>
    </xf>
    <xf numFmtId="0" fontId="59" fillId="0" borderId="154" xfId="0" applyFont="1" applyBorder="1" applyAlignment="1">
      <alignment horizontal="center" vertical="center" wrapText="1"/>
    </xf>
    <xf numFmtId="0" fontId="58" fillId="32" borderId="152" xfId="0" applyFont="1" applyFill="1" applyBorder="1" applyAlignment="1" applyProtection="1">
      <alignment horizontal="center" vertical="center" wrapText="1"/>
      <protection locked="0"/>
    </xf>
    <xf numFmtId="0" fontId="58" fillId="32" borderId="155" xfId="0" applyFont="1" applyFill="1" applyBorder="1" applyAlignment="1" applyProtection="1">
      <alignment horizontal="center" vertical="center" wrapText="1"/>
      <protection locked="0"/>
    </xf>
    <xf numFmtId="0" fontId="58" fillId="32" borderId="153" xfId="0" applyFont="1" applyFill="1" applyBorder="1" applyAlignment="1" applyProtection="1">
      <alignment horizontal="center" vertical="center" wrapText="1"/>
      <protection locked="0"/>
    </xf>
    <xf numFmtId="0" fontId="58" fillId="32" borderId="156" xfId="0" applyFont="1" applyFill="1" applyBorder="1" applyAlignment="1" applyProtection="1">
      <alignment horizontal="center" vertical="center" wrapText="1"/>
      <protection locked="0"/>
    </xf>
    <xf numFmtId="165" fontId="7" fillId="0" borderId="17" xfId="1" applyNumberFormat="1" applyFont="1" applyFill="1" applyBorder="1" applyAlignment="1" applyProtection="1">
      <alignment horizontal="center"/>
    </xf>
    <xf numFmtId="165" fontId="7" fillId="0" borderId="18" xfId="1" applyNumberFormat="1" applyFont="1" applyFill="1" applyBorder="1" applyAlignment="1" applyProtection="1">
      <alignment horizontal="center"/>
    </xf>
    <xf numFmtId="165" fontId="7" fillId="0" borderId="20" xfId="1" applyNumberFormat="1" applyFont="1" applyFill="1" applyBorder="1" applyAlignment="1" applyProtection="1">
      <alignment horizontal="center"/>
    </xf>
    <xf numFmtId="0" fontId="7" fillId="0" borderId="25" xfId="0" applyFont="1" applyBorder="1" applyAlignment="1">
      <alignment horizontal="right" wrapText="1"/>
    </xf>
    <xf numFmtId="0" fontId="7" fillId="0" borderId="26" xfId="0" applyFont="1" applyBorder="1" applyAlignment="1">
      <alignment horizontal="right" wrapText="1"/>
    </xf>
    <xf numFmtId="165" fontId="4" fillId="0" borderId="19" xfId="1" applyNumberFormat="1" applyFont="1" applyBorder="1" applyAlignment="1" applyProtection="1">
      <alignment horizontal="center" wrapText="1"/>
    </xf>
    <xf numFmtId="165" fontId="4" fillId="0" borderId="5" xfId="1" applyNumberFormat="1" applyFont="1" applyBorder="1" applyAlignment="1" applyProtection="1">
      <alignment horizontal="center" wrapText="1"/>
    </xf>
    <xf numFmtId="0" fontId="7" fillId="1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7" fillId="13" borderId="6" xfId="0" applyFont="1" applyFill="1" applyBorder="1" applyAlignment="1">
      <alignment horizontal="center" wrapText="1"/>
    </xf>
    <xf numFmtId="0" fontId="6" fillId="0" borderId="9" xfId="0" applyFont="1" applyBorder="1" applyAlignment="1">
      <alignment horizontal="center" wrapText="1"/>
    </xf>
    <xf numFmtId="0" fontId="6" fillId="0" borderId="7" xfId="0" applyFont="1" applyBorder="1" applyAlignment="1">
      <alignment horizontal="center" wrapText="1"/>
    </xf>
    <xf numFmtId="0" fontId="7" fillId="22" borderId="6" xfId="0" applyFont="1" applyFill="1" applyBorder="1" applyAlignment="1" applyProtection="1">
      <alignment horizontal="left" vertical="center" wrapText="1"/>
      <protection locked="0"/>
    </xf>
    <xf numFmtId="0" fontId="6" fillId="22" borderId="9" xfId="0" applyFont="1" applyFill="1" applyBorder="1" applyAlignment="1" applyProtection="1">
      <alignment vertical="center"/>
      <protection locked="0"/>
    </xf>
    <xf numFmtId="0" fontId="6" fillId="22" borderId="7" xfId="0" applyFont="1" applyFill="1" applyBorder="1" applyAlignment="1" applyProtection="1">
      <alignment vertical="center"/>
      <protection locked="0"/>
    </xf>
    <xf numFmtId="164" fontId="6" fillId="22" borderId="6" xfId="2" applyNumberFormat="1" applyFont="1" applyFill="1" applyBorder="1" applyAlignment="1" applyProtection="1">
      <alignment wrapText="1"/>
      <protection locked="0"/>
    </xf>
    <xf numFmtId="0" fontId="6" fillId="22" borderId="9" xfId="0" applyFont="1" applyFill="1" applyBorder="1" applyAlignment="1" applyProtection="1">
      <alignment wrapText="1"/>
      <protection locked="0"/>
    </xf>
    <xf numFmtId="0" fontId="6" fillId="22" borderId="7" xfId="0" applyFont="1" applyFill="1" applyBorder="1" applyAlignment="1" applyProtection="1">
      <alignment wrapText="1"/>
      <protection locked="0"/>
    </xf>
    <xf numFmtId="165" fontId="7" fillId="0" borderId="24" xfId="1" applyNumberFormat="1" applyFont="1" applyFill="1" applyBorder="1" applyAlignment="1" applyProtection="1">
      <alignment horizontal="center"/>
    </xf>
    <xf numFmtId="0" fontId="25" fillId="4" borderId="0" xfId="0" applyFont="1" applyFill="1" applyAlignment="1">
      <alignment horizontal="left" vertical="center" wrapText="1"/>
    </xf>
    <xf numFmtId="0" fontId="11" fillId="12" borderId="1" xfId="0" applyFont="1" applyFill="1" applyBorder="1" applyAlignment="1">
      <alignment horizontal="center" vertical="center" wrapText="1"/>
    </xf>
    <xf numFmtId="0" fontId="11" fillId="0" borderId="6" xfId="0" applyFont="1" applyBorder="1" applyAlignment="1">
      <alignment horizontal="left" vertical="top" wrapText="1"/>
    </xf>
    <xf numFmtId="0" fontId="12" fillId="0" borderId="9" xfId="0" applyFont="1" applyBorder="1" applyAlignment="1">
      <alignment wrapText="1"/>
    </xf>
    <xf numFmtId="0" fontId="12" fillId="0" borderId="7" xfId="0" applyFont="1" applyBorder="1" applyAlignment="1">
      <alignment wrapText="1"/>
    </xf>
    <xf numFmtId="42" fontId="11" fillId="0" borderId="6" xfId="2" applyNumberFormat="1" applyFont="1" applyFill="1" applyBorder="1" applyAlignment="1" applyProtection="1">
      <alignment horizontal="left" vertical="center" wrapText="1"/>
    </xf>
    <xf numFmtId="0" fontId="12" fillId="0" borderId="9" xfId="0" applyFont="1" applyBorder="1" applyAlignment="1">
      <alignment vertical="center" wrapText="1"/>
    </xf>
    <xf numFmtId="3" fontId="28" fillId="0" borderId="0" xfId="5" applyNumberFormat="1" applyFont="1" applyAlignment="1">
      <alignment horizontal="center" vertical="center"/>
    </xf>
    <xf numFmtId="0" fontId="29" fillId="0" borderId="0" xfId="5" applyFont="1" applyAlignment="1">
      <alignment vertical="center"/>
    </xf>
    <xf numFmtId="0" fontId="3" fillId="0" borderId="0" xfId="0" applyFont="1" applyAlignment="1">
      <alignment horizontal="center" vertical="center" wrapText="1"/>
    </xf>
    <xf numFmtId="0" fontId="7" fillId="0" borderId="0" xfId="0" applyFont="1" applyAlignment="1">
      <alignment horizontal="left" vertical="center" wrapText="1"/>
    </xf>
    <xf numFmtId="0" fontId="7" fillId="12" borderId="12" xfId="0" applyFont="1" applyFill="1" applyBorder="1" applyAlignment="1">
      <alignment horizontal="center" vertical="center" wrapText="1"/>
    </xf>
    <xf numFmtId="0" fontId="3" fillId="12" borderId="23"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7"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52" fillId="43" borderId="157" xfId="0" applyFont="1" applyFill="1" applyBorder="1" applyAlignment="1">
      <alignment horizontal="center"/>
    </xf>
    <xf numFmtId="0" fontId="52" fillId="43" borderId="88" xfId="0" applyFont="1" applyFill="1" applyBorder="1" applyAlignment="1">
      <alignment horizontal="center"/>
    </xf>
    <xf numFmtId="0" fontId="80" fillId="43" borderId="89" xfId="0" applyFont="1" applyFill="1" applyBorder="1" applyAlignment="1">
      <alignment horizontal="center" vertical="top" wrapText="1"/>
    </xf>
    <xf numFmtId="0" fontId="0" fillId="43" borderId="87" xfId="0" applyFill="1" applyBorder="1" applyAlignment="1">
      <alignment horizontal="center" vertical="top" wrapText="1"/>
    </xf>
    <xf numFmtId="0" fontId="52" fillId="42" borderId="157" xfId="0" applyFont="1" applyFill="1" applyBorder="1" applyAlignment="1">
      <alignment horizontal="center"/>
    </xf>
    <xf numFmtId="0" fontId="52" fillId="42" borderId="88" xfId="0" applyFont="1" applyFill="1" applyBorder="1" applyAlignment="1">
      <alignment horizontal="center"/>
    </xf>
    <xf numFmtId="0" fontId="0" fillId="42" borderId="89" xfId="0" applyFill="1" applyBorder="1" applyAlignment="1">
      <alignment horizontal="center" vertical="top" wrapText="1"/>
    </xf>
    <xf numFmtId="0" fontId="0" fillId="42" borderId="87" xfId="0" applyFill="1" applyBorder="1" applyAlignment="1">
      <alignment horizontal="center" vertical="top" wrapText="1"/>
    </xf>
    <xf numFmtId="0" fontId="80" fillId="42" borderId="89" xfId="0" applyFont="1" applyFill="1" applyBorder="1" applyAlignment="1">
      <alignment horizontal="center" vertical="top" wrapText="1"/>
    </xf>
    <xf numFmtId="0" fontId="52" fillId="10" borderId="157" xfId="0" applyFont="1" applyFill="1" applyBorder="1" applyAlignment="1">
      <alignment horizontal="center"/>
    </xf>
    <xf numFmtId="0" fontId="52" fillId="10" borderId="88" xfId="0" applyFont="1" applyFill="1" applyBorder="1" applyAlignment="1">
      <alignment horizontal="center"/>
    </xf>
    <xf numFmtId="0" fontId="0" fillId="10" borderId="10" xfId="0" applyFill="1" applyBorder="1" applyAlignment="1">
      <alignment horizontal="center" vertical="top" wrapText="1"/>
    </xf>
    <xf numFmtId="0" fontId="0" fillId="10" borderId="25" xfId="0" applyFill="1" applyBorder="1" applyAlignment="1">
      <alignment horizontal="center" vertical="top" wrapText="1"/>
    </xf>
    <xf numFmtId="0" fontId="80" fillId="10" borderId="89" xfId="0" applyFont="1" applyFill="1" applyBorder="1" applyAlignment="1">
      <alignment horizontal="center" vertical="top" wrapText="1"/>
    </xf>
    <xf numFmtId="0" fontId="0" fillId="10" borderId="87" xfId="0" applyFill="1" applyBorder="1" applyAlignment="1">
      <alignment horizontal="center" vertical="top" wrapText="1"/>
    </xf>
    <xf numFmtId="0" fontId="0" fillId="42" borderId="157" xfId="0" applyFill="1" applyBorder="1" applyAlignment="1">
      <alignment horizontal="center" vertical="top" wrapText="1"/>
    </xf>
    <xf numFmtId="0" fontId="0" fillId="42" borderId="88" xfId="0" applyFill="1" applyBorder="1" applyAlignment="1">
      <alignment horizontal="center" vertical="top" wrapText="1"/>
    </xf>
    <xf numFmtId="0" fontId="52" fillId="40" borderId="1" xfId="0" applyFont="1" applyFill="1" applyBorder="1" applyAlignment="1">
      <alignment horizontal="center"/>
    </xf>
    <xf numFmtId="0" fontId="0" fillId="41" borderId="1" xfId="0" applyFill="1" applyBorder="1" applyAlignment="1">
      <alignment horizontal="center"/>
    </xf>
    <xf numFmtId="9" fontId="52" fillId="31" borderId="1" xfId="0" applyNumberFormat="1" applyFont="1" applyFill="1" applyBorder="1" applyAlignment="1">
      <alignment horizontal="center"/>
    </xf>
    <xf numFmtId="0" fontId="52" fillId="0" borderId="0" xfId="0" applyFont="1" applyAlignment="1">
      <alignment horizontal="center" textRotation="90" wrapText="1"/>
    </xf>
    <xf numFmtId="0" fontId="52" fillId="10" borderId="1" xfId="0" applyFont="1" applyFill="1" applyBorder="1" applyAlignment="1">
      <alignment horizontal="center"/>
    </xf>
    <xf numFmtId="0" fontId="0" fillId="40" borderId="1" xfId="0" applyFill="1" applyBorder="1" applyAlignment="1">
      <alignment horizontal="center"/>
    </xf>
    <xf numFmtId="0" fontId="43" fillId="6" borderId="18" xfId="0" applyFont="1" applyFill="1" applyBorder="1" applyAlignment="1"/>
    <xf numFmtId="0" fontId="43" fillId="6" borderId="20" xfId="0" applyFont="1" applyFill="1" applyBorder="1" applyAlignment="1"/>
    <xf numFmtId="0" fontId="7" fillId="0" borderId="5" xfId="0" applyFont="1" applyBorder="1" applyAlignment="1"/>
    <xf numFmtId="49" fontId="4" fillId="4" borderId="4" xfId="5" applyNumberFormat="1" applyFont="1" applyFill="1" applyBorder="1" applyAlignment="1" applyProtection="1">
      <protection locked="0"/>
    </xf>
    <xf numFmtId="49" fontId="4" fillId="4" borderId="1" xfId="5" applyNumberFormat="1" applyFont="1" applyFill="1" applyBorder="1" applyAlignment="1" applyProtection="1">
      <protection locked="0"/>
    </xf>
    <xf numFmtId="0" fontId="4" fillId="0" borderId="0" xfId="5" applyFont="1" applyAlignment="1"/>
    <xf numFmtId="0" fontId="4" fillId="4" borderId="1" xfId="5" applyFont="1" applyFill="1" applyBorder="1" applyAlignment="1" applyProtection="1">
      <protection locked="0"/>
    </xf>
    <xf numFmtId="0" fontId="42" fillId="4" borderId="1" xfId="0" applyFont="1" applyFill="1" applyBorder="1" applyAlignment="1" applyProtection="1">
      <protection locked="0"/>
    </xf>
    <xf numFmtId="0" fontId="7" fillId="0" borderId="1" xfId="5" applyFont="1" applyBorder="1" applyAlignment="1"/>
    <xf numFmtId="0" fontId="42" fillId="0" borderId="1" xfId="0" applyFont="1" applyBorder="1" applyAlignment="1"/>
    <xf numFmtId="0" fontId="5" fillId="0" borderId="1" xfId="5" applyFont="1" applyBorder="1" applyAlignment="1"/>
    <xf numFmtId="0" fontId="5" fillId="0" borderId="1" xfId="0" applyFont="1" applyBorder="1" applyAlignment="1"/>
    <xf numFmtId="49" fontId="4" fillId="0" borderId="6" xfId="5" applyNumberFormat="1" applyFont="1" applyBorder="1" applyAlignment="1"/>
    <xf numFmtId="0" fontId="6" fillId="0" borderId="9" xfId="0" applyFont="1" applyBorder="1" applyAlignment="1"/>
    <xf numFmtId="0" fontId="87" fillId="0" borderId="1" xfId="5" applyFont="1" applyBorder="1" applyAlignment="1"/>
    <xf numFmtId="0" fontId="87" fillId="0" borderId="1" xfId="0" applyFont="1" applyBorder="1" applyAlignment="1"/>
    <xf numFmtId="0" fontId="6" fillId="10" borderId="18" xfId="0" applyFont="1" applyFill="1" applyBorder="1" applyAlignment="1"/>
    <xf numFmtId="0" fontId="6" fillId="10" borderId="20" xfId="0" applyFont="1" applyFill="1" applyBorder="1" applyAlignment="1"/>
    <xf numFmtId="0" fontId="6" fillId="0" borderId="7" xfId="0" applyFont="1" applyBorder="1" applyAlignment="1"/>
    <xf numFmtId="0" fontId="4" fillId="0" borderId="1" xfId="5" applyFont="1" applyBorder="1" applyAlignment="1"/>
    <xf numFmtId="0" fontId="4" fillId="0" borderId="1" xfId="0" applyFont="1" applyBorder="1" applyAlignment="1"/>
  </cellXfs>
  <cellStyles count="9">
    <cellStyle name="Comma" xfId="1" builtinId="3"/>
    <cellStyle name="Comma 2" xfId="8" xr:uid="{0C9740C5-A69F-48D7-BF5B-BE41631443E4}"/>
    <cellStyle name="Currency" xfId="2" builtinId="4"/>
    <cellStyle name="Currency 2" xfId="7" xr:uid="{A3061EA1-8FEC-4D6B-9876-FCCF4E3BEE7B}"/>
    <cellStyle name="Good" xfId="4" builtinId="26"/>
    <cellStyle name="Hyperlink" xfId="6" builtinId="8"/>
    <cellStyle name="Normal" xfId="0" builtinId="0"/>
    <cellStyle name="Normal 2 2" xfId="5" xr:uid="{E28FC35C-A321-4F93-AD1F-22E59F8FB495}"/>
    <cellStyle name="Percent" xfId="3" builtinId="5"/>
  </cellStyles>
  <dxfs count="25">
    <dxf>
      <font>
        <color rgb="FF006100"/>
      </font>
      <fill>
        <patternFill>
          <bgColor rgb="FFC6EFCE"/>
        </patternFill>
      </fill>
    </dxf>
    <dxf>
      <font>
        <color rgb="FF006100"/>
      </font>
      <fill>
        <patternFill>
          <bgColor rgb="FFC6EFCE"/>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rgb="FFFF0000"/>
      </font>
      <fill>
        <patternFill patternType="none">
          <bgColor auto="1"/>
        </patternFill>
      </fill>
    </dxf>
    <dxf>
      <font>
        <color rgb="FFE04126"/>
      </font>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lor rgb="FFFF0000"/>
      </font>
      <fill>
        <patternFill patternType="none">
          <bgColor auto="1"/>
        </patternFill>
      </fill>
    </dxf>
    <dxf>
      <font>
        <color rgb="FFE04126"/>
      </font>
      <fill>
        <patternFill patternType="none">
          <bgColor auto="1"/>
        </patternFill>
      </fill>
    </dxf>
  </dxfs>
  <tableStyles count="0" defaultTableStyle="TableStyleMedium2" defaultPivotStyle="PivotStyleLight16"/>
  <colors>
    <mruColors>
      <color rgb="FFD8BCCC"/>
      <color rgb="FFDDDDDD"/>
      <color rgb="FFFF9933"/>
      <color rgb="FFFF5050"/>
      <color rgb="FFFFFFCC"/>
      <color rgb="FFF5D7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35" Type="http://schemas.openxmlformats.org/officeDocument/2006/relationships/customXml" Target="../customXml/item3.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26894</xdr:colOff>
      <xdr:row>0</xdr:row>
      <xdr:rowOff>33170</xdr:rowOff>
    </xdr:from>
    <xdr:to>
      <xdr:col>1</xdr:col>
      <xdr:colOff>1400249</xdr:colOff>
      <xdr:row>2</xdr:row>
      <xdr:rowOff>19835</xdr:rowOff>
    </xdr:to>
    <xdr:pic>
      <xdr:nvPicPr>
        <xdr:cNvPr id="2" name="Picture 1" descr="HC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4" y="33170"/>
          <a:ext cx="150988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206375</xdr:colOff>
      <xdr:row>0</xdr:row>
      <xdr:rowOff>111126</xdr:rowOff>
    </xdr:from>
    <xdr:to>
      <xdr:col>3</xdr:col>
      <xdr:colOff>792257</xdr:colOff>
      <xdr:row>3</xdr:row>
      <xdr:rowOff>31377</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77"/>
        <a:stretch>
          <a:fillRect/>
        </a:stretch>
      </xdr:blipFill>
      <xdr:spPr bwMode="auto">
        <a:xfrm>
          <a:off x="14636750" y="111126"/>
          <a:ext cx="582707" cy="5901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12700</xdr:colOff>
          <xdr:row>34</xdr:row>
          <xdr:rowOff>533400</xdr:rowOff>
        </xdr:from>
        <xdr:to>
          <xdr:col>13</xdr:col>
          <xdr:colOff>355600</xdr:colOff>
          <xdr:row>36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755650</xdr:colOff>
          <xdr:row>36</xdr:row>
          <xdr:rowOff>31750</xdr:rowOff>
        </xdr:from>
        <xdr:to>
          <xdr:col>13</xdr:col>
          <xdr:colOff>342900</xdr:colOff>
          <xdr:row>36</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36</xdr:row>
          <xdr:rowOff>165100</xdr:rowOff>
        </xdr:from>
        <xdr:to>
          <xdr:col>13</xdr:col>
          <xdr:colOff>323850</xdr:colOff>
          <xdr:row>38</xdr:row>
          <xdr:rowOff>31750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37</xdr:row>
          <xdr:rowOff>152400</xdr:rowOff>
        </xdr:from>
        <xdr:to>
          <xdr:col>13</xdr:col>
          <xdr:colOff>323850</xdr:colOff>
          <xdr:row>39</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38</xdr:row>
          <xdr:rowOff>152400</xdr:rowOff>
        </xdr:from>
        <xdr:to>
          <xdr:col>13</xdr:col>
          <xdr:colOff>323850</xdr:colOff>
          <xdr:row>40</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39</xdr:row>
          <xdr:rowOff>165100</xdr:rowOff>
        </xdr:from>
        <xdr:to>
          <xdr:col>13</xdr:col>
          <xdr:colOff>323850</xdr:colOff>
          <xdr:row>41</xdr:row>
          <xdr:rowOff>31750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7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40</xdr:row>
          <xdr:rowOff>152400</xdr:rowOff>
        </xdr:from>
        <xdr:to>
          <xdr:col>13</xdr:col>
          <xdr:colOff>323850</xdr:colOff>
          <xdr:row>42</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41</xdr:row>
          <xdr:rowOff>165100</xdr:rowOff>
        </xdr:from>
        <xdr:to>
          <xdr:col>13</xdr:col>
          <xdr:colOff>323850</xdr:colOff>
          <xdr:row>43</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xdr:row>
          <xdr:rowOff>171450</xdr:rowOff>
        </xdr:from>
        <xdr:to>
          <xdr:col>13</xdr:col>
          <xdr:colOff>323850</xdr:colOff>
          <xdr:row>44</xdr:row>
          <xdr:rowOff>31750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7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43</xdr:row>
          <xdr:rowOff>165100</xdr:rowOff>
        </xdr:from>
        <xdr:to>
          <xdr:col>13</xdr:col>
          <xdr:colOff>323850</xdr:colOff>
          <xdr:row>45</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44</xdr:row>
          <xdr:rowOff>146050</xdr:rowOff>
        </xdr:from>
        <xdr:to>
          <xdr:col>13</xdr:col>
          <xdr:colOff>336550</xdr:colOff>
          <xdr:row>46</xdr:row>
          <xdr:rowOff>12700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45</xdr:row>
          <xdr:rowOff>171450</xdr:rowOff>
        </xdr:from>
        <xdr:to>
          <xdr:col>13</xdr:col>
          <xdr:colOff>323850</xdr:colOff>
          <xdr:row>47</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7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165100</xdr:rowOff>
        </xdr:from>
        <xdr:to>
          <xdr:col>13</xdr:col>
          <xdr:colOff>323850</xdr:colOff>
          <xdr:row>48</xdr:row>
          <xdr:rowOff>31750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7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47</xdr:row>
          <xdr:rowOff>165100</xdr:rowOff>
        </xdr:from>
        <xdr:to>
          <xdr:col>13</xdr:col>
          <xdr:colOff>336550</xdr:colOff>
          <xdr:row>49</xdr:row>
          <xdr:rowOff>31750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7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36</xdr:row>
          <xdr:rowOff>152400</xdr:rowOff>
        </xdr:from>
        <xdr:to>
          <xdr:col>14</xdr:col>
          <xdr:colOff>342900</xdr:colOff>
          <xdr:row>38</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7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37</xdr:row>
          <xdr:rowOff>165100</xdr:rowOff>
        </xdr:from>
        <xdr:to>
          <xdr:col>14</xdr:col>
          <xdr:colOff>342900</xdr:colOff>
          <xdr:row>39</xdr:row>
          <xdr:rowOff>31750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7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38</xdr:row>
          <xdr:rowOff>165100</xdr:rowOff>
        </xdr:from>
        <xdr:to>
          <xdr:col>14</xdr:col>
          <xdr:colOff>342900</xdr:colOff>
          <xdr:row>40</xdr:row>
          <xdr:rowOff>31750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7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39</xdr:row>
          <xdr:rowOff>184150</xdr:rowOff>
        </xdr:from>
        <xdr:to>
          <xdr:col>14</xdr:col>
          <xdr:colOff>342900</xdr:colOff>
          <xdr:row>41</xdr:row>
          <xdr:rowOff>12700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7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40</xdr:row>
          <xdr:rowOff>165100</xdr:rowOff>
        </xdr:from>
        <xdr:to>
          <xdr:col>14</xdr:col>
          <xdr:colOff>342900</xdr:colOff>
          <xdr:row>42</xdr:row>
          <xdr:rowOff>31750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7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41</xdr:row>
          <xdr:rowOff>165100</xdr:rowOff>
        </xdr:from>
        <xdr:to>
          <xdr:col>14</xdr:col>
          <xdr:colOff>342900</xdr:colOff>
          <xdr:row>43</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7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42</xdr:row>
          <xdr:rowOff>165100</xdr:rowOff>
        </xdr:from>
        <xdr:to>
          <xdr:col>14</xdr:col>
          <xdr:colOff>342900</xdr:colOff>
          <xdr:row>44</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7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45</xdr:row>
          <xdr:rowOff>165100</xdr:rowOff>
        </xdr:from>
        <xdr:to>
          <xdr:col>14</xdr:col>
          <xdr:colOff>342900</xdr:colOff>
          <xdr:row>47</xdr:row>
          <xdr:rowOff>31750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7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43</xdr:row>
          <xdr:rowOff>165100</xdr:rowOff>
        </xdr:from>
        <xdr:to>
          <xdr:col>14</xdr:col>
          <xdr:colOff>342900</xdr:colOff>
          <xdr:row>45</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7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46</xdr:row>
          <xdr:rowOff>165100</xdr:rowOff>
        </xdr:from>
        <xdr:to>
          <xdr:col>14</xdr:col>
          <xdr:colOff>342900</xdr:colOff>
          <xdr:row>48</xdr:row>
          <xdr:rowOff>31750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7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47</xdr:row>
          <xdr:rowOff>165100</xdr:rowOff>
        </xdr:from>
        <xdr:to>
          <xdr:col>14</xdr:col>
          <xdr:colOff>342900</xdr:colOff>
          <xdr:row>49</xdr:row>
          <xdr:rowOff>31750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7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44</xdr:row>
          <xdr:rowOff>165100</xdr:rowOff>
        </xdr:from>
        <xdr:to>
          <xdr:col>14</xdr:col>
          <xdr:colOff>342900</xdr:colOff>
          <xdr:row>46</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7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34</xdr:row>
          <xdr:rowOff>527050</xdr:rowOff>
        </xdr:from>
        <xdr:to>
          <xdr:col>14</xdr:col>
          <xdr:colOff>374650</xdr:colOff>
          <xdr:row>36</xdr:row>
          <xdr:rowOff>50800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7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xdr:row>
          <xdr:rowOff>152400</xdr:rowOff>
        </xdr:from>
        <xdr:to>
          <xdr:col>14</xdr:col>
          <xdr:colOff>361950</xdr:colOff>
          <xdr:row>37</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7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48</xdr:row>
          <xdr:rowOff>165100</xdr:rowOff>
        </xdr:from>
        <xdr:to>
          <xdr:col>13</xdr:col>
          <xdr:colOff>336550</xdr:colOff>
          <xdr:row>50</xdr:row>
          <xdr:rowOff>31750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7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48</xdr:row>
          <xdr:rowOff>165100</xdr:rowOff>
        </xdr:from>
        <xdr:to>
          <xdr:col>14</xdr:col>
          <xdr:colOff>342900</xdr:colOff>
          <xdr:row>50</xdr:row>
          <xdr:rowOff>31750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7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14</xdr:col>
      <xdr:colOff>563656</xdr:colOff>
      <xdr:row>62</xdr:row>
      <xdr:rowOff>152400</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209550"/>
          <a:ext cx="9098056" cy="11753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163567\OneDrive%20-%20City%20of%20Houston\Disaster%20Recovery\NOFA\2019%20NOFA%20Workbook%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s"/>
    </sheetNames>
  </externalBook>
</externalLink>
</file>

<file path=xl/persons/person.xml><?xml version="1.0" encoding="utf-8"?>
<personList xmlns="http://schemas.microsoft.com/office/spreadsheetml/2018/threadedcomments" xmlns:x="http://schemas.openxmlformats.org/spreadsheetml/2006/main">
  <person displayName="Martinez, Ana - HCD" id="{EC54850D-0D27-490A-B89F-96EDC6609376}" userId="S::Ana.Patino-Martinez@houstontx.gov::a6aa06a9-468b-4673-b53d-d5debb811ca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1" dT="2019-12-13T19:40:14.89" personId="{EC54850D-0D27-490A-B89F-96EDC6609376}" id="{7C812A29-72DD-43F5-8C32-82DFD029AD05}">
    <text>Do we anticipate any 20 year terms?  If so, maybe this can be a drop down.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ccsafe.org/" TargetMode="External"/><Relationship Id="rId2" Type="http://schemas.openxmlformats.org/officeDocument/2006/relationships/hyperlink" Target="http://www.energystar.gov/" TargetMode="External"/><Relationship Id="rId1" Type="http://schemas.openxmlformats.org/officeDocument/2006/relationships/hyperlink" Target="http://www.greencommunitiesonline.org/" TargetMode="External"/><Relationship Id="rId5" Type="http://schemas.openxmlformats.org/officeDocument/2006/relationships/printerSettings" Target="../printerSettings/printerSettings11.bin"/><Relationship Id="rId4" Type="http://schemas.openxmlformats.org/officeDocument/2006/relationships/hyperlink" Target="https://www.enterprisecommunity.org/download?fid=2154&amp;nid=432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EC30F-7083-480C-88A8-C84A9FF816E3}">
  <sheetPr codeName="Sheet2">
    <tabColor rgb="FFFF0000"/>
  </sheetPr>
  <dimension ref="A1:BN280"/>
  <sheetViews>
    <sheetView showGridLines="0" topLeftCell="B1" zoomScale="55" zoomScaleNormal="55" workbookViewId="0">
      <selection activeCell="C15" sqref="C15:K15"/>
    </sheetView>
  </sheetViews>
  <sheetFormatPr defaultColWidth="0" defaultRowHeight="17.45" zeroHeight="1"/>
  <cols>
    <col min="1" max="1" width="6.140625" style="116" customWidth="1"/>
    <col min="2" max="2" width="68.28515625" style="442" customWidth="1"/>
    <col min="3" max="3" width="24.28515625" style="116" customWidth="1"/>
    <col min="4" max="4" width="26.7109375" style="116" customWidth="1"/>
    <col min="5" max="5" width="19.7109375" style="116" customWidth="1"/>
    <col min="6" max="6" width="18.140625" style="116" customWidth="1"/>
    <col min="7" max="7" width="14.140625" style="116" customWidth="1"/>
    <col min="8" max="9" width="18.5703125" style="116" customWidth="1"/>
    <col min="10" max="10" width="4.140625" style="116" hidden="1" customWidth="1"/>
    <col min="11" max="11" width="24.5703125" style="116" customWidth="1"/>
    <col min="12" max="12" width="19.85546875" style="116" customWidth="1"/>
    <col min="13" max="13" width="58.7109375" style="117" customWidth="1"/>
    <col min="14" max="14" width="17.140625" style="118" customWidth="1"/>
    <col min="15" max="15" width="17.140625" style="118" hidden="1" customWidth="1"/>
    <col min="16" max="16" width="14" style="284" hidden="1" customWidth="1"/>
    <col min="17" max="17" width="17.42578125" style="116" hidden="1" customWidth="1"/>
    <col min="18" max="18" width="18.42578125" style="116" hidden="1" customWidth="1"/>
    <col min="19" max="19" width="17.28515625" style="116" hidden="1" customWidth="1"/>
    <col min="20" max="20" width="16.7109375" style="116" hidden="1" customWidth="1"/>
    <col min="21" max="21" width="14" style="116" hidden="1" customWidth="1"/>
    <col min="22" max="22" width="16.140625" style="116" hidden="1" customWidth="1"/>
    <col min="23" max="23" width="16.85546875" style="116" hidden="1" customWidth="1"/>
    <col min="24" max="24" width="12.42578125" style="116" hidden="1" customWidth="1"/>
    <col min="25" max="25" width="27.7109375" style="116" hidden="1" customWidth="1"/>
    <col min="26" max="26" width="50.42578125" style="116" hidden="1" customWidth="1"/>
    <col min="27" max="16384" width="9.140625" style="116" hidden="1"/>
  </cols>
  <sheetData>
    <row r="1" spans="2:62" s="467" customFormat="1" ht="24" thickBot="1">
      <c r="B1" s="802" t="s">
        <v>0</v>
      </c>
      <c r="C1" s="803"/>
      <c r="D1" s="803"/>
      <c r="E1" s="803"/>
      <c r="F1" s="803"/>
      <c r="G1" s="803"/>
      <c r="H1" s="803"/>
      <c r="I1" s="803"/>
      <c r="J1" s="803"/>
      <c r="K1" s="804"/>
      <c r="L1" s="488"/>
      <c r="M1" s="488"/>
      <c r="N1" s="488"/>
      <c r="O1" s="488"/>
      <c r="P1" s="488"/>
      <c r="Q1" s="489"/>
      <c r="R1" s="490"/>
    </row>
    <row r="2" spans="2:62" ht="20.100000000000001" customHeight="1">
      <c r="B2" s="491" t="s">
        <v>1</v>
      </c>
      <c r="C2" s="808" t="str">
        <f>'Project Info- combine w site in'!G3</f>
        <v>Cityscape / [Sponsor Name for Development]</v>
      </c>
      <c r="D2" s="809"/>
      <c r="E2" s="809"/>
      <c r="F2" s="809"/>
      <c r="G2" s="809"/>
      <c r="H2" s="809"/>
      <c r="I2" s="809"/>
      <c r="J2" s="809"/>
      <c r="K2" s="810"/>
      <c r="L2" s="158"/>
      <c r="M2" s="255"/>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row>
    <row r="3" spans="2:62" ht="20.100000000000001" customHeight="1">
      <c r="B3" s="492" t="s">
        <v>2</v>
      </c>
      <c r="C3" s="799">
        <f>'Deal Team Details - delete'!C3:E3</f>
        <v>0</v>
      </c>
      <c r="D3" s="811"/>
      <c r="E3" s="811"/>
      <c r="F3" s="811"/>
      <c r="G3" s="811"/>
      <c r="H3" s="811"/>
      <c r="I3" s="811"/>
      <c r="J3" s="811"/>
      <c r="K3" s="812"/>
      <c r="L3" s="158"/>
      <c r="M3" s="252"/>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row>
    <row r="4" spans="2:62" ht="20.100000000000001" customHeight="1">
      <c r="B4" s="492" t="s">
        <v>3</v>
      </c>
      <c r="C4" s="799">
        <f>'Deal Team Details - delete'!C4:E4</f>
        <v>0</v>
      </c>
      <c r="D4" s="811"/>
      <c r="E4" s="811"/>
      <c r="F4" s="811"/>
      <c r="G4" s="811"/>
      <c r="H4" s="811"/>
      <c r="I4" s="811"/>
      <c r="J4" s="811"/>
      <c r="K4" s="812"/>
      <c r="L4" s="158"/>
      <c r="M4" s="252"/>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row>
    <row r="5" spans="2:62" ht="20.100000000000001" customHeight="1">
      <c r="B5" s="492" t="s">
        <v>4</v>
      </c>
      <c r="C5" s="799">
        <f>'Deal Team Details - delete'!C5:E5</f>
        <v>0</v>
      </c>
      <c r="D5" s="811"/>
      <c r="E5" s="811"/>
      <c r="F5" s="811"/>
      <c r="G5" s="811"/>
      <c r="H5" s="811"/>
      <c r="I5" s="811"/>
      <c r="J5" s="811"/>
      <c r="K5" s="812"/>
      <c r="L5" s="158"/>
      <c r="M5" s="252"/>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row>
    <row r="6" spans="2:62" ht="20.100000000000001" customHeight="1">
      <c r="B6" s="492" t="s">
        <v>5</v>
      </c>
      <c r="C6" s="799">
        <f>'Applicant Info'!U12</f>
        <v>0</v>
      </c>
      <c r="D6" s="811"/>
      <c r="E6" s="811"/>
      <c r="F6" s="811"/>
      <c r="G6" s="811"/>
      <c r="H6" s="811"/>
      <c r="I6" s="811"/>
      <c r="J6" s="811"/>
      <c r="K6" s="812"/>
      <c r="L6" s="158"/>
      <c r="M6" s="252"/>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row>
    <row r="7" spans="2:62" ht="20.100000000000001" customHeight="1">
      <c r="B7" s="492" t="s">
        <v>6</v>
      </c>
      <c r="C7" s="799">
        <f>'Applicant Info'!E13</f>
        <v>0</v>
      </c>
      <c r="D7" s="800"/>
      <c r="E7" s="800"/>
      <c r="F7" s="800"/>
      <c r="G7" s="800"/>
      <c r="H7" s="800"/>
      <c r="I7" s="800"/>
      <c r="J7" s="800"/>
      <c r="K7" s="801"/>
      <c r="L7" s="158"/>
      <c r="M7" s="252"/>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row>
    <row r="8" spans="2:62" ht="20.100000000000001" customHeight="1">
      <c r="B8" s="492" t="s">
        <v>7</v>
      </c>
      <c r="C8" s="799" t="str">
        <f>'Site Information'!F5</f>
        <v>10301 Stella Link Road, Houston 77025</v>
      </c>
      <c r="D8" s="800"/>
      <c r="E8" s="800"/>
      <c r="F8" s="800"/>
      <c r="G8" s="800"/>
      <c r="H8" s="800"/>
      <c r="I8" s="800"/>
      <c r="J8" s="800"/>
      <c r="K8" s="801"/>
      <c r="L8" s="118"/>
      <c r="M8" s="252"/>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row>
    <row r="9" spans="2:62" ht="20.100000000000001" customHeight="1">
      <c r="B9" s="492" t="s">
        <v>8</v>
      </c>
      <c r="C9" s="813">
        <f>'Unit Mix'!B40</f>
        <v>0</v>
      </c>
      <c r="D9" s="811"/>
      <c r="E9" s="811"/>
      <c r="F9" s="811"/>
      <c r="G9" s="811"/>
      <c r="H9" s="811"/>
      <c r="I9" s="811"/>
      <c r="J9" s="811"/>
      <c r="K9" s="812"/>
      <c r="L9" s="118"/>
      <c r="M9" s="252"/>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row>
    <row r="10" spans="2:62" ht="20.100000000000001" customHeight="1">
      <c r="B10" s="492" t="s">
        <v>9</v>
      </c>
      <c r="C10" s="813">
        <f>Sources!D9</f>
        <v>0</v>
      </c>
      <c r="D10" s="811"/>
      <c r="E10" s="811"/>
      <c r="F10" s="811"/>
      <c r="G10" s="811"/>
      <c r="H10" s="811"/>
      <c r="I10" s="811"/>
      <c r="J10" s="811"/>
      <c r="K10" s="812"/>
      <c r="L10" s="118"/>
      <c r="M10" s="252"/>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row>
    <row r="11" spans="2:62">
      <c r="B11" s="492" t="s">
        <v>10</v>
      </c>
      <c r="C11" s="813" t="e">
        <f>'Project Info- combine w site in'!#REF!</f>
        <v>#REF!</v>
      </c>
      <c r="D11" s="811"/>
      <c r="E11" s="811"/>
      <c r="F11" s="811"/>
      <c r="G11" s="811"/>
      <c r="H11" s="811"/>
      <c r="I11" s="811"/>
      <c r="J11" s="811"/>
      <c r="K11" s="812"/>
      <c r="L11" s="118"/>
      <c r="M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row>
    <row r="12" spans="2:62">
      <c r="B12" s="492" t="s">
        <v>11</v>
      </c>
      <c r="C12" s="813" t="str">
        <f>'Site Information'!F10</f>
        <v>District K</v>
      </c>
      <c r="D12" s="811"/>
      <c r="E12" s="811"/>
      <c r="F12" s="811"/>
      <c r="G12" s="811"/>
      <c r="H12" s="811"/>
      <c r="I12" s="811"/>
      <c r="J12" s="811"/>
      <c r="K12" s="812"/>
      <c r="L12" s="118"/>
      <c r="M12" s="252"/>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row>
    <row r="13" spans="2:62">
      <c r="B13" s="492" t="s">
        <v>12</v>
      </c>
      <c r="C13" s="813" t="str">
        <f>'Site Information'!F11</f>
        <v>Martha Castex-Tatum</v>
      </c>
      <c r="D13" s="811"/>
      <c r="E13" s="811"/>
      <c r="F13" s="811"/>
      <c r="G13" s="811"/>
      <c r="H13" s="811"/>
      <c r="I13" s="811"/>
      <c r="J13" s="811"/>
      <c r="K13" s="812"/>
      <c r="L13" s="118"/>
      <c r="M13" s="252"/>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row>
    <row r="14" spans="2:62">
      <c r="B14" s="492" t="s">
        <v>13</v>
      </c>
      <c r="C14" s="813">
        <f>'Site Information'!F7</f>
        <v>48201220100</v>
      </c>
      <c r="D14" s="811"/>
      <c r="E14" s="811"/>
      <c r="F14" s="811"/>
      <c r="G14" s="811"/>
      <c r="H14" s="811"/>
      <c r="I14" s="811"/>
      <c r="J14" s="811"/>
      <c r="K14" s="812"/>
      <c r="L14" s="118"/>
      <c r="M14" s="252"/>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row>
    <row r="15" spans="2:62">
      <c r="B15" s="492" t="s">
        <v>14</v>
      </c>
      <c r="C15" s="813" t="e">
        <f>'Site Information'!#REF!</f>
        <v>#REF!</v>
      </c>
      <c r="D15" s="811"/>
      <c r="E15" s="811"/>
      <c r="F15" s="811"/>
      <c r="G15" s="811"/>
      <c r="H15" s="811"/>
      <c r="I15" s="811"/>
      <c r="J15" s="811"/>
      <c r="K15" s="812"/>
      <c r="L15" s="118"/>
      <c r="M15" s="252"/>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row>
    <row r="16" spans="2:62" ht="18" thickBot="1">
      <c r="B16" s="492" t="s">
        <v>15</v>
      </c>
      <c r="C16" s="813" t="str">
        <f>'Project Info- combine w site in'!G4</f>
        <v>New Construction</v>
      </c>
      <c r="D16" s="811"/>
      <c r="E16" s="811"/>
      <c r="F16" s="811"/>
      <c r="G16" s="811"/>
      <c r="H16" s="811"/>
      <c r="I16" s="811"/>
      <c r="J16" s="811"/>
      <c r="K16" s="812"/>
      <c r="L16" s="118"/>
      <c r="M16" s="252"/>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row>
    <row r="17" spans="2:62" ht="18" thickBot="1">
      <c r="B17" s="916"/>
      <c r="C17" s="916"/>
      <c r="D17" s="916"/>
      <c r="E17" s="916"/>
      <c r="F17" s="916"/>
      <c r="G17" s="916"/>
      <c r="H17" s="916"/>
      <c r="I17" s="916"/>
      <c r="J17" s="916"/>
      <c r="K17" s="916"/>
      <c r="L17" s="118"/>
      <c r="M17" s="252"/>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row>
    <row r="18" spans="2:62" ht="23.45" thickBot="1">
      <c r="B18" s="802" t="s">
        <v>16</v>
      </c>
      <c r="C18" s="803"/>
      <c r="D18" s="803"/>
      <c r="E18" s="803"/>
      <c r="F18" s="803"/>
      <c r="G18" s="803"/>
      <c r="H18" s="803"/>
      <c r="I18" s="803"/>
      <c r="J18" s="803"/>
      <c r="K18" s="804"/>
      <c r="L18" s="118"/>
      <c r="M18" s="252"/>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row>
    <row r="19" spans="2:62" ht="82.15" customHeight="1">
      <c r="B19" s="493" t="s">
        <v>17</v>
      </c>
      <c r="C19" s="917" t="s">
        <v>18</v>
      </c>
      <c r="D19" s="918"/>
      <c r="E19" s="918"/>
      <c r="F19" s="918"/>
      <c r="G19" s="918"/>
      <c r="H19" s="918"/>
      <c r="I19" s="918"/>
      <c r="J19" s="918"/>
      <c r="K19" s="919"/>
      <c r="L19" s="118"/>
      <c r="M19" s="252"/>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row>
    <row r="20" spans="2:62">
      <c r="B20" s="494" t="s">
        <v>19</v>
      </c>
      <c r="C20" s="840" t="s">
        <v>20</v>
      </c>
      <c r="D20" s="905"/>
      <c r="E20" s="905"/>
      <c r="F20" s="905"/>
      <c r="G20" s="905"/>
      <c r="H20" s="905"/>
      <c r="I20" s="905"/>
      <c r="J20" s="905"/>
      <c r="K20" s="906"/>
      <c r="L20" s="118"/>
      <c r="M20" s="252"/>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row>
    <row r="21" spans="2:62">
      <c r="B21" s="494" t="s">
        <v>21</v>
      </c>
      <c r="C21" s="840" t="e">
        <f>'Project Info- combine w site in'!#REF!</f>
        <v>#REF!</v>
      </c>
      <c r="D21" s="841"/>
      <c r="E21" s="841"/>
      <c r="F21" s="841"/>
      <c r="G21" s="841"/>
      <c r="H21" s="841"/>
      <c r="I21" s="841"/>
      <c r="J21" s="841"/>
      <c r="K21" s="842"/>
      <c r="L21" s="118"/>
      <c r="M21" s="252"/>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row>
    <row r="22" spans="2:62">
      <c r="B22" s="494" t="s">
        <v>22</v>
      </c>
      <c r="C22" s="805" t="s">
        <v>23</v>
      </c>
      <c r="D22" s="806"/>
      <c r="E22" s="806"/>
      <c r="F22" s="806"/>
      <c r="G22" s="806"/>
      <c r="H22" s="806"/>
      <c r="I22" s="806"/>
      <c r="J22" s="806"/>
      <c r="K22" s="807"/>
      <c r="L22" s="118"/>
      <c r="M22" s="252"/>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row>
    <row r="23" spans="2:62">
      <c r="B23" s="494" t="s">
        <v>24</v>
      </c>
      <c r="C23" s="805" t="s">
        <v>23</v>
      </c>
      <c r="D23" s="806"/>
      <c r="E23" s="806"/>
      <c r="F23" s="806"/>
      <c r="G23" s="806"/>
      <c r="H23" s="806"/>
      <c r="I23" s="806"/>
      <c r="J23" s="806"/>
      <c r="K23" s="807"/>
      <c r="L23" s="118"/>
      <c r="M23" s="252"/>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row>
    <row r="24" spans="2:62" ht="35.1">
      <c r="B24" s="494" t="s">
        <v>25</v>
      </c>
      <c r="C24" s="840" t="e">
        <f>'Deal Team Details - delete'!#REF!</f>
        <v>#REF!</v>
      </c>
      <c r="D24" s="841"/>
      <c r="E24" s="841"/>
      <c r="F24" s="841"/>
      <c r="G24" s="841"/>
      <c r="H24" s="841"/>
      <c r="I24" s="841"/>
      <c r="J24" s="841"/>
      <c r="K24" s="842"/>
      <c r="L24" s="118"/>
      <c r="M24" s="252"/>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row>
    <row r="25" spans="2:62" ht="35.450000000000003" thickBot="1">
      <c r="B25" s="495" t="s">
        <v>26</v>
      </c>
      <c r="C25" s="840" t="e">
        <f>'Deal Team Details - delete'!#REF!</f>
        <v>#REF!</v>
      </c>
      <c r="D25" s="841"/>
      <c r="E25" s="841"/>
      <c r="F25" s="841"/>
      <c r="G25" s="841"/>
      <c r="H25" s="841"/>
      <c r="I25" s="841"/>
      <c r="J25" s="841"/>
      <c r="K25" s="842"/>
      <c r="L25" s="118"/>
      <c r="M25" s="252"/>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row>
    <row r="26" spans="2:62" ht="15" customHeight="1" thickBot="1">
      <c r="B26" s="496"/>
      <c r="C26" s="913"/>
      <c r="D26" s="914"/>
      <c r="E26" s="914"/>
      <c r="F26" s="914"/>
      <c r="G26" s="914"/>
      <c r="H26" s="914"/>
      <c r="I26" s="914"/>
      <c r="J26" s="914"/>
      <c r="K26" s="915"/>
      <c r="L26" s="118"/>
      <c r="M26" s="252"/>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row>
    <row r="27" spans="2:62" ht="27" customHeight="1" thickBot="1">
      <c r="B27" s="802" t="s">
        <v>27</v>
      </c>
      <c r="C27" s="803"/>
      <c r="D27" s="803"/>
      <c r="E27" s="803"/>
      <c r="F27" s="803"/>
      <c r="G27" s="803"/>
      <c r="H27" s="803"/>
      <c r="I27" s="803"/>
      <c r="J27" s="803"/>
      <c r="K27" s="804"/>
      <c r="L27" s="118"/>
      <c r="M27" s="252"/>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row>
    <row r="28" spans="2:62" ht="35.65" customHeight="1">
      <c r="B28" s="498" t="s">
        <v>28</v>
      </c>
      <c r="C28" s="910" t="s">
        <v>29</v>
      </c>
      <c r="D28" s="911"/>
      <c r="E28" s="911"/>
      <c r="F28" s="911"/>
      <c r="G28" s="911"/>
      <c r="H28" s="911"/>
      <c r="I28" s="911"/>
      <c r="J28" s="911"/>
      <c r="K28" s="912"/>
      <c r="L28" s="118"/>
      <c r="M28" s="252"/>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row>
    <row r="29" spans="2:62">
      <c r="B29" s="499" t="s">
        <v>30</v>
      </c>
      <c r="C29" s="840" t="e">
        <f>'Site Information'!#REF!</f>
        <v>#REF!</v>
      </c>
      <c r="D29" s="841"/>
      <c r="E29" s="841"/>
      <c r="F29" s="841"/>
      <c r="G29" s="841"/>
      <c r="H29" s="841"/>
      <c r="I29" s="841"/>
      <c r="J29" s="841"/>
      <c r="K29" s="842"/>
      <c r="L29" s="118"/>
      <c r="M29" s="252"/>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row>
    <row r="30" spans="2:62">
      <c r="B30" s="499" t="s">
        <v>31</v>
      </c>
      <c r="C30" s="840" t="e">
        <f>'Site Information'!#REF!</f>
        <v>#REF!</v>
      </c>
      <c r="D30" s="841"/>
      <c r="E30" s="841"/>
      <c r="F30" s="841"/>
      <c r="G30" s="841"/>
      <c r="H30" s="841"/>
      <c r="I30" s="841"/>
      <c r="J30" s="841"/>
      <c r="K30" s="842"/>
      <c r="L30" s="118"/>
      <c r="M30" s="252"/>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row>
    <row r="31" spans="2:62" ht="73.349999999999994" customHeight="1">
      <c r="B31" s="499" t="s">
        <v>32</v>
      </c>
      <c r="C31" s="805" t="s">
        <v>33</v>
      </c>
      <c r="D31" s="806"/>
      <c r="E31" s="806"/>
      <c r="F31" s="806"/>
      <c r="G31" s="806"/>
      <c r="H31" s="806"/>
      <c r="I31" s="806"/>
      <c r="J31" s="806"/>
      <c r="K31" s="807"/>
      <c r="L31" s="118"/>
      <c r="M31" s="252"/>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row>
    <row r="32" spans="2:62">
      <c r="B32" s="499" t="s">
        <v>34</v>
      </c>
      <c r="C32" s="805" t="s">
        <v>35</v>
      </c>
      <c r="D32" s="806"/>
      <c r="E32" s="806"/>
      <c r="F32" s="806"/>
      <c r="G32" s="806"/>
      <c r="H32" s="806"/>
      <c r="I32" s="806"/>
      <c r="J32" s="806"/>
      <c r="K32" s="807"/>
      <c r="L32" s="118"/>
      <c r="M32" s="252"/>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row>
    <row r="33" spans="2:62">
      <c r="B33" s="499" t="s">
        <v>36</v>
      </c>
      <c r="C33" s="840" t="e">
        <f>'Cost Allocation Chart'!R80</f>
        <v>#DIV/0!</v>
      </c>
      <c r="D33" s="841"/>
      <c r="E33" s="841"/>
      <c r="F33" s="841"/>
      <c r="G33" s="841"/>
      <c r="H33" s="841"/>
      <c r="I33" s="841"/>
      <c r="J33" s="841"/>
      <c r="K33" s="842"/>
      <c r="L33" s="118"/>
      <c r="M33" s="252"/>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row>
    <row r="34" spans="2:62">
      <c r="B34" s="499" t="s">
        <v>37</v>
      </c>
      <c r="C34" s="907" t="e">
        <f>Sources!P16</f>
        <v>#DIV/0!</v>
      </c>
      <c r="D34" s="908"/>
      <c r="E34" s="908"/>
      <c r="F34" s="908"/>
      <c r="G34" s="908"/>
      <c r="H34" s="908"/>
      <c r="I34" s="908"/>
      <c r="J34" s="908"/>
      <c r="K34" s="909"/>
      <c r="L34" s="118"/>
      <c r="M34" s="252"/>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row>
    <row r="35" spans="2:62">
      <c r="B35" s="499" t="s">
        <v>38</v>
      </c>
      <c r="C35" s="840" t="e">
        <f>'Site Information'!#REF!</f>
        <v>#REF!</v>
      </c>
      <c r="D35" s="841"/>
      <c r="E35" s="841"/>
      <c r="F35" s="841"/>
      <c r="G35" s="841"/>
      <c r="H35" s="841"/>
      <c r="I35" s="841"/>
      <c r="J35" s="841"/>
      <c r="K35" s="842"/>
      <c r="L35" s="118"/>
      <c r="M35" s="252"/>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row>
    <row r="36" spans="2:62">
      <c r="B36" s="499" t="s">
        <v>39</v>
      </c>
      <c r="C36" s="840" t="e">
        <f>'Site Information'!#REF!</f>
        <v>#REF!</v>
      </c>
      <c r="D36" s="841"/>
      <c r="E36" s="841"/>
      <c r="F36" s="841"/>
      <c r="G36" s="841"/>
      <c r="H36" s="841"/>
      <c r="I36" s="841"/>
      <c r="J36" s="841"/>
      <c r="K36" s="842"/>
      <c r="L36" s="118"/>
      <c r="M36" s="252"/>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row>
    <row r="37" spans="2:62">
      <c r="B37" s="499" t="s">
        <v>40</v>
      </c>
      <c r="C37" s="840" t="e">
        <f>'Site Information'!#REF!</f>
        <v>#REF!</v>
      </c>
      <c r="D37" s="841"/>
      <c r="E37" s="841"/>
      <c r="F37" s="841"/>
      <c r="G37" s="841"/>
      <c r="H37" s="841"/>
      <c r="I37" s="841"/>
      <c r="J37" s="841"/>
      <c r="K37" s="842"/>
      <c r="L37" s="118"/>
      <c r="M37" s="252"/>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row>
    <row r="38" spans="2:62">
      <c r="B38" s="499" t="s">
        <v>41</v>
      </c>
      <c r="C38" s="933" t="e">
        <f>C50/C35</f>
        <v>#REF!</v>
      </c>
      <c r="D38" s="841"/>
      <c r="E38" s="841"/>
      <c r="F38" s="841"/>
      <c r="G38" s="841"/>
      <c r="H38" s="841"/>
      <c r="I38" s="841"/>
      <c r="J38" s="841"/>
      <c r="K38" s="842"/>
      <c r="L38" s="118"/>
      <c r="M38" s="252"/>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row>
    <row r="39" spans="2:62">
      <c r="B39" s="499" t="s">
        <v>42</v>
      </c>
      <c r="C39" s="933" t="e">
        <f>C50/C36</f>
        <v>#REF!</v>
      </c>
      <c r="D39" s="841"/>
      <c r="E39" s="841"/>
      <c r="F39" s="841"/>
      <c r="G39" s="841"/>
      <c r="H39" s="841"/>
      <c r="I39" s="841"/>
      <c r="J39" s="841"/>
      <c r="K39" s="842"/>
      <c r="L39" s="118"/>
      <c r="M39" s="252"/>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row>
    <row r="40" spans="2:62">
      <c r="B40" s="500" t="s">
        <v>43</v>
      </c>
      <c r="C40" s="820">
        <f>'Project Info- combine w site in'!G11</f>
        <v>0</v>
      </c>
      <c r="D40" s="821"/>
      <c r="E40" s="821"/>
      <c r="F40" s="821"/>
      <c r="G40" s="821"/>
      <c r="H40" s="821"/>
      <c r="I40" s="821"/>
      <c r="J40" s="821"/>
      <c r="K40" s="822"/>
      <c r="L40" s="118"/>
      <c r="M40" s="252"/>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row>
    <row r="41" spans="2:62">
      <c r="B41" s="500" t="s">
        <v>44</v>
      </c>
      <c r="C41" s="820" t="e">
        <f>'Project Info- combine w site in'!#REF!</f>
        <v>#REF!</v>
      </c>
      <c r="D41" s="821"/>
      <c r="E41" s="821"/>
      <c r="F41" s="821"/>
      <c r="G41" s="821"/>
      <c r="H41" s="821"/>
      <c r="I41" s="821"/>
      <c r="J41" s="821"/>
      <c r="K41" s="822"/>
      <c r="L41" s="118"/>
      <c r="M41" s="252"/>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row>
    <row r="42" spans="2:62">
      <c r="B42" s="501" t="s">
        <v>45</v>
      </c>
      <c r="C42" s="823" t="e">
        <f>'Unit Mix'!F51</f>
        <v>#DIV/0!</v>
      </c>
      <c r="D42" s="824"/>
      <c r="E42" s="824"/>
      <c r="F42" s="824"/>
      <c r="G42" s="824"/>
      <c r="H42" s="824"/>
      <c r="I42" s="824"/>
      <c r="J42" s="824"/>
      <c r="K42" s="825"/>
      <c r="M42" s="252"/>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row>
    <row r="43" spans="2:62">
      <c r="B43" s="501" t="s">
        <v>46</v>
      </c>
      <c r="C43" s="823" t="e">
        <f>'Project Info- combine w site in'!#REF!</f>
        <v>#REF!</v>
      </c>
      <c r="D43" s="824"/>
      <c r="E43" s="824"/>
      <c r="F43" s="824"/>
      <c r="G43" s="824"/>
      <c r="H43" s="824"/>
      <c r="I43" s="824"/>
      <c r="J43" s="824"/>
      <c r="K43" s="825"/>
      <c r="M43" s="252"/>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row>
    <row r="44" spans="2:62">
      <c r="B44" s="502" t="s">
        <v>47</v>
      </c>
      <c r="C44" s="823" t="e">
        <f>Proforma!B10/Proforma!B11</f>
        <v>#DIV/0!</v>
      </c>
      <c r="D44" s="824"/>
      <c r="E44" s="824"/>
      <c r="F44" s="824"/>
      <c r="G44" s="824"/>
      <c r="H44" s="824"/>
      <c r="I44" s="824"/>
      <c r="J44" s="824"/>
      <c r="K44" s="825"/>
      <c r="M44" s="252"/>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row>
    <row r="45" spans="2:62">
      <c r="B45" s="502" t="s">
        <v>48</v>
      </c>
      <c r="C45" s="864" t="s">
        <v>49</v>
      </c>
      <c r="D45" s="865"/>
      <c r="E45" s="865"/>
      <c r="F45" s="865"/>
      <c r="G45" s="865"/>
      <c r="H45" s="865"/>
      <c r="I45" s="865"/>
      <c r="J45" s="865"/>
      <c r="K45" s="866"/>
      <c r="M45" s="252"/>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row>
    <row r="46" spans="2:62">
      <c r="B46" s="502" t="s">
        <v>50</v>
      </c>
      <c r="C46" s="867" t="e">
        <f>'Operating Exp'!B47</f>
        <v>#DIV/0!</v>
      </c>
      <c r="D46" s="868"/>
      <c r="E46" s="868"/>
      <c r="F46" s="868"/>
      <c r="G46" s="868"/>
      <c r="H46" s="868"/>
      <c r="I46" s="868"/>
      <c r="J46" s="868"/>
      <c r="K46" s="869"/>
      <c r="M46" s="252"/>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row>
    <row r="47" spans="2:62">
      <c r="B47" s="502" t="s">
        <v>51</v>
      </c>
      <c r="C47" s="870" t="e">
        <f>Proforma!B32</f>
        <v>#NUM!</v>
      </c>
      <c r="D47" s="871"/>
      <c r="E47" s="871"/>
      <c r="F47" s="871"/>
      <c r="G47" s="871"/>
      <c r="H47" s="871"/>
      <c r="I47" s="871"/>
      <c r="J47" s="871"/>
      <c r="K47" s="872"/>
      <c r="M47" s="252"/>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row>
    <row r="48" spans="2:62">
      <c r="B48" s="503" t="s">
        <v>52</v>
      </c>
      <c r="C48" s="885" t="e">
        <f>C50/C9</f>
        <v>#DIV/0!</v>
      </c>
      <c r="D48" s="886"/>
      <c r="E48" s="886"/>
      <c r="F48" s="886"/>
      <c r="G48" s="886"/>
      <c r="H48" s="886"/>
      <c r="I48" s="886"/>
      <c r="J48" s="886"/>
      <c r="K48" s="887"/>
      <c r="M48" s="252"/>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row>
    <row r="49" spans="2:62">
      <c r="B49" s="504" t="s">
        <v>53</v>
      </c>
      <c r="C49" s="876">
        <f>Sources!D9</f>
        <v>0</v>
      </c>
      <c r="D49" s="877"/>
      <c r="E49" s="877"/>
      <c r="F49" s="877"/>
      <c r="G49" s="877"/>
      <c r="H49" s="877"/>
      <c r="I49" s="877"/>
      <c r="J49" s="877"/>
      <c r="K49" s="878"/>
      <c r="L49" s="118"/>
      <c r="M49" s="252"/>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row>
    <row r="50" spans="2:62">
      <c r="B50" s="499" t="s">
        <v>54</v>
      </c>
      <c r="C50" s="879">
        <f>Uses!B76</f>
        <v>0</v>
      </c>
      <c r="D50" s="880"/>
      <c r="E50" s="880"/>
      <c r="F50" s="880"/>
      <c r="G50" s="880"/>
      <c r="H50" s="880"/>
      <c r="I50" s="880"/>
      <c r="J50" s="880"/>
      <c r="K50" s="881"/>
      <c r="L50" s="118"/>
      <c r="M50" s="252"/>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row>
    <row r="51" spans="2:62" ht="18" thickBot="1">
      <c r="B51" s="505" t="s">
        <v>55</v>
      </c>
      <c r="C51" s="873" t="e">
        <f>C49/C50</f>
        <v>#DIV/0!</v>
      </c>
      <c r="D51" s="874"/>
      <c r="E51" s="874"/>
      <c r="F51" s="874"/>
      <c r="G51" s="874"/>
      <c r="H51" s="874"/>
      <c r="I51" s="874"/>
      <c r="J51" s="874"/>
      <c r="K51" s="875"/>
      <c r="L51" s="118"/>
      <c r="M51" s="252" t="s">
        <v>56</v>
      </c>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row>
    <row r="52" spans="2:62" ht="18" thickBot="1">
      <c r="B52" s="497"/>
      <c r="C52" s="506"/>
      <c r="D52" s="506"/>
      <c r="E52" s="506"/>
      <c r="F52" s="506"/>
      <c r="G52" s="506"/>
      <c r="H52" s="506"/>
      <c r="I52" s="506"/>
      <c r="J52" s="506"/>
      <c r="K52" s="506"/>
      <c r="L52" s="118"/>
      <c r="M52" s="252"/>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row>
    <row r="53" spans="2:62" ht="23.45" thickBot="1">
      <c r="B53" s="802" t="s">
        <v>57</v>
      </c>
      <c r="C53" s="803"/>
      <c r="D53" s="803"/>
      <c r="E53" s="803"/>
      <c r="F53" s="803"/>
      <c r="G53" s="803"/>
      <c r="H53" s="803"/>
      <c r="I53" s="803"/>
      <c r="J53" s="803"/>
      <c r="K53" s="804"/>
      <c r="L53" s="118"/>
      <c r="M53" s="252"/>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row>
    <row r="54" spans="2:62" ht="18" customHeight="1">
      <c r="B54" s="492" t="s">
        <v>58</v>
      </c>
      <c r="C54" s="895" t="str">
        <f>'Site Information'!Y5</f>
        <v>District A</v>
      </c>
      <c r="D54" s="896"/>
      <c r="E54" s="896"/>
      <c r="F54" s="896"/>
      <c r="G54" s="896"/>
      <c r="H54" s="896"/>
      <c r="I54" s="896"/>
      <c r="J54" s="896"/>
      <c r="K54" s="897"/>
      <c r="L54" s="118"/>
      <c r="M54" s="252"/>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row>
    <row r="55" spans="2:62" ht="35.1">
      <c r="B55" s="492" t="s">
        <v>59</v>
      </c>
      <c r="C55" s="895" t="e">
        <f>'Site Information'!#REF!</f>
        <v>#REF!</v>
      </c>
      <c r="D55" s="896"/>
      <c r="E55" s="896"/>
      <c r="F55" s="896"/>
      <c r="G55" s="896"/>
      <c r="H55" s="896"/>
      <c r="I55" s="896"/>
      <c r="J55" s="896"/>
      <c r="K55" s="897"/>
      <c r="L55" s="118"/>
      <c r="M55" s="252"/>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row>
    <row r="56" spans="2:62">
      <c r="B56" s="492" t="s">
        <v>60</v>
      </c>
      <c r="C56" s="895" t="e">
        <f>'Site Information'!#REF!</f>
        <v>#REF!</v>
      </c>
      <c r="D56" s="896"/>
      <c r="E56" s="896"/>
      <c r="F56" s="896"/>
      <c r="G56" s="896"/>
      <c r="H56" s="896"/>
      <c r="I56" s="896"/>
      <c r="J56" s="896"/>
      <c r="K56" s="897"/>
      <c r="L56" s="118"/>
      <c r="M56" s="252"/>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row>
    <row r="57" spans="2:62">
      <c r="B57" s="492" t="s">
        <v>61</v>
      </c>
      <c r="C57" s="892" t="e">
        <f>'Site Information'!#REF!</f>
        <v>#REF!</v>
      </c>
      <c r="D57" s="893"/>
      <c r="E57" s="893"/>
      <c r="F57" s="893"/>
      <c r="G57" s="893"/>
      <c r="H57" s="893"/>
      <c r="I57" s="893"/>
      <c r="J57" s="893"/>
      <c r="K57" s="894"/>
      <c r="L57" s="118"/>
      <c r="M57" s="252"/>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row>
    <row r="58" spans="2:62">
      <c r="B58" s="512" t="s">
        <v>62</v>
      </c>
      <c r="C58" s="861" t="e">
        <f>'Site Information'!#REF!</f>
        <v>#REF!</v>
      </c>
      <c r="D58" s="862"/>
      <c r="E58" s="862"/>
      <c r="F58" s="862"/>
      <c r="G58" s="862"/>
      <c r="H58" s="862"/>
      <c r="I58" s="862"/>
      <c r="J58" s="862"/>
      <c r="K58" s="863"/>
      <c r="L58" s="118"/>
      <c r="M58" s="252"/>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row>
    <row r="59" spans="2:62">
      <c r="B59" s="512" t="s">
        <v>63</v>
      </c>
      <c r="C59" s="882" t="e">
        <f>'Site Information'!#REF!</f>
        <v>#REF!</v>
      </c>
      <c r="D59" s="883"/>
      <c r="E59" s="883"/>
      <c r="F59" s="883"/>
      <c r="G59" s="883"/>
      <c r="H59" s="883"/>
      <c r="I59" s="883"/>
      <c r="J59" s="883"/>
      <c r="K59" s="884"/>
      <c r="L59" s="118"/>
      <c r="M59" s="252"/>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row>
    <row r="60" spans="2:62">
      <c r="B60" s="492" t="s">
        <v>64</v>
      </c>
      <c r="C60" s="898" t="e">
        <f>'Site Information'!#REF!</f>
        <v>#REF!</v>
      </c>
      <c r="D60" s="899"/>
      <c r="E60" s="899"/>
      <c r="F60" s="899"/>
      <c r="G60" s="899"/>
      <c r="H60" s="899"/>
      <c r="I60" s="899"/>
      <c r="J60" s="899"/>
      <c r="K60" s="900"/>
      <c r="L60" s="118"/>
      <c r="M60" s="252"/>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row>
    <row r="61" spans="2:62">
      <c r="B61" s="492" t="s">
        <v>65</v>
      </c>
      <c r="C61" s="830" t="e">
        <f>'Site Information'!#REF!</f>
        <v>#REF!</v>
      </c>
      <c r="D61" s="831"/>
      <c r="E61" s="831"/>
      <c r="F61" s="831"/>
      <c r="G61" s="831"/>
      <c r="H61" s="831"/>
      <c r="I61" s="831"/>
      <c r="J61" s="831"/>
      <c r="K61" s="832"/>
      <c r="L61" s="118"/>
      <c r="M61" s="252"/>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row>
    <row r="62" spans="2:62">
      <c r="B62" s="492" t="s">
        <v>66</v>
      </c>
      <c r="C62" s="830" t="e">
        <f>'Site Information'!#REF!</f>
        <v>#REF!</v>
      </c>
      <c r="D62" s="831"/>
      <c r="E62" s="831"/>
      <c r="F62" s="831"/>
      <c r="G62" s="831"/>
      <c r="H62" s="831"/>
      <c r="I62" s="831"/>
      <c r="J62" s="831"/>
      <c r="K62" s="832"/>
      <c r="L62" s="118"/>
      <c r="M62" s="252"/>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row>
    <row r="63" spans="2:62">
      <c r="B63" s="492" t="s">
        <v>67</v>
      </c>
      <c r="C63" s="830" t="e">
        <f>COUNTIF('Site Information'!#REF!,"&lt;=1.0")</f>
        <v>#REF!</v>
      </c>
      <c r="D63" s="831"/>
      <c r="E63" s="831"/>
      <c r="F63" s="831"/>
      <c r="G63" s="831"/>
      <c r="H63" s="831"/>
      <c r="I63" s="831"/>
      <c r="J63" s="831"/>
      <c r="K63" s="832"/>
      <c r="L63" s="118"/>
      <c r="M63" s="252"/>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row>
    <row r="64" spans="2:62">
      <c r="B64" s="513" t="s">
        <v>68</v>
      </c>
      <c r="C64" s="830" t="e">
        <f>IF(C11&lt;&gt;"family senior","No","Yes")</f>
        <v>#REF!</v>
      </c>
      <c r="D64" s="831"/>
      <c r="E64" s="831"/>
      <c r="F64" s="831"/>
      <c r="G64" s="831"/>
      <c r="H64" s="831"/>
      <c r="I64" s="831"/>
      <c r="J64" s="831"/>
      <c r="K64" s="832"/>
      <c r="L64" s="118"/>
      <c r="M64" s="252"/>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row>
    <row r="65" spans="2:63" ht="18" thickBot="1">
      <c r="B65" s="514" t="s">
        <v>69</v>
      </c>
      <c r="C65" s="930" t="e">
        <f>'Project Info- combine w site in'!#REF!</f>
        <v>#REF!</v>
      </c>
      <c r="D65" s="931"/>
      <c r="E65" s="931"/>
      <c r="F65" s="931"/>
      <c r="G65" s="931"/>
      <c r="H65" s="931"/>
      <c r="I65" s="931"/>
      <c r="J65" s="931"/>
      <c r="K65" s="932"/>
      <c r="L65" s="118"/>
      <c r="M65" s="252"/>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row>
    <row r="66" spans="2:63" ht="18" thickBot="1">
      <c r="B66" s="497"/>
      <c r="C66" s="506"/>
      <c r="D66" s="506"/>
      <c r="E66" s="506"/>
      <c r="F66" s="506"/>
      <c r="G66" s="506"/>
      <c r="H66" s="506"/>
      <c r="I66" s="506"/>
      <c r="J66" s="506"/>
      <c r="K66" s="506"/>
      <c r="L66" s="468"/>
      <c r="M66" s="772"/>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row>
    <row r="67" spans="2:63" ht="15.6">
      <c r="B67" s="888" t="s">
        <v>70</v>
      </c>
      <c r="C67" s="515" t="s">
        <v>70</v>
      </c>
      <c r="D67" s="516" t="s">
        <v>71</v>
      </c>
      <c r="E67" s="516" t="s">
        <v>72</v>
      </c>
      <c r="F67" s="506"/>
      <c r="G67" s="506"/>
      <c r="H67" s="506"/>
      <c r="I67" s="506"/>
      <c r="J67" s="506"/>
      <c r="K67" s="506"/>
      <c r="L67" s="506"/>
      <c r="M67" s="468"/>
      <c r="N67" s="252"/>
      <c r="P67" s="118"/>
      <c r="Q67" s="284"/>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row>
    <row r="68" spans="2:63" ht="15.6">
      <c r="B68" s="889"/>
      <c r="C68" s="507" t="s">
        <v>73</v>
      </c>
      <c r="D68" s="517" t="e">
        <f>'Site Information'!#REF!</f>
        <v>#REF!</v>
      </c>
      <c r="E68" s="533" t="e">
        <f>'Site Information'!#REF!</f>
        <v>#REF!</v>
      </c>
      <c r="F68" s="506"/>
      <c r="G68" s="506"/>
      <c r="H68" s="506"/>
      <c r="I68" s="506"/>
      <c r="J68" s="506"/>
      <c r="K68" s="506"/>
      <c r="L68" s="506"/>
      <c r="M68" s="468"/>
      <c r="N68" s="252"/>
      <c r="P68" s="118"/>
      <c r="Q68" s="284"/>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row>
    <row r="69" spans="2:63" ht="30.95">
      <c r="B69" s="889"/>
      <c r="C69" s="507" t="s">
        <v>74</v>
      </c>
      <c r="D69" s="517" t="e">
        <f>'Site Information'!#REF!</f>
        <v>#REF!</v>
      </c>
      <c r="E69" s="535"/>
      <c r="F69" s="506"/>
      <c r="G69" s="506"/>
      <c r="H69" s="506"/>
      <c r="I69" s="506"/>
      <c r="J69" s="506"/>
      <c r="K69" s="506"/>
      <c r="L69" s="506"/>
      <c r="M69" s="468"/>
      <c r="N69" s="252"/>
      <c r="P69" s="118"/>
      <c r="Q69" s="284"/>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row>
    <row r="70" spans="2:63" ht="15.6">
      <c r="B70" s="889"/>
      <c r="C70" s="507" t="s">
        <v>75</v>
      </c>
      <c r="D70" s="518" t="e">
        <f>'Site Information'!#REF!</f>
        <v>#REF!</v>
      </c>
      <c r="E70" s="518" t="e">
        <f>'Site Information'!#REF!</f>
        <v>#REF!</v>
      </c>
      <c r="F70" s="506"/>
      <c r="G70" s="506"/>
      <c r="H70" s="506"/>
      <c r="I70" s="506"/>
      <c r="J70" s="506"/>
      <c r="K70" s="506"/>
      <c r="L70" s="506"/>
      <c r="M70" s="468"/>
      <c r="N70" s="252"/>
      <c r="P70" s="118"/>
      <c r="Q70" s="284"/>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row>
    <row r="71" spans="2:63" ht="15.6">
      <c r="B71" s="889"/>
      <c r="C71" s="507" t="s">
        <v>76</v>
      </c>
      <c r="D71" s="518" t="e">
        <f>'Site Information'!#REF!</f>
        <v>#REF!</v>
      </c>
      <c r="E71" s="518" t="e">
        <f>'Site Information'!#REF!</f>
        <v>#REF!</v>
      </c>
      <c r="F71" s="506"/>
      <c r="G71" s="506"/>
      <c r="H71" s="506"/>
      <c r="I71" s="506"/>
      <c r="J71" s="506"/>
      <c r="K71" s="506"/>
      <c r="L71" s="506"/>
      <c r="M71" s="468"/>
      <c r="N71" s="252"/>
      <c r="P71" s="118"/>
      <c r="Q71" s="284"/>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row>
    <row r="72" spans="2:63" ht="15.6">
      <c r="B72" s="889"/>
      <c r="C72" s="507" t="s">
        <v>77</v>
      </c>
      <c r="D72" s="518" t="e">
        <f>'Site Information'!#REF!</f>
        <v>#REF!</v>
      </c>
      <c r="E72" s="518" t="e">
        <f>'Site Information'!#REF!</f>
        <v>#REF!</v>
      </c>
      <c r="F72" s="506"/>
      <c r="G72" s="506"/>
      <c r="H72" s="506"/>
      <c r="I72" s="506"/>
      <c r="J72" s="506"/>
      <c r="K72" s="506"/>
      <c r="L72" s="506"/>
      <c r="M72" s="468"/>
      <c r="N72" s="252"/>
      <c r="P72" s="118"/>
      <c r="Q72" s="284"/>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row>
    <row r="73" spans="2:63" ht="15.6">
      <c r="B73" s="889"/>
      <c r="C73" s="507" t="s">
        <v>78</v>
      </c>
      <c r="D73" s="518" t="e">
        <f>'Site Information'!#REF!</f>
        <v>#REF!</v>
      </c>
      <c r="E73" s="518" t="e">
        <f>'Site Information'!#REF!</f>
        <v>#REF!</v>
      </c>
      <c r="F73" s="506"/>
      <c r="G73" s="506"/>
      <c r="H73" s="506"/>
      <c r="I73" s="506"/>
      <c r="J73" s="506"/>
      <c r="K73" s="506"/>
      <c r="L73" s="506"/>
      <c r="M73" s="468"/>
      <c r="N73" s="252"/>
      <c r="P73" s="118"/>
      <c r="Q73" s="284"/>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row>
    <row r="74" spans="2:63" ht="15.6">
      <c r="B74" s="890"/>
      <c r="C74" s="534" t="s">
        <v>79</v>
      </c>
      <c r="D74" s="518" t="e">
        <f>'Site Information'!#REF!</f>
        <v>#REF!</v>
      </c>
      <c r="E74" s="518" t="e">
        <f>'Site Information'!#REF!</f>
        <v>#REF!</v>
      </c>
      <c r="F74" s="506"/>
      <c r="G74" s="506"/>
      <c r="H74" s="506"/>
      <c r="I74" s="506"/>
      <c r="J74" s="506"/>
      <c r="K74" s="506"/>
      <c r="L74" s="506"/>
      <c r="M74" s="468"/>
      <c r="N74" s="252"/>
      <c r="P74" s="118"/>
      <c r="Q74" s="284"/>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row>
    <row r="75" spans="2:63" ht="15.6">
      <c r="B75" s="890"/>
      <c r="C75" s="534" t="s">
        <v>80</v>
      </c>
      <c r="D75" s="518" t="e">
        <f>'Site Information'!#REF!</f>
        <v>#REF!</v>
      </c>
      <c r="E75" s="518" t="e">
        <f>'Site Information'!#REF!</f>
        <v>#REF!</v>
      </c>
      <c r="F75" s="506"/>
      <c r="G75" s="506"/>
      <c r="H75" s="506"/>
      <c r="I75" s="506"/>
      <c r="J75" s="506"/>
      <c r="K75" s="506"/>
      <c r="L75" s="506"/>
      <c r="M75" s="468"/>
      <c r="N75" s="252"/>
      <c r="P75" s="118"/>
      <c r="Q75" s="284"/>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row>
    <row r="76" spans="2:63" ht="15.95" thickBot="1">
      <c r="B76" s="891"/>
      <c r="C76" s="519" t="s">
        <v>81</v>
      </c>
      <c r="D76" s="518" t="str">
        <f>'Site Information'!Y13</f>
        <v>District I</v>
      </c>
      <c r="E76" s="518" t="str">
        <f>'Site Information'!Z13</f>
        <v>Robert Gallegos</v>
      </c>
      <c r="F76" s="506"/>
      <c r="G76" s="506"/>
      <c r="H76" s="506"/>
      <c r="I76" s="506"/>
      <c r="J76" s="506"/>
      <c r="K76" s="506"/>
      <c r="L76" s="506"/>
      <c r="M76" s="468"/>
      <c r="N76" s="252"/>
      <c r="P76" s="118"/>
      <c r="Q76" s="284"/>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row>
    <row r="77" spans="2:63" ht="18" thickBot="1">
      <c r="M77" s="252"/>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row>
    <row r="78" spans="2:63" s="119" customFormat="1" ht="21" customHeight="1">
      <c r="B78" s="901" t="s">
        <v>82</v>
      </c>
      <c r="C78" s="508" t="s">
        <v>83</v>
      </c>
      <c r="D78" s="814">
        <v>0.3</v>
      </c>
      <c r="E78" s="815"/>
      <c r="F78" s="509">
        <v>0.5</v>
      </c>
      <c r="G78" s="510">
        <v>0.6</v>
      </c>
      <c r="H78" s="510">
        <v>0.8</v>
      </c>
      <c r="I78" s="511" t="s">
        <v>84</v>
      </c>
      <c r="J78" s="816" t="s">
        <v>85</v>
      </c>
      <c r="K78" s="817"/>
      <c r="L78" s="124"/>
      <c r="M78" s="256"/>
      <c r="N78" s="124"/>
      <c r="O78" s="124"/>
      <c r="P78" s="285"/>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row>
    <row r="79" spans="2:63" s="119" customFormat="1" ht="21" customHeight="1">
      <c r="B79" s="903"/>
      <c r="C79" s="125" t="s">
        <v>86</v>
      </c>
      <c r="D79" s="818">
        <f>'Unit Mix'!F8</f>
        <v>0</v>
      </c>
      <c r="E79" s="819"/>
      <c r="F79" s="126">
        <f>'Unit Mix'!F9</f>
        <v>0</v>
      </c>
      <c r="G79" s="126">
        <f>'Unit Mix'!F10</f>
        <v>0</v>
      </c>
      <c r="H79" s="126">
        <f>'Unit Mix'!F11</f>
        <v>0</v>
      </c>
      <c r="I79" s="126">
        <f>'Unit Mix'!M13</f>
        <v>0</v>
      </c>
      <c r="J79" s="922">
        <f t="shared" ref="J79:J84" si="0">SUM(D79:I79)</f>
        <v>0</v>
      </c>
      <c r="K79" s="923"/>
      <c r="L79" s="124"/>
      <c r="M79" s="256"/>
      <c r="N79" s="124"/>
      <c r="O79" s="124"/>
      <c r="P79" s="285"/>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row>
    <row r="80" spans="2:63" ht="20.100000000000001" customHeight="1">
      <c r="B80" s="903"/>
      <c r="C80" s="125">
        <v>1</v>
      </c>
      <c r="D80" s="818">
        <f>'Unit Mix'!F15</f>
        <v>0</v>
      </c>
      <c r="E80" s="819"/>
      <c r="F80" s="126">
        <f>'Unit Mix'!F16</f>
        <v>0</v>
      </c>
      <c r="G80" s="126">
        <f>'Unit Mix'!F17</f>
        <v>0</v>
      </c>
      <c r="H80" s="126">
        <f>'Unit Mix'!F18</f>
        <v>0</v>
      </c>
      <c r="I80" s="126">
        <f>'Unit Mix'!M19</f>
        <v>0</v>
      </c>
      <c r="J80" s="922">
        <f t="shared" si="0"/>
        <v>0</v>
      </c>
      <c r="K80" s="923"/>
      <c r="L80" s="118"/>
      <c r="M80" s="252"/>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row>
    <row r="81" spans="2:62" ht="20.100000000000001" customHeight="1">
      <c r="B81" s="903"/>
      <c r="C81" s="125">
        <v>2</v>
      </c>
      <c r="D81" s="818">
        <f>'Unit Mix'!F21</f>
        <v>0</v>
      </c>
      <c r="E81" s="819"/>
      <c r="F81" s="127">
        <f>'Unit Mix'!F22</f>
        <v>0</v>
      </c>
      <c r="G81" s="127">
        <f>'Unit Mix'!F23</f>
        <v>0</v>
      </c>
      <c r="H81" s="127">
        <f>'Unit Mix'!F24</f>
        <v>0</v>
      </c>
      <c r="I81" s="127">
        <f>'Unit Mix'!M25</f>
        <v>0</v>
      </c>
      <c r="J81" s="922">
        <f t="shared" si="0"/>
        <v>0</v>
      </c>
      <c r="K81" s="923"/>
      <c r="L81" s="118"/>
      <c r="M81" s="252"/>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row>
    <row r="82" spans="2:62" ht="20.100000000000001" customHeight="1">
      <c r="B82" s="903"/>
      <c r="C82" s="125">
        <v>3</v>
      </c>
      <c r="D82" s="818">
        <f>'Unit Mix'!F27</f>
        <v>0</v>
      </c>
      <c r="E82" s="819"/>
      <c r="F82" s="127">
        <f>'Unit Mix'!F28</f>
        <v>0</v>
      </c>
      <c r="G82" s="127">
        <f>'Unit Mix'!F29</f>
        <v>0</v>
      </c>
      <c r="H82" s="127">
        <f>'Unit Mix'!F30</f>
        <v>0</v>
      </c>
      <c r="I82" s="127">
        <f>'Unit Mix'!M31</f>
        <v>0</v>
      </c>
      <c r="J82" s="922">
        <f t="shared" si="0"/>
        <v>0</v>
      </c>
      <c r="K82" s="923"/>
      <c r="L82" s="118"/>
      <c r="M82" s="252"/>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row>
    <row r="83" spans="2:62" ht="20.100000000000001" customHeight="1">
      <c r="B83" s="903"/>
      <c r="C83" s="125">
        <v>4</v>
      </c>
      <c r="D83" s="924">
        <f>'Unit Mix'!F33</f>
        <v>0</v>
      </c>
      <c r="E83" s="925"/>
      <c r="F83" s="127">
        <f>'Unit Mix'!F34</f>
        <v>0</v>
      </c>
      <c r="G83" s="127">
        <f>'Unit Mix'!F35</f>
        <v>0</v>
      </c>
      <c r="H83" s="127">
        <f>'Unit Mix'!F36</f>
        <v>0</v>
      </c>
      <c r="I83" s="127">
        <f>'Unit Mix'!M38</f>
        <v>0</v>
      </c>
      <c r="J83" s="922">
        <f t="shared" si="0"/>
        <v>0</v>
      </c>
      <c r="K83" s="923"/>
      <c r="L83" s="118"/>
      <c r="M83" s="252"/>
      <c r="N83" s="116"/>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row>
    <row r="84" spans="2:62" ht="20.100000000000001" customHeight="1" thickBot="1">
      <c r="B84" s="904"/>
      <c r="C84" s="128" t="s">
        <v>87</v>
      </c>
      <c r="D84" s="926">
        <f>SUM(D79:E83)</f>
        <v>0</v>
      </c>
      <c r="E84" s="927"/>
      <c r="F84" s="775">
        <f>SUM(F79:F83)</f>
        <v>0</v>
      </c>
      <c r="G84" s="775">
        <f>SUM(G79:G83)</f>
        <v>0</v>
      </c>
      <c r="H84" s="775">
        <f>SUM(H79:H83)</f>
        <v>0</v>
      </c>
      <c r="I84" s="775">
        <f>SUM(I79:I83)</f>
        <v>0</v>
      </c>
      <c r="J84" s="928">
        <f t="shared" si="0"/>
        <v>0</v>
      </c>
      <c r="K84" s="929"/>
      <c r="M84" s="252"/>
      <c r="N84" s="116"/>
      <c r="O84" s="159">
        <f>C9-J84</f>
        <v>0</v>
      </c>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row>
    <row r="85" spans="2:62" ht="64.150000000000006" customHeight="1">
      <c r="B85" s="901" t="s">
        <v>88</v>
      </c>
      <c r="C85" s="526" t="s">
        <v>89</v>
      </c>
      <c r="D85" s="527" t="s">
        <v>90</v>
      </c>
      <c r="E85" s="527" t="s">
        <v>91</v>
      </c>
      <c r="F85" s="528" t="s">
        <v>92</v>
      </c>
      <c r="G85" s="527" t="s">
        <v>93</v>
      </c>
      <c r="H85" s="527" t="s">
        <v>94</v>
      </c>
      <c r="I85" s="528" t="s">
        <v>95</v>
      </c>
      <c r="J85" s="527" t="s">
        <v>96</v>
      </c>
      <c r="K85" s="527" t="s">
        <v>93</v>
      </c>
      <c r="L85" s="529" t="s">
        <v>91</v>
      </c>
      <c r="N85" s="116"/>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row>
    <row r="86" spans="2:62" ht="48" customHeight="1" thickBot="1">
      <c r="B86" s="902"/>
      <c r="C86" s="530" t="e">
        <f>'Site Information'!#REF!</f>
        <v>#REF!</v>
      </c>
      <c r="D86" s="530" t="e">
        <f>'Site Information'!#REF!</f>
        <v>#REF!</v>
      </c>
      <c r="E86" s="530" t="e">
        <f>'Site Information'!#REF!</f>
        <v>#REF!</v>
      </c>
      <c r="F86" s="530" t="e">
        <f>'Site Information'!#REF!</f>
        <v>#REF!</v>
      </c>
      <c r="G86" s="530" t="e">
        <f>'Site Information'!#REF!</f>
        <v>#REF!</v>
      </c>
      <c r="H86" s="530" t="e">
        <f>'Site Information'!#REF!</f>
        <v>#REF!</v>
      </c>
      <c r="I86" s="530" t="e">
        <f>'Site Information'!#REF!</f>
        <v>#REF!</v>
      </c>
      <c r="J86" s="531"/>
      <c r="K86" s="530" t="e">
        <f>'Site Information'!#REF!</f>
        <v>#REF!</v>
      </c>
      <c r="L86" s="532" t="e">
        <f>'Site Information'!#REF!</f>
        <v>#REF!</v>
      </c>
      <c r="N86" s="116"/>
      <c r="O86" s="118" t="s">
        <v>97</v>
      </c>
      <c r="P86" s="574" t="e">
        <f>VLOOKUP(E86,'Drop Downs'!AE2:AF14,2,FALSE)</f>
        <v>#REF!</v>
      </c>
      <c r="Q86" s="46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row>
    <row r="87" spans="2:62" s="134" customFormat="1" ht="33.950000000000003" customHeight="1">
      <c r="B87" s="575" t="s">
        <v>98</v>
      </c>
      <c r="C87" s="826" t="s">
        <v>99</v>
      </c>
      <c r="D87" s="827"/>
      <c r="E87" s="827"/>
      <c r="F87" s="827"/>
      <c r="G87" s="827"/>
      <c r="H87" s="827"/>
      <c r="I87" s="827"/>
      <c r="J87" s="773"/>
      <c r="K87" s="576" t="s">
        <v>100</v>
      </c>
      <c r="L87" s="576" t="s">
        <v>101</v>
      </c>
      <c r="M87" s="520"/>
      <c r="N87" s="138"/>
      <c r="O87" s="138" t="s">
        <v>102</v>
      </c>
      <c r="P87" s="574" t="e">
        <f>VLOOKUP(H86,'Drop Downs'!AE3:AF15,2,FALSE)</f>
        <v>#REF!</v>
      </c>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row>
    <row r="88" spans="2:62" ht="20.100000000000001" customHeight="1">
      <c r="B88" s="521" t="s">
        <v>103</v>
      </c>
      <c r="C88" s="797" t="s">
        <v>104</v>
      </c>
      <c r="D88" s="828"/>
      <c r="E88" s="828"/>
      <c r="F88" s="828"/>
      <c r="G88" s="828"/>
      <c r="H88" s="828"/>
      <c r="I88" s="828"/>
      <c r="J88" s="829"/>
      <c r="K88" s="577"/>
      <c r="L88" s="118" t="s">
        <v>105</v>
      </c>
      <c r="M88" s="522"/>
      <c r="O88" s="118" t="s">
        <v>106</v>
      </c>
      <c r="P88" s="574" t="e">
        <f>VLOOKUP(L86,'Drop Downs'!AE4:AF16,2,FALSE)</f>
        <v>#REF!</v>
      </c>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row>
    <row r="89" spans="2:62" ht="20.100000000000001" customHeight="1">
      <c r="B89" s="521" t="s">
        <v>107</v>
      </c>
      <c r="C89" s="797" t="s">
        <v>108</v>
      </c>
      <c r="D89" s="828"/>
      <c r="E89" s="828"/>
      <c r="F89" s="828"/>
      <c r="G89" s="828"/>
      <c r="H89" s="828"/>
      <c r="I89" s="828"/>
      <c r="J89" s="829"/>
      <c r="K89" s="139" t="str">
        <f>IF('Instructions- delete'!D17='Drop Downs'!A2,"Yes","No")</f>
        <v>Yes</v>
      </c>
      <c r="L89" s="118" t="s">
        <v>105</v>
      </c>
      <c r="M89" s="522"/>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row>
    <row r="90" spans="2:62" ht="20.100000000000001" customHeight="1">
      <c r="B90" s="521" t="s">
        <v>109</v>
      </c>
      <c r="C90" s="920" t="s">
        <v>110</v>
      </c>
      <c r="D90" s="921"/>
      <c r="E90" s="921"/>
      <c r="F90" s="921"/>
      <c r="G90" s="921"/>
      <c r="H90" s="921"/>
      <c r="I90" s="921"/>
      <c r="J90" s="921"/>
      <c r="K90" s="139" t="str">
        <f>IF('Site Information'!F4='Drop Downs'!A2,"Yes","No")</f>
        <v>Yes</v>
      </c>
      <c r="L90" s="118" t="s">
        <v>105</v>
      </c>
      <c r="M90" s="522"/>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row>
    <row r="91" spans="2:62" ht="20.100000000000001" customHeight="1">
      <c r="B91" s="521" t="s">
        <v>111</v>
      </c>
      <c r="C91" s="797" t="s">
        <v>112</v>
      </c>
      <c r="D91" s="798"/>
      <c r="E91" s="798"/>
      <c r="F91" s="798"/>
      <c r="G91" s="798"/>
      <c r="H91" s="798"/>
      <c r="I91" s="798"/>
      <c r="J91" s="771"/>
      <c r="K91" s="139" t="str">
        <f>IF('Applicant Info'!I17='Drop Downs'!A3,"Yes","No")</f>
        <v>No</v>
      </c>
      <c r="L91" s="118" t="s">
        <v>105</v>
      </c>
      <c r="M91" s="522"/>
      <c r="Q91" s="242" t="s">
        <v>113</v>
      </c>
      <c r="R91" s="242"/>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row>
    <row r="92" spans="2:62" ht="20.100000000000001" customHeight="1">
      <c r="B92" s="521" t="s">
        <v>114</v>
      </c>
      <c r="C92" s="797" t="s">
        <v>115</v>
      </c>
      <c r="D92" s="828"/>
      <c r="E92" s="828"/>
      <c r="F92" s="828"/>
      <c r="G92" s="828"/>
      <c r="H92" s="828"/>
      <c r="I92" s="828"/>
      <c r="J92" s="829"/>
      <c r="K92" s="139" t="e">
        <f>IF(C58&lt;25,"Yes","No")</f>
        <v>#REF!</v>
      </c>
      <c r="L92" s="118"/>
      <c r="M92" s="522" t="s">
        <v>116</v>
      </c>
      <c r="Q92" s="242" t="s">
        <v>117</v>
      </c>
      <c r="R92" s="242" t="str">
        <f>'Unit Mix'!L47</f>
        <v>Yes</v>
      </c>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row>
    <row r="93" spans="2:62" ht="20.100000000000001" customHeight="1">
      <c r="B93" s="521" t="s">
        <v>118</v>
      </c>
      <c r="C93" s="797" t="s">
        <v>119</v>
      </c>
      <c r="D93" s="828"/>
      <c r="E93" s="828"/>
      <c r="F93" s="828"/>
      <c r="G93" s="828"/>
      <c r="H93" s="828"/>
      <c r="I93" s="828"/>
      <c r="J93" s="134"/>
      <c r="K93" s="139" t="e">
        <f>IF('Site Information'!#REF!='Drop Downs'!A2, "Yes", "No")</f>
        <v>#REF!</v>
      </c>
      <c r="L93" s="118" t="s">
        <v>105</v>
      </c>
      <c r="M93" s="522"/>
      <c r="Q93" s="242" t="s">
        <v>120</v>
      </c>
      <c r="R93" s="242" t="str">
        <f>'Unit Mix'!M47</f>
        <v>Yes</v>
      </c>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row>
    <row r="94" spans="2:62" ht="19.899999999999999" customHeight="1">
      <c r="B94" s="521" t="s">
        <v>121</v>
      </c>
      <c r="C94" s="797" t="s">
        <v>122</v>
      </c>
      <c r="D94" s="798"/>
      <c r="E94" s="798"/>
      <c r="F94" s="798"/>
      <c r="G94" s="798"/>
      <c r="H94" s="798"/>
      <c r="I94" s="798"/>
      <c r="J94" s="846"/>
      <c r="K94" s="139" t="str">
        <f>IF(AND(R92="yes",R93="Yes",R94="yes",R95="yes"),"Yes","No")</f>
        <v>Yes</v>
      </c>
      <c r="L94" s="118" t="s">
        <v>105</v>
      </c>
      <c r="M94" s="522"/>
      <c r="Q94" s="242" t="s">
        <v>123</v>
      </c>
      <c r="R94" s="242" t="str">
        <f>'Unit Mix'!N47</f>
        <v>Yes</v>
      </c>
      <c r="S94" s="118"/>
      <c r="T94" s="118"/>
      <c r="U94" s="118"/>
      <c r="V94" s="118"/>
      <c r="W94" s="118"/>
      <c r="X94" s="118"/>
      <c r="Y94" s="118"/>
      <c r="Z94" s="118"/>
      <c r="AA94" s="140"/>
      <c r="AB94" s="140"/>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row>
    <row r="95" spans="2:62" ht="20.100000000000001" customHeight="1">
      <c r="B95" s="521" t="s">
        <v>14</v>
      </c>
      <c r="C95" s="797" t="s">
        <v>124</v>
      </c>
      <c r="D95" s="828"/>
      <c r="E95" s="828"/>
      <c r="F95" s="828"/>
      <c r="G95" s="828"/>
      <c r="H95" s="828"/>
      <c r="I95" s="828"/>
      <c r="J95" s="829"/>
      <c r="K95" s="540" t="e">
        <f>IF(OR(C15="X",C15="C"),"Yes","No")</f>
        <v>#REF!</v>
      </c>
      <c r="L95" s="118"/>
      <c r="M95" s="522" t="s">
        <v>125</v>
      </c>
      <c r="Q95" s="242" t="s">
        <v>126</v>
      </c>
      <c r="R95" s="242" t="str">
        <f>'Unit Mix'!O47</f>
        <v>Yes</v>
      </c>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row>
    <row r="96" spans="2:62" ht="20.100000000000001" customHeight="1">
      <c r="B96" s="521" t="s">
        <v>127</v>
      </c>
      <c r="C96" s="797" t="s">
        <v>128</v>
      </c>
      <c r="D96" s="798"/>
      <c r="E96" s="798"/>
      <c r="F96" s="798"/>
      <c r="G96" s="798"/>
      <c r="H96" s="798"/>
      <c r="I96" s="798"/>
      <c r="J96" s="771"/>
      <c r="K96" s="139" t="e">
        <f>IF(C51&gt;50.1%,"YES OVER 50% !","No")</f>
        <v>#DIV/0!</v>
      </c>
      <c r="L96" s="118" t="s">
        <v>105</v>
      </c>
      <c r="M96" s="522"/>
      <c r="Q96" s="242"/>
      <c r="R96" s="242"/>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row>
    <row r="97" spans="2:62" ht="20.100000000000001" customHeight="1">
      <c r="B97" s="521" t="s">
        <v>129</v>
      </c>
      <c r="C97" s="797" t="s">
        <v>130</v>
      </c>
      <c r="D97" s="798"/>
      <c r="E97" s="798"/>
      <c r="F97" s="798"/>
      <c r="G97" s="798"/>
      <c r="H97" s="798"/>
      <c r="I97" s="798"/>
      <c r="J97" s="771"/>
      <c r="K97" s="139" t="str">
        <f>IF(R98&gt;=12,"Yes","No")</f>
        <v>No</v>
      </c>
      <c r="L97" s="118"/>
      <c r="M97" s="522"/>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row>
    <row r="98" spans="2:62" ht="20.100000000000001" customHeight="1" thickBot="1">
      <c r="B98" s="523" t="s">
        <v>131</v>
      </c>
      <c r="C98" s="858" t="s">
        <v>132</v>
      </c>
      <c r="D98" s="859"/>
      <c r="E98" s="859"/>
      <c r="F98" s="859"/>
      <c r="G98" s="859"/>
      <c r="H98" s="859"/>
      <c r="I98" s="859"/>
      <c r="J98" s="860"/>
      <c r="K98" s="541" t="e">
        <f>IF(SUM(P86:P88)=0,"Yes","No")</f>
        <v>#REF!</v>
      </c>
      <c r="L98" s="524"/>
      <c r="M98" s="525" t="s">
        <v>133</v>
      </c>
      <c r="Q98" s="118" t="s">
        <v>134</v>
      </c>
      <c r="R98" s="118">
        <f>'MF Building Resilience-NEW Cons'!C3</f>
        <v>0</v>
      </c>
      <c r="S98" s="118"/>
      <c r="T98" s="118"/>
      <c r="U98" s="118"/>
      <c r="V98" s="118"/>
      <c r="W98" s="118"/>
      <c r="X98" s="118"/>
      <c r="Y98" s="118"/>
      <c r="Z98" s="118"/>
      <c r="AA98" s="140"/>
      <c r="AB98" s="140"/>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row>
    <row r="99" spans="2:62" s="467" customFormat="1" ht="20.100000000000001" customHeight="1">
      <c r="B99" s="473"/>
      <c r="C99" s="474"/>
      <c r="D99" s="474"/>
      <c r="E99" s="474"/>
      <c r="F99" s="474"/>
      <c r="G99" s="474"/>
      <c r="H99" s="474"/>
      <c r="I99" s="474"/>
      <c r="J99" s="474"/>
      <c r="K99" s="475"/>
      <c r="L99" s="468"/>
      <c r="M99" s="469"/>
      <c r="N99" s="468"/>
      <c r="O99" s="468"/>
      <c r="P99" s="470"/>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468"/>
      <c r="BB99" s="468"/>
      <c r="BC99" s="468"/>
      <c r="BD99" s="468"/>
      <c r="BE99" s="468"/>
      <c r="BF99" s="468"/>
      <c r="BG99" s="468"/>
      <c r="BH99" s="468"/>
      <c r="BI99" s="468"/>
      <c r="BJ99" s="468"/>
    </row>
    <row r="100" spans="2:62" s="467" customFormat="1" ht="20.100000000000001" customHeight="1">
      <c r="B100" s="473"/>
      <c r="C100" s="474"/>
      <c r="D100" s="474"/>
      <c r="E100" s="474"/>
      <c r="F100" s="474"/>
      <c r="G100" s="474"/>
      <c r="H100" s="474"/>
      <c r="I100" s="474"/>
      <c r="J100" s="474"/>
      <c r="K100" s="475"/>
      <c r="L100" s="468"/>
      <c r="M100" s="469"/>
      <c r="N100" s="468"/>
      <c r="O100" s="468"/>
      <c r="P100" s="470"/>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V100" s="468"/>
      <c r="AW100" s="468"/>
      <c r="AX100" s="468"/>
      <c r="AY100" s="468"/>
      <c r="AZ100" s="468"/>
      <c r="BA100" s="468"/>
      <c r="BB100" s="468"/>
      <c r="BC100" s="468"/>
      <c r="BD100" s="468"/>
      <c r="BE100" s="468"/>
      <c r="BF100" s="468"/>
      <c r="BG100" s="468"/>
      <c r="BH100" s="468"/>
      <c r="BI100" s="468"/>
      <c r="BJ100" s="468"/>
    </row>
    <row r="101" spans="2:62" s="467" customFormat="1" ht="20.100000000000001" customHeight="1">
      <c r="B101" s="473"/>
      <c r="C101" s="474"/>
      <c r="D101" s="474"/>
      <c r="E101" s="474"/>
      <c r="F101" s="474"/>
      <c r="G101" s="474"/>
      <c r="H101" s="474"/>
      <c r="I101" s="474"/>
      <c r="J101" s="474"/>
      <c r="K101" s="475"/>
      <c r="L101" s="468"/>
      <c r="M101" s="469"/>
      <c r="N101" s="468"/>
      <c r="O101" s="468"/>
      <c r="P101" s="470"/>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8"/>
      <c r="AY101" s="468"/>
      <c r="AZ101" s="468"/>
      <c r="BA101" s="468"/>
      <c r="BB101" s="468"/>
      <c r="BC101" s="468"/>
      <c r="BD101" s="468"/>
      <c r="BE101" s="468"/>
      <c r="BF101" s="468"/>
      <c r="BG101" s="468"/>
      <c r="BH101" s="468"/>
      <c r="BI101" s="468"/>
      <c r="BJ101" s="468"/>
    </row>
    <row r="102" spans="2:62" s="467" customFormat="1" ht="20.100000000000001" hidden="1" customHeight="1">
      <c r="B102" s="473"/>
      <c r="C102" s="474"/>
      <c r="D102" s="474"/>
      <c r="E102" s="474"/>
      <c r="F102" s="474"/>
      <c r="G102" s="474"/>
      <c r="H102" s="474"/>
      <c r="I102" s="474"/>
      <c r="J102" s="474"/>
      <c r="K102" s="475"/>
      <c r="L102" s="468"/>
      <c r="M102" s="469"/>
      <c r="N102" s="468"/>
      <c r="O102" s="468"/>
      <c r="P102" s="470"/>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8"/>
      <c r="BC102" s="468"/>
      <c r="BD102" s="468"/>
      <c r="BE102" s="468"/>
      <c r="BF102" s="468"/>
      <c r="BG102" s="468"/>
      <c r="BH102" s="468"/>
      <c r="BI102" s="468"/>
      <c r="BJ102" s="468"/>
    </row>
    <row r="103" spans="2:62" s="467" customFormat="1" ht="20.100000000000001" hidden="1" customHeight="1">
      <c r="B103" s="473"/>
      <c r="C103" s="474"/>
      <c r="D103" s="474"/>
      <c r="E103" s="474"/>
      <c r="F103" s="474"/>
      <c r="G103" s="474"/>
      <c r="H103" s="474"/>
      <c r="I103" s="474"/>
      <c r="J103" s="474"/>
      <c r="K103" s="475"/>
      <c r="L103" s="468"/>
      <c r="M103" s="469"/>
      <c r="N103" s="468"/>
      <c r="O103" s="468"/>
      <c r="P103" s="470"/>
      <c r="Q103" s="468"/>
      <c r="R103" s="468"/>
      <c r="S103" s="468"/>
      <c r="T103" s="468"/>
      <c r="U103" s="468"/>
      <c r="V103" s="468"/>
      <c r="W103" s="468"/>
      <c r="X103" s="468"/>
      <c r="Y103" s="468"/>
      <c r="Z103" s="468"/>
      <c r="AA103" s="468"/>
      <c r="AB103" s="468"/>
      <c r="AC103" s="468"/>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8"/>
      <c r="AY103" s="468"/>
      <c r="AZ103" s="468"/>
      <c r="BA103" s="468"/>
      <c r="BB103" s="468"/>
      <c r="BC103" s="468"/>
      <c r="BD103" s="468"/>
      <c r="BE103" s="468"/>
      <c r="BF103" s="468"/>
      <c r="BG103" s="468"/>
      <c r="BH103" s="468"/>
      <c r="BI103" s="468"/>
      <c r="BJ103" s="468"/>
    </row>
    <row r="104" spans="2:62" s="467" customFormat="1" ht="20.100000000000001" hidden="1" customHeight="1">
      <c r="B104" s="473"/>
      <c r="C104" s="474"/>
      <c r="D104" s="474"/>
      <c r="E104" s="474"/>
      <c r="F104" s="474"/>
      <c r="G104" s="474"/>
      <c r="H104" s="474"/>
      <c r="I104" s="474"/>
      <c r="J104" s="474"/>
      <c r="K104" s="475"/>
      <c r="L104" s="468"/>
      <c r="M104" s="469"/>
      <c r="N104" s="468"/>
      <c r="O104" s="468"/>
      <c r="P104" s="470"/>
      <c r="Q104" s="468"/>
      <c r="R104" s="468"/>
      <c r="S104" s="468"/>
      <c r="T104" s="468"/>
      <c r="U104" s="468"/>
      <c r="V104" s="468"/>
      <c r="W104" s="468"/>
      <c r="X104" s="468"/>
      <c r="Y104" s="468"/>
      <c r="Z104" s="468"/>
      <c r="AA104" s="468"/>
      <c r="AB104" s="468"/>
      <c r="AC104" s="468"/>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68"/>
      <c r="AY104" s="468"/>
      <c r="AZ104" s="468"/>
      <c r="BA104" s="468"/>
      <c r="BB104" s="468"/>
      <c r="BC104" s="468"/>
      <c r="BD104" s="468"/>
      <c r="BE104" s="468"/>
      <c r="BF104" s="468"/>
      <c r="BG104" s="468"/>
      <c r="BH104" s="468"/>
      <c r="BI104" s="468"/>
      <c r="BJ104" s="468"/>
    </row>
    <row r="105" spans="2:62" s="467" customFormat="1" ht="20.100000000000001" hidden="1" customHeight="1">
      <c r="B105" s="473"/>
      <c r="C105" s="474"/>
      <c r="D105" s="474"/>
      <c r="E105" s="474"/>
      <c r="F105" s="474"/>
      <c r="G105" s="474"/>
      <c r="H105" s="474"/>
      <c r="I105" s="474"/>
      <c r="J105" s="474"/>
      <c r="K105" s="475"/>
      <c r="L105" s="468"/>
      <c r="M105" s="469"/>
      <c r="N105" s="468"/>
      <c r="O105" s="468"/>
      <c r="P105" s="470"/>
      <c r="Q105" s="468"/>
      <c r="R105" s="468"/>
      <c r="S105" s="468"/>
      <c r="T105" s="468"/>
      <c r="U105" s="468"/>
      <c r="V105" s="468"/>
      <c r="W105" s="468"/>
      <c r="X105" s="468"/>
      <c r="Y105" s="468"/>
      <c r="Z105" s="468"/>
      <c r="AA105" s="468"/>
      <c r="AB105" s="468"/>
      <c r="AC105" s="468"/>
      <c r="AD105" s="468"/>
      <c r="AE105" s="468"/>
      <c r="AF105" s="468"/>
      <c r="AG105" s="468"/>
      <c r="AH105" s="468"/>
      <c r="AI105" s="468"/>
      <c r="AJ105" s="468"/>
      <c r="AK105" s="468"/>
      <c r="AL105" s="468"/>
      <c r="AM105" s="468"/>
      <c r="AN105" s="468"/>
      <c r="AO105" s="468"/>
      <c r="AP105" s="468"/>
      <c r="AQ105" s="468"/>
      <c r="AR105" s="468"/>
      <c r="AS105" s="468"/>
      <c r="AT105" s="468"/>
      <c r="AU105" s="468"/>
      <c r="AV105" s="468"/>
      <c r="AW105" s="468"/>
      <c r="AX105" s="468"/>
      <c r="AY105" s="468"/>
      <c r="AZ105" s="468"/>
      <c r="BA105" s="468"/>
      <c r="BB105" s="468"/>
      <c r="BC105" s="468"/>
      <c r="BD105" s="468"/>
      <c r="BE105" s="468"/>
      <c r="BF105" s="468"/>
      <c r="BG105" s="468"/>
      <c r="BH105" s="468"/>
      <c r="BI105" s="468"/>
      <c r="BJ105" s="468"/>
    </row>
    <row r="106" spans="2:62" s="467" customFormat="1" ht="20.100000000000001" hidden="1" customHeight="1">
      <c r="B106" s="473"/>
      <c r="C106" s="474"/>
      <c r="D106" s="474"/>
      <c r="E106" s="474"/>
      <c r="F106" s="474"/>
      <c r="G106" s="474"/>
      <c r="H106" s="474"/>
      <c r="I106" s="474"/>
      <c r="J106" s="474"/>
      <c r="K106" s="475"/>
      <c r="L106" s="468"/>
      <c r="M106" s="469"/>
      <c r="N106" s="468"/>
      <c r="O106" s="468"/>
      <c r="P106" s="470"/>
      <c r="Q106" s="468"/>
      <c r="R106" s="468"/>
      <c r="S106" s="468"/>
      <c r="T106" s="468"/>
      <c r="U106" s="468"/>
      <c r="V106" s="468"/>
      <c r="W106" s="468"/>
      <c r="X106" s="468"/>
      <c r="Y106" s="468"/>
      <c r="Z106" s="468"/>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8"/>
      <c r="AY106" s="468"/>
      <c r="AZ106" s="468"/>
      <c r="BA106" s="468"/>
      <c r="BB106" s="468"/>
      <c r="BC106" s="468"/>
      <c r="BD106" s="468"/>
      <c r="BE106" s="468"/>
      <c r="BF106" s="468"/>
      <c r="BG106" s="468"/>
      <c r="BH106" s="468"/>
      <c r="BI106" s="468"/>
      <c r="BJ106" s="468"/>
    </row>
    <row r="107" spans="2:62" ht="19.899999999999999" hidden="1" customHeight="1">
      <c r="B107" s="455" t="s">
        <v>135</v>
      </c>
      <c r="C107" s="856" t="s">
        <v>135</v>
      </c>
      <c r="D107" s="857"/>
      <c r="E107" s="857"/>
      <c r="F107" s="857"/>
      <c r="G107" s="857"/>
      <c r="H107" s="857"/>
      <c r="I107" s="857"/>
      <c r="J107" s="141"/>
      <c r="K107" s="142" t="s">
        <v>136</v>
      </c>
      <c r="L107" s="142" t="s">
        <v>137</v>
      </c>
      <c r="M107" s="143" t="s">
        <v>138</v>
      </c>
      <c r="Q107" s="118"/>
      <c r="R107" s="118"/>
      <c r="S107" s="118"/>
      <c r="T107" s="118"/>
      <c r="U107" s="118"/>
      <c r="V107" s="118"/>
      <c r="W107" s="118"/>
      <c r="X107" s="118"/>
      <c r="Y107" s="118"/>
      <c r="Z107" s="118"/>
      <c r="AA107" s="140"/>
      <c r="AB107" s="140"/>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row>
    <row r="108" spans="2:62" ht="46.5" hidden="1">
      <c r="B108" s="456" t="s">
        <v>139</v>
      </c>
      <c r="C108" s="847" t="s">
        <v>140</v>
      </c>
      <c r="D108" s="848"/>
      <c r="E108" s="848"/>
      <c r="F108" s="848"/>
      <c r="G108" s="848"/>
      <c r="H108" s="848"/>
      <c r="I108" s="848"/>
      <c r="J108" s="848"/>
      <c r="K108" s="849">
        <v>5</v>
      </c>
      <c r="L108" s="376"/>
      <c r="M108" s="377" t="s">
        <v>141</v>
      </c>
      <c r="Q108" s="118"/>
      <c r="R108" s="118"/>
      <c r="S108" s="118"/>
      <c r="T108" s="118"/>
      <c r="U108" s="118"/>
      <c r="V108" s="118"/>
      <c r="W108" s="118"/>
      <c r="X108" s="118"/>
      <c r="Y108" s="118"/>
      <c r="Z108" s="118"/>
      <c r="AA108" s="140"/>
      <c r="AB108" s="140"/>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row>
    <row r="109" spans="2:62" ht="49.5" hidden="1" customHeight="1">
      <c r="B109" s="457" t="s">
        <v>139</v>
      </c>
      <c r="C109" s="851" t="s">
        <v>142</v>
      </c>
      <c r="D109" s="852"/>
      <c r="E109" s="852"/>
      <c r="F109" s="852"/>
      <c r="G109" s="852"/>
      <c r="H109" s="852"/>
      <c r="I109" s="852"/>
      <c r="J109" s="852"/>
      <c r="K109" s="850"/>
      <c r="L109" s="378"/>
      <c r="M109" s="379" t="s">
        <v>143</v>
      </c>
      <c r="Q109" s="118"/>
      <c r="R109" s="118"/>
      <c r="S109" s="118"/>
      <c r="T109" s="118"/>
      <c r="U109" s="118"/>
      <c r="V109" s="118"/>
      <c r="W109" s="118"/>
      <c r="X109" s="118"/>
      <c r="Y109" s="118"/>
      <c r="Z109" s="118"/>
      <c r="AA109" s="140"/>
      <c r="AB109" s="140"/>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row>
    <row r="110" spans="2:62" ht="49.5" hidden="1" customHeight="1">
      <c r="B110" s="458" t="s">
        <v>144</v>
      </c>
      <c r="C110" s="853" t="s">
        <v>145</v>
      </c>
      <c r="D110" s="853"/>
      <c r="E110" s="853"/>
      <c r="F110" s="853"/>
      <c r="G110" s="853"/>
      <c r="H110" s="853"/>
      <c r="I110" s="853"/>
      <c r="J110" s="853"/>
      <c r="K110" s="854">
        <v>20</v>
      </c>
      <c r="L110" s="384"/>
      <c r="M110" s="385" t="s">
        <v>146</v>
      </c>
      <c r="Q110" s="118"/>
      <c r="R110" s="118"/>
      <c r="S110" s="118"/>
      <c r="T110" s="118"/>
      <c r="U110" s="118"/>
      <c r="V110" s="118"/>
      <c r="W110" s="118"/>
      <c r="X110" s="118"/>
      <c r="Y110" s="118"/>
      <c r="Z110" s="118"/>
      <c r="AA110" s="140"/>
      <c r="AB110" s="140"/>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row>
    <row r="111" spans="2:62" ht="46.5" hidden="1">
      <c r="B111" s="458" t="s">
        <v>144</v>
      </c>
      <c r="C111" s="853" t="s">
        <v>147</v>
      </c>
      <c r="D111" s="853"/>
      <c r="E111" s="853"/>
      <c r="F111" s="853"/>
      <c r="G111" s="853"/>
      <c r="H111" s="853"/>
      <c r="I111" s="853"/>
      <c r="J111" s="853"/>
      <c r="K111" s="855"/>
      <c r="L111" s="384"/>
      <c r="M111" s="385" t="s">
        <v>148</v>
      </c>
      <c r="Q111" s="118"/>
      <c r="R111" s="118"/>
      <c r="S111" s="118"/>
      <c r="T111" s="118"/>
      <c r="U111" s="118"/>
      <c r="V111" s="118"/>
      <c r="W111" s="118"/>
      <c r="X111" s="118"/>
      <c r="Y111" s="118"/>
      <c r="Z111" s="118"/>
      <c r="AA111" s="140"/>
      <c r="AB111" s="140"/>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row>
    <row r="112" spans="2:62" ht="30.95" hidden="1">
      <c r="B112" s="458" t="s">
        <v>144</v>
      </c>
      <c r="C112" s="853" t="s">
        <v>149</v>
      </c>
      <c r="D112" s="853"/>
      <c r="E112" s="853"/>
      <c r="F112" s="853"/>
      <c r="G112" s="853"/>
      <c r="H112" s="853"/>
      <c r="I112" s="853"/>
      <c r="J112" s="853"/>
      <c r="K112" s="855"/>
      <c r="L112" s="384"/>
      <c r="M112" s="385" t="s">
        <v>150</v>
      </c>
      <c r="Q112" s="118"/>
      <c r="R112" s="118"/>
      <c r="S112" s="118"/>
      <c r="T112" s="118"/>
      <c r="U112" s="118"/>
      <c r="V112" s="118"/>
      <c r="W112" s="118"/>
      <c r="X112" s="118"/>
      <c r="Y112" s="118"/>
      <c r="Z112" s="118"/>
      <c r="AA112" s="140"/>
      <c r="AB112" s="140"/>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row>
    <row r="113" spans="2:62" ht="62.1" hidden="1">
      <c r="B113" s="458" t="s">
        <v>144</v>
      </c>
      <c r="C113" s="853" t="s">
        <v>151</v>
      </c>
      <c r="D113" s="853"/>
      <c r="E113" s="853"/>
      <c r="F113" s="853"/>
      <c r="G113" s="853"/>
      <c r="H113" s="853"/>
      <c r="I113" s="853"/>
      <c r="J113" s="853"/>
      <c r="K113" s="855"/>
      <c r="L113" s="384"/>
      <c r="M113" s="385" t="s">
        <v>152</v>
      </c>
      <c r="Q113" s="118"/>
      <c r="R113" s="118"/>
      <c r="S113" s="118"/>
      <c r="T113" s="118"/>
      <c r="U113" s="118"/>
      <c r="V113" s="118"/>
      <c r="W113" s="118"/>
      <c r="X113" s="118"/>
      <c r="Y113" s="118"/>
      <c r="Z113" s="118"/>
      <c r="AA113" s="140"/>
      <c r="AB113" s="140"/>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row>
    <row r="114" spans="2:62" ht="30.95" hidden="1">
      <c r="B114" s="459" t="s">
        <v>153</v>
      </c>
      <c r="C114" s="839" t="s">
        <v>154</v>
      </c>
      <c r="D114" s="839"/>
      <c r="E114" s="839"/>
      <c r="F114" s="839"/>
      <c r="G114" s="839"/>
      <c r="H114" s="839"/>
      <c r="I114" s="839"/>
      <c r="J114" s="839"/>
      <c r="K114" s="843">
        <v>30</v>
      </c>
      <c r="L114" s="161" t="e">
        <f>IF(#REF!=0, 0,5)</f>
        <v>#REF!</v>
      </c>
      <c r="M114" s="145" t="s">
        <v>155</v>
      </c>
      <c r="N114" s="116"/>
      <c r="O114" s="118">
        <v>5</v>
      </c>
      <c r="P114" s="284">
        <f t="shared" ref="P114:P122" si="1">O114/$K$114</f>
        <v>0.16666666666666666</v>
      </c>
      <c r="Q114" s="118"/>
      <c r="R114" s="118"/>
      <c r="S114" s="118"/>
      <c r="T114" s="118"/>
      <c r="U114" s="118"/>
      <c r="V114" s="118"/>
      <c r="W114" s="118"/>
      <c r="X114" s="118"/>
      <c r="Y114" s="118"/>
      <c r="Z114" s="118"/>
      <c r="AA114" s="140"/>
      <c r="AB114" s="140"/>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row>
    <row r="115" spans="2:62" ht="63.75" hidden="1" customHeight="1">
      <c r="B115" s="459" t="s">
        <v>153</v>
      </c>
      <c r="C115" s="839" t="s">
        <v>156</v>
      </c>
      <c r="D115" s="839"/>
      <c r="E115" s="839"/>
      <c r="F115" s="839"/>
      <c r="G115" s="839"/>
      <c r="H115" s="839"/>
      <c r="I115" s="839"/>
      <c r="J115" s="839"/>
      <c r="K115" s="844"/>
      <c r="L115" s="161" t="e">
        <f>T121</f>
        <v>#REF!</v>
      </c>
      <c r="M115" s="145" t="s">
        <v>157</v>
      </c>
      <c r="N115" s="116"/>
      <c r="O115" s="118">
        <v>5</v>
      </c>
      <c r="P115" s="284">
        <f t="shared" si="1"/>
        <v>0.16666666666666666</v>
      </c>
      <c r="Q115" s="118"/>
      <c r="R115" s="242" t="s">
        <v>158</v>
      </c>
      <c r="S115" s="242"/>
      <c r="T115" s="242"/>
      <c r="U115" s="118"/>
      <c r="V115" s="118"/>
      <c r="W115" s="118"/>
      <c r="X115" s="118"/>
      <c r="Y115" s="118"/>
      <c r="Z115" s="118"/>
      <c r="AA115" s="140"/>
      <c r="AB115" s="140"/>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row>
    <row r="116" spans="2:62" hidden="1">
      <c r="B116" s="459" t="s">
        <v>153</v>
      </c>
      <c r="C116" s="845" t="s">
        <v>159</v>
      </c>
      <c r="D116" s="845"/>
      <c r="E116" s="845"/>
      <c r="F116" s="845"/>
      <c r="G116" s="845"/>
      <c r="H116" s="845"/>
      <c r="I116" s="845"/>
      <c r="J116" s="845"/>
      <c r="K116" s="844"/>
      <c r="L116" s="161" t="e">
        <f>IF(C60='Drop Downs'!A2, 3, 0)</f>
        <v>#REF!</v>
      </c>
      <c r="M116" s="145" t="s">
        <v>160</v>
      </c>
      <c r="N116" s="116"/>
      <c r="O116" s="118">
        <v>3</v>
      </c>
      <c r="P116" s="284">
        <f t="shared" si="1"/>
        <v>0.1</v>
      </c>
      <c r="Q116" s="118"/>
      <c r="R116" s="242"/>
      <c r="S116" s="243"/>
      <c r="T116" s="243" t="e">
        <f>C58</f>
        <v>#REF!</v>
      </c>
      <c r="U116" s="118"/>
      <c r="V116" s="118"/>
      <c r="W116" s="118"/>
      <c r="X116" s="118"/>
      <c r="Y116" s="118"/>
      <c r="Z116" s="118"/>
      <c r="AA116" s="140"/>
      <c r="AB116" s="140"/>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row>
    <row r="117" spans="2:62" ht="30" hidden="1" customHeight="1">
      <c r="B117" s="459" t="s">
        <v>153</v>
      </c>
      <c r="C117" s="845" t="s">
        <v>161</v>
      </c>
      <c r="D117" s="845"/>
      <c r="E117" s="845"/>
      <c r="F117" s="845"/>
      <c r="G117" s="845"/>
      <c r="H117" s="845"/>
      <c r="I117" s="845"/>
      <c r="J117" s="845"/>
      <c r="K117" s="844"/>
      <c r="L117" s="161" t="e">
        <f>IF(C61='Drop Downs'!A2, 3, 0)</f>
        <v>#REF!</v>
      </c>
      <c r="M117" s="145" t="s">
        <v>162</v>
      </c>
      <c r="N117" s="116"/>
      <c r="O117" s="118">
        <v>3</v>
      </c>
      <c r="P117" s="284">
        <f t="shared" si="1"/>
        <v>0.1</v>
      </c>
      <c r="Q117" s="118"/>
      <c r="R117" s="242">
        <v>20</v>
      </c>
      <c r="S117" s="242">
        <v>25</v>
      </c>
      <c r="T117" s="242" t="e">
        <f>IF(AND($T$116&gt;=R117,$T$116&lt;=S117),2,0)</f>
        <v>#REF!</v>
      </c>
      <c r="U117" s="118"/>
      <c r="V117" s="118"/>
      <c r="W117" s="118"/>
      <c r="X117" s="118"/>
      <c r="Y117" s="118"/>
      <c r="Z117" s="118"/>
      <c r="AA117" s="140"/>
      <c r="AB117" s="140"/>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row>
    <row r="118" spans="2:62" ht="57" hidden="1" customHeight="1">
      <c r="B118" s="459" t="s">
        <v>153</v>
      </c>
      <c r="C118" s="845" t="s">
        <v>163</v>
      </c>
      <c r="D118" s="845"/>
      <c r="E118" s="845"/>
      <c r="F118" s="845"/>
      <c r="G118" s="845"/>
      <c r="H118" s="845"/>
      <c r="I118" s="845"/>
      <c r="J118" s="845"/>
      <c r="K118" s="844"/>
      <c r="L118" s="161" t="e">
        <f>IF(C62='Drop Downs'!A2, 3, 0)</f>
        <v>#REF!</v>
      </c>
      <c r="M118" s="145" t="s">
        <v>164</v>
      </c>
      <c r="N118" s="116"/>
      <c r="O118" s="118">
        <v>3</v>
      </c>
      <c r="P118" s="284">
        <f t="shared" si="1"/>
        <v>0.1</v>
      </c>
      <c r="Q118" s="118"/>
      <c r="R118" s="242">
        <v>15</v>
      </c>
      <c r="S118" s="242">
        <v>19.999998999999999</v>
      </c>
      <c r="T118" s="242" t="e">
        <f>IF(AND($T$116&gt;=R118,$T$116&lt;=S118),3,0)</f>
        <v>#REF!</v>
      </c>
      <c r="U118" s="118"/>
      <c r="V118" s="118"/>
      <c r="W118" s="118"/>
      <c r="X118" s="118"/>
      <c r="Y118" s="118"/>
      <c r="Z118" s="118"/>
      <c r="AA118" s="140"/>
      <c r="AB118" s="140"/>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row>
    <row r="119" spans="2:62" ht="43.5" hidden="1" customHeight="1">
      <c r="B119" s="459" t="s">
        <v>153</v>
      </c>
      <c r="C119" s="839" t="s">
        <v>165</v>
      </c>
      <c r="D119" s="839"/>
      <c r="E119" s="839"/>
      <c r="F119" s="839"/>
      <c r="G119" s="839"/>
      <c r="H119" s="839"/>
      <c r="I119" s="839"/>
      <c r="J119" s="839"/>
      <c r="K119" s="844"/>
      <c r="L119" s="161" t="e">
        <f>VLOOKUP(Summary!D86,'Drop Downs'!E2:F14,2)</f>
        <v>#REF!</v>
      </c>
      <c r="M119" s="145" t="s">
        <v>166</v>
      </c>
      <c r="N119" s="116"/>
      <c r="O119" s="118">
        <v>2</v>
      </c>
      <c r="P119" s="284">
        <f t="shared" si="1"/>
        <v>6.6666666666666666E-2</v>
      </c>
      <c r="Q119" s="118"/>
      <c r="R119" s="242">
        <v>10</v>
      </c>
      <c r="S119" s="242">
        <v>14.999999900000001</v>
      </c>
      <c r="T119" s="242" t="e">
        <f>IF(AND($T$116&gt;=R119,$T$116&lt;=S119),4,0)</f>
        <v>#REF!</v>
      </c>
      <c r="U119" s="118"/>
      <c r="V119" s="118"/>
      <c r="W119" s="118"/>
      <c r="X119" s="118"/>
      <c r="Y119" s="118"/>
      <c r="Z119" s="118"/>
      <c r="AA119" s="140"/>
      <c r="AB119" s="140"/>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row>
    <row r="120" spans="2:62" ht="30.95" hidden="1">
      <c r="B120" s="459" t="s">
        <v>153</v>
      </c>
      <c r="C120" s="839" t="s">
        <v>167</v>
      </c>
      <c r="D120" s="839"/>
      <c r="E120" s="839"/>
      <c r="F120" s="839"/>
      <c r="G120" s="839"/>
      <c r="H120" s="839"/>
      <c r="I120" s="839"/>
      <c r="J120" s="839"/>
      <c r="K120" s="844"/>
      <c r="L120" s="161" t="e">
        <f>VLOOKUP(G86,'Drop Downs'!E2:F14,2)</f>
        <v>#REF!</v>
      </c>
      <c r="M120" s="145" t="s">
        <v>166</v>
      </c>
      <c r="N120" s="116"/>
      <c r="O120" s="118">
        <v>2</v>
      </c>
      <c r="P120" s="284">
        <f t="shared" si="1"/>
        <v>6.6666666666666666E-2</v>
      </c>
      <c r="Q120" s="118"/>
      <c r="R120" s="242">
        <v>0</v>
      </c>
      <c r="S120" s="242">
        <v>9.9999900000000004</v>
      </c>
      <c r="T120" s="242" t="e">
        <f>IF(AND($T$116&gt;=R120,$T$116&lt;=S120),5,0)</f>
        <v>#REF!</v>
      </c>
      <c r="U120" s="118"/>
      <c r="V120" s="118"/>
      <c r="W120" s="118"/>
      <c r="X120" s="118"/>
      <c r="Y120" s="118"/>
      <c r="Z120" s="118"/>
      <c r="AA120" s="140"/>
      <c r="AB120" s="140"/>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row>
    <row r="121" spans="2:62" ht="30.95" hidden="1">
      <c r="B121" s="459" t="s">
        <v>153</v>
      </c>
      <c r="C121" s="839" t="s">
        <v>168</v>
      </c>
      <c r="D121" s="839"/>
      <c r="E121" s="839"/>
      <c r="F121" s="839"/>
      <c r="G121" s="839"/>
      <c r="H121" s="839"/>
      <c r="I121" s="839"/>
      <c r="J121" s="839"/>
      <c r="K121" s="844"/>
      <c r="L121" s="161" t="e">
        <f>VLOOKUP(K86,'Drop Downs'!E2:F14,2)</f>
        <v>#REF!</v>
      </c>
      <c r="M121" s="145" t="s">
        <v>166</v>
      </c>
      <c r="N121" s="116"/>
      <c r="O121" s="118">
        <v>2</v>
      </c>
      <c r="P121" s="284">
        <f t="shared" si="1"/>
        <v>6.6666666666666666E-2</v>
      </c>
      <c r="Q121" s="118"/>
      <c r="R121" s="287"/>
      <c r="S121" s="287"/>
      <c r="T121" s="287" t="e">
        <f>SUM(T117:T120)</f>
        <v>#REF!</v>
      </c>
      <c r="U121" s="118"/>
      <c r="V121" s="118"/>
      <c r="W121" s="118"/>
      <c r="X121" s="118"/>
      <c r="Y121" s="118"/>
      <c r="Z121" s="118"/>
      <c r="AA121" s="140"/>
      <c r="AB121" s="140"/>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row>
    <row r="122" spans="2:62" ht="30.95" hidden="1">
      <c r="B122" s="459" t="s">
        <v>153</v>
      </c>
      <c r="C122" s="845" t="s">
        <v>169</v>
      </c>
      <c r="D122" s="845"/>
      <c r="E122" s="845"/>
      <c r="F122" s="845"/>
      <c r="G122" s="845"/>
      <c r="H122" s="845"/>
      <c r="I122" s="845"/>
      <c r="J122" s="845"/>
      <c r="K122" s="844"/>
      <c r="L122" s="161" t="e">
        <f>C63</f>
        <v>#REF!</v>
      </c>
      <c r="M122" s="145" t="s">
        <v>170</v>
      </c>
      <c r="N122" s="116"/>
      <c r="O122" s="118">
        <v>5</v>
      </c>
      <c r="P122" s="284">
        <f t="shared" si="1"/>
        <v>0.16666666666666666</v>
      </c>
      <c r="Q122" s="118"/>
      <c r="R122" s="242" t="s">
        <v>171</v>
      </c>
      <c r="S122" s="242" t="s">
        <v>172</v>
      </c>
      <c r="T122" s="242" t="s">
        <v>173</v>
      </c>
      <c r="U122" s="242"/>
      <c r="V122" s="118"/>
      <c r="W122" s="118"/>
      <c r="X122" s="118"/>
      <c r="Y122" s="118"/>
      <c r="Z122" s="118"/>
      <c r="AA122" s="140"/>
      <c r="AB122" s="140"/>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row>
    <row r="123" spans="2:62" ht="41.45" hidden="1" customHeight="1">
      <c r="B123" s="460" t="s">
        <v>174</v>
      </c>
      <c r="C123" s="835" t="s">
        <v>175</v>
      </c>
      <c r="D123" s="835"/>
      <c r="E123" s="835"/>
      <c r="F123" s="835"/>
      <c r="G123" s="835"/>
      <c r="H123" s="835"/>
      <c r="I123" s="835"/>
      <c r="J123" s="835"/>
      <c r="K123" s="837">
        <v>30</v>
      </c>
      <c r="L123" s="160" t="e">
        <f>IF('Project Info- combine w site in'!#REF!='Drop Downs'!A2, 1, 0)</f>
        <v>#REF!</v>
      </c>
      <c r="M123" s="144" t="s">
        <v>176</v>
      </c>
      <c r="N123" s="116"/>
      <c r="O123" s="118">
        <v>1</v>
      </c>
      <c r="P123" s="284">
        <f t="shared" ref="P123:P130" si="2">O123/$K$123</f>
        <v>3.3333333333333333E-2</v>
      </c>
      <c r="Q123" s="118"/>
      <c r="R123" s="242" t="s">
        <v>177</v>
      </c>
      <c r="S123" s="242">
        <f>'Unit Mix'!K10</f>
        <v>787</v>
      </c>
      <c r="T123" s="242">
        <f>IFERROR(AVERAGE('Unit Mix'!O8:O11),0)</f>
        <v>0</v>
      </c>
      <c r="U123" s="248">
        <f>IFERROR((T123-S123)/T123,0)</f>
        <v>0</v>
      </c>
      <c r="V123" s="118"/>
      <c r="W123" s="118"/>
      <c r="X123" s="118"/>
      <c r="Y123" s="118"/>
      <c r="Z123" s="118"/>
      <c r="AA123" s="140"/>
      <c r="AB123" s="140"/>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row>
    <row r="124" spans="2:62" ht="45.75" hidden="1" customHeight="1">
      <c r="B124" s="460" t="s">
        <v>174</v>
      </c>
      <c r="C124" s="835" t="s">
        <v>178</v>
      </c>
      <c r="D124" s="835"/>
      <c r="E124" s="835"/>
      <c r="F124" s="835"/>
      <c r="G124" s="835"/>
      <c r="H124" s="835"/>
      <c r="I124" s="835"/>
      <c r="J124" s="835"/>
      <c r="K124" s="838"/>
      <c r="L124" s="160" t="e">
        <f>VLOOKUP(C11,'Drop Downs'!V2:W9,2)</f>
        <v>#REF!</v>
      </c>
      <c r="M124" s="144" t="s">
        <v>179</v>
      </c>
      <c r="N124" s="116"/>
      <c r="O124" s="118">
        <v>5</v>
      </c>
      <c r="P124" s="284">
        <f t="shared" si="2"/>
        <v>0.16666666666666666</v>
      </c>
      <c r="Q124" s="118"/>
      <c r="R124" s="289" t="s">
        <v>180</v>
      </c>
      <c r="S124" s="242">
        <f>'Unit Mix'!K17</f>
        <v>843</v>
      </c>
      <c r="T124" s="242">
        <f>IFERROR(AVERAGE('Unit Mix'!O15:O18),0)</f>
        <v>0</v>
      </c>
      <c r="U124" s="248">
        <f>IFERROR((T124-S124)/T124,0)</f>
        <v>0</v>
      </c>
      <c r="V124" s="118"/>
      <c r="W124" s="118"/>
      <c r="X124" s="118"/>
      <c r="Y124" s="118"/>
      <c r="Z124" s="118"/>
      <c r="AA124" s="140"/>
      <c r="AB124" s="140"/>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row>
    <row r="125" spans="2:62" ht="45.75" hidden="1" customHeight="1">
      <c r="B125" s="460" t="s">
        <v>174</v>
      </c>
      <c r="C125" s="835" t="s">
        <v>181</v>
      </c>
      <c r="D125" s="835"/>
      <c r="E125" s="835"/>
      <c r="F125" s="835"/>
      <c r="G125" s="835"/>
      <c r="H125" s="835"/>
      <c r="I125" s="835"/>
      <c r="J125" s="835"/>
      <c r="K125" s="838"/>
      <c r="L125" s="160" t="e">
        <f>VLOOKUP(C65,'Drop Downs'!T2:U9,2)</f>
        <v>#REF!</v>
      </c>
      <c r="M125" s="144" t="s">
        <v>182</v>
      </c>
      <c r="N125" s="116"/>
      <c r="O125" s="118">
        <v>5</v>
      </c>
      <c r="P125" s="284">
        <f t="shared" si="2"/>
        <v>0.16666666666666666</v>
      </c>
      <c r="Q125" s="118"/>
      <c r="R125" s="242" t="s">
        <v>183</v>
      </c>
      <c r="S125" s="242">
        <f>'Unit Mix'!K23</f>
        <v>1012</v>
      </c>
      <c r="T125" s="242">
        <f>IFERROR(AVERAGE('Unit Mix'!O21:O24),0)</f>
        <v>0</v>
      </c>
      <c r="U125" s="248">
        <f>IFERROR((T125-S125)/T125,0)</f>
        <v>0</v>
      </c>
      <c r="V125" s="290">
        <f>IF(ISERROR(AVERAGE(U123:U127)),"0",AVERAGE(U123:U127))</f>
        <v>0</v>
      </c>
      <c r="W125" s="118"/>
      <c r="X125" s="118"/>
      <c r="Y125" s="118"/>
      <c r="Z125" s="118"/>
      <c r="AA125" s="140"/>
      <c r="AB125" s="140"/>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row>
    <row r="126" spans="2:62" ht="66.75" hidden="1" customHeight="1">
      <c r="B126" s="460" t="s">
        <v>174</v>
      </c>
      <c r="C126" s="835" t="s">
        <v>184</v>
      </c>
      <c r="D126" s="835"/>
      <c r="E126" s="835"/>
      <c r="F126" s="835"/>
      <c r="G126" s="835"/>
      <c r="H126" s="835"/>
      <c r="I126" s="835"/>
      <c r="J126" s="835"/>
      <c r="K126" s="838"/>
      <c r="L126" s="160" t="e">
        <f>VLOOKUP(C40,'Drop Downs'!C2:D7,2)</f>
        <v>#N/A</v>
      </c>
      <c r="M126" s="144" t="s">
        <v>185</v>
      </c>
      <c r="N126" s="116"/>
      <c r="O126" s="118">
        <v>3</v>
      </c>
      <c r="P126" s="284">
        <f t="shared" si="2"/>
        <v>0.1</v>
      </c>
      <c r="Q126" s="118"/>
      <c r="R126" s="289" t="s">
        <v>186</v>
      </c>
      <c r="S126" s="242">
        <f>'Unit Mix'!K29</f>
        <v>1168</v>
      </c>
      <c r="T126" s="242">
        <f>IFERROR(AVERAGE('Unit Mix'!O27:O30),0)</f>
        <v>0</v>
      </c>
      <c r="U126" s="248">
        <f>IFERROR((T126-S126)/T126,0)</f>
        <v>0</v>
      </c>
      <c r="V126" s="118"/>
      <c r="W126" s="118"/>
      <c r="X126" s="118"/>
      <c r="Y126" s="118"/>
      <c r="Z126" s="118"/>
      <c r="AA126" s="140"/>
      <c r="AB126" s="140"/>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row>
    <row r="127" spans="2:62" ht="36.75" hidden="1" customHeight="1">
      <c r="B127" s="460" t="s">
        <v>174</v>
      </c>
      <c r="C127" s="835" t="s">
        <v>187</v>
      </c>
      <c r="D127" s="835"/>
      <c r="E127" s="835"/>
      <c r="F127" s="835"/>
      <c r="G127" s="835"/>
      <c r="H127" s="835"/>
      <c r="I127" s="835"/>
      <c r="J127" s="835"/>
      <c r="K127" s="838"/>
      <c r="L127" s="160" t="e">
        <f>IF(C41='Drop Downs'!A2, 5, 0)</f>
        <v>#REF!</v>
      </c>
      <c r="M127" s="144" t="s">
        <v>188</v>
      </c>
      <c r="N127" s="116"/>
      <c r="O127" s="118">
        <v>5</v>
      </c>
      <c r="P127" s="284">
        <f t="shared" si="2"/>
        <v>0.16666666666666666</v>
      </c>
      <c r="Q127" s="118"/>
      <c r="R127" s="242" t="s">
        <v>189</v>
      </c>
      <c r="S127" s="242">
        <f>'Unit Mix'!K35</f>
        <v>1303</v>
      </c>
      <c r="T127" s="242">
        <f>IFERROR(AVERAGE('Unit Mix'!O33:O36),0)</f>
        <v>0</v>
      </c>
      <c r="U127" s="248">
        <f>IFERROR((T127-S127)/T127,0)</f>
        <v>0</v>
      </c>
      <c r="V127" s="118"/>
      <c r="W127" s="118"/>
      <c r="X127" s="118"/>
      <c r="Y127" s="118"/>
      <c r="Z127" s="118"/>
      <c r="AA127" s="140"/>
      <c r="AB127" s="140"/>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row>
    <row r="128" spans="2:62" ht="62.1" hidden="1">
      <c r="B128" s="460" t="s">
        <v>174</v>
      </c>
      <c r="C128" s="835" t="s">
        <v>190</v>
      </c>
      <c r="D128" s="835"/>
      <c r="E128" s="835"/>
      <c r="F128" s="835"/>
      <c r="G128" s="835"/>
      <c r="H128" s="835"/>
      <c r="I128" s="835"/>
      <c r="J128" s="835"/>
      <c r="K128" s="838"/>
      <c r="L128" s="160" t="e">
        <f>T134</f>
        <v>#DIV/0!</v>
      </c>
      <c r="M128" s="144" t="s">
        <v>191</v>
      </c>
      <c r="N128" s="116"/>
      <c r="O128" s="118">
        <v>5</v>
      </c>
      <c r="P128" s="284">
        <f t="shared" si="2"/>
        <v>0.16666666666666666</v>
      </c>
      <c r="Q128" s="118"/>
      <c r="R128" s="288" t="s">
        <v>158</v>
      </c>
      <c r="S128" s="288"/>
      <c r="T128" s="288"/>
      <c r="U128" s="118"/>
      <c r="V128" s="242" t="s">
        <v>192</v>
      </c>
      <c r="W128" s="242"/>
      <c r="X128" s="242"/>
      <c r="Y128" s="118"/>
      <c r="Z128" s="118"/>
      <c r="AA128" s="140"/>
      <c r="AB128" s="140"/>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row>
    <row r="129" spans="1:62" ht="30.95" hidden="1">
      <c r="B129" s="460" t="s">
        <v>174</v>
      </c>
      <c r="C129" s="835" t="s">
        <v>193</v>
      </c>
      <c r="D129" s="838"/>
      <c r="E129" s="838"/>
      <c r="F129" s="838"/>
      <c r="G129" s="838"/>
      <c r="H129" s="838"/>
      <c r="I129" s="838"/>
      <c r="J129" s="838"/>
      <c r="K129" s="838"/>
      <c r="L129" s="160" t="e">
        <f>IF(C43='Drop Downs'!A2, 3, 0)</f>
        <v>#REF!</v>
      </c>
      <c r="M129" s="144" t="s">
        <v>194</v>
      </c>
      <c r="N129" s="116"/>
      <c r="O129" s="118">
        <v>3</v>
      </c>
      <c r="P129" s="284">
        <f t="shared" si="2"/>
        <v>0.1</v>
      </c>
      <c r="Q129" s="118"/>
      <c r="R129" s="242"/>
      <c r="S129" s="243" t="e">
        <f>C42*100</f>
        <v>#DIV/0!</v>
      </c>
      <c r="T129" s="243" t="e">
        <f>S129</f>
        <v>#DIV/0!</v>
      </c>
      <c r="U129" s="118"/>
      <c r="V129" s="242"/>
      <c r="W129" s="243"/>
      <c r="X129" s="243"/>
      <c r="Y129" s="118"/>
      <c r="Z129" s="118"/>
      <c r="AA129" s="140"/>
      <c r="AB129" s="140"/>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row>
    <row r="130" spans="1:62" ht="30.95" hidden="1">
      <c r="B130" s="460" t="s">
        <v>174</v>
      </c>
      <c r="C130" s="835" t="s">
        <v>195</v>
      </c>
      <c r="D130" s="838"/>
      <c r="E130" s="838"/>
      <c r="F130" s="838"/>
      <c r="G130" s="838"/>
      <c r="H130" s="838"/>
      <c r="I130" s="838"/>
      <c r="J130" s="838"/>
      <c r="K130" s="838"/>
      <c r="L130" s="160"/>
      <c r="M130" s="144" t="s">
        <v>196</v>
      </c>
      <c r="N130" s="116"/>
      <c r="O130" s="118">
        <v>3</v>
      </c>
      <c r="P130" s="284">
        <f t="shared" si="2"/>
        <v>0.1</v>
      </c>
      <c r="Q130" s="140"/>
      <c r="R130" s="242">
        <v>25.1</v>
      </c>
      <c r="S130" s="242">
        <v>70</v>
      </c>
      <c r="T130" s="242" t="e">
        <f>IF(AND($T$129&gt;=R130,$T$129&lt;=S130),5,0)</f>
        <v>#DIV/0!</v>
      </c>
      <c r="U130" s="118"/>
      <c r="V130" s="242">
        <v>25.1</v>
      </c>
      <c r="W130" s="242">
        <v>70</v>
      </c>
      <c r="X130" s="242" t="e">
        <f>IF(AND($T$129&gt;=V130,$T$129&lt;=W130),5,0)</f>
        <v>#DIV/0!</v>
      </c>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row>
    <row r="131" spans="1:62" ht="45.75" hidden="1" customHeight="1">
      <c r="B131" s="461" t="s">
        <v>197</v>
      </c>
      <c r="C131" s="833" t="s">
        <v>198</v>
      </c>
      <c r="D131" s="834"/>
      <c r="E131" s="834"/>
      <c r="F131" s="834"/>
      <c r="G131" s="834"/>
      <c r="H131" s="834"/>
      <c r="I131" s="834"/>
      <c r="J131" s="834"/>
      <c r="K131" s="836">
        <v>15</v>
      </c>
      <c r="L131" s="162" t="e">
        <f>IF(C44&gt;=0.1,0,1)</f>
        <v>#DIV/0!</v>
      </c>
      <c r="M131" s="146" t="s">
        <v>199</v>
      </c>
      <c r="N131" s="116"/>
      <c r="O131" s="118">
        <v>1</v>
      </c>
      <c r="P131" s="283">
        <f t="shared" ref="P131:P136" si="3">O131/$K$131</f>
        <v>6.6666666666666666E-2</v>
      </c>
      <c r="Q131" s="140"/>
      <c r="R131" s="242">
        <v>20.100000000000001</v>
      </c>
      <c r="S131" s="242">
        <v>25</v>
      </c>
      <c r="T131" s="242" t="e">
        <f>IF(AND($T$129&gt;=R131,$T$129&lt;=S131),4,0)</f>
        <v>#DIV/0!</v>
      </c>
      <c r="U131" s="118"/>
      <c r="V131" s="242">
        <v>20.100000000000001</v>
      </c>
      <c r="W131" s="242">
        <v>25</v>
      </c>
      <c r="X131" s="242" t="e">
        <f>IF(AND($T$129&gt;=V131,$T$129&lt;=W131),4,0)</f>
        <v>#DIV/0!</v>
      </c>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row>
    <row r="132" spans="1:62" ht="45.75" hidden="1" customHeight="1">
      <c r="B132" s="461" t="s">
        <v>197</v>
      </c>
      <c r="C132" s="833" t="s">
        <v>198</v>
      </c>
      <c r="D132" s="834"/>
      <c r="E132" s="834"/>
      <c r="F132" s="834"/>
      <c r="G132" s="834"/>
      <c r="H132" s="834"/>
      <c r="I132" s="834"/>
      <c r="J132" s="834"/>
      <c r="K132" s="836"/>
      <c r="L132" s="162">
        <f>IF(V125&lt;20%, 1, 0)</f>
        <v>1</v>
      </c>
      <c r="M132" s="146" t="s">
        <v>200</v>
      </c>
      <c r="N132" s="116"/>
      <c r="O132" s="118">
        <v>1</v>
      </c>
      <c r="P132" s="283">
        <f t="shared" si="3"/>
        <v>6.6666666666666666E-2</v>
      </c>
      <c r="Q132" s="140"/>
      <c r="R132" s="242">
        <v>10.1</v>
      </c>
      <c r="S132" s="242">
        <v>20</v>
      </c>
      <c r="T132" s="242" t="e">
        <f>IF(AND($T$129&gt;=R132,$T$129&lt;=S132),3,0)</f>
        <v>#DIV/0!</v>
      </c>
      <c r="U132" s="118"/>
      <c r="V132" s="242">
        <v>10.1</v>
      </c>
      <c r="W132" s="242">
        <v>20</v>
      </c>
      <c r="X132" s="242" t="e">
        <f>IF(AND($T$129&gt;=V132,$T$129&lt;=W132),3,0)</f>
        <v>#DIV/0!</v>
      </c>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row>
    <row r="133" spans="1:62" ht="45.75" hidden="1" customHeight="1">
      <c r="B133" s="461" t="s">
        <v>197</v>
      </c>
      <c r="C133" s="833" t="s">
        <v>198</v>
      </c>
      <c r="D133" s="834"/>
      <c r="E133" s="834"/>
      <c r="F133" s="834"/>
      <c r="G133" s="834"/>
      <c r="H133" s="834"/>
      <c r="I133" s="834"/>
      <c r="J133" s="834"/>
      <c r="K133" s="836"/>
      <c r="L133" s="162" t="e">
        <f>IF(C46&gt;5000, 1, 0)</f>
        <v>#DIV/0!</v>
      </c>
      <c r="M133" s="146" t="s">
        <v>201</v>
      </c>
      <c r="N133" s="116"/>
      <c r="O133" s="118">
        <v>1</v>
      </c>
      <c r="P133" s="283">
        <f t="shared" si="3"/>
        <v>6.6666666666666666E-2</v>
      </c>
      <c r="Q133" s="140"/>
      <c r="R133" s="242">
        <v>5</v>
      </c>
      <c r="S133" s="242">
        <v>10</v>
      </c>
      <c r="T133" s="242" t="e">
        <f>IF(AND($T$129&gt;=R133,$T$129&lt;=S133),2,0)</f>
        <v>#DIV/0!</v>
      </c>
      <c r="U133" s="118"/>
      <c r="V133" s="242"/>
      <c r="W133" s="242"/>
      <c r="X133" s="242" t="e">
        <f>X130+X131+X132</f>
        <v>#DIV/0!</v>
      </c>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row>
    <row r="134" spans="1:62" ht="66" hidden="1" customHeight="1">
      <c r="B134" s="461" t="s">
        <v>197</v>
      </c>
      <c r="C134" s="833" t="s">
        <v>202</v>
      </c>
      <c r="D134" s="834"/>
      <c r="E134" s="834"/>
      <c r="F134" s="834"/>
      <c r="G134" s="834"/>
      <c r="H134" s="834"/>
      <c r="I134" s="834"/>
      <c r="J134" s="834"/>
      <c r="K134" s="834"/>
      <c r="L134" s="162" t="e">
        <f>IF(C47&gt;=1.15&lt;=1.2, 2, 0)</f>
        <v>#NUM!</v>
      </c>
      <c r="M134" s="146" t="s">
        <v>203</v>
      </c>
      <c r="N134" s="116"/>
      <c r="O134" s="118">
        <v>2</v>
      </c>
      <c r="P134" s="283">
        <f t="shared" si="3"/>
        <v>0.13333333333333333</v>
      </c>
      <c r="Q134" s="140"/>
      <c r="R134" s="242"/>
      <c r="S134" s="242"/>
      <c r="T134" s="242" t="e">
        <f>SUM(T130:T133)</f>
        <v>#DIV/0!</v>
      </c>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row>
    <row r="135" spans="1:62" ht="108.6" hidden="1">
      <c r="A135" s="118"/>
      <c r="B135" s="461" t="s">
        <v>197</v>
      </c>
      <c r="C135" s="833" t="s">
        <v>204</v>
      </c>
      <c r="D135" s="834"/>
      <c r="E135" s="834"/>
      <c r="F135" s="834"/>
      <c r="G135" s="834"/>
      <c r="H135" s="834"/>
      <c r="I135" s="834"/>
      <c r="J135" s="834"/>
      <c r="K135" s="834"/>
      <c r="L135" s="162" t="e">
        <f>T143</f>
        <v>#DIV/0!</v>
      </c>
      <c r="M135" s="146" t="s">
        <v>205</v>
      </c>
      <c r="N135" s="116"/>
      <c r="O135" s="118">
        <v>5</v>
      </c>
      <c r="P135" s="283">
        <f t="shared" si="3"/>
        <v>0.33333333333333331</v>
      </c>
      <c r="Q135" s="140"/>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row>
    <row r="136" spans="1:62" ht="77.45" hidden="1" customHeight="1">
      <c r="A136" s="118"/>
      <c r="B136" s="461" t="s">
        <v>197</v>
      </c>
      <c r="C136" s="833" t="s">
        <v>127</v>
      </c>
      <c r="D136" s="834"/>
      <c r="E136" s="834"/>
      <c r="F136" s="834"/>
      <c r="G136" s="834"/>
      <c r="H136" s="834"/>
      <c r="I136" s="834"/>
      <c r="J136" s="834"/>
      <c r="K136" s="834"/>
      <c r="L136" s="162" t="e">
        <f>X142</f>
        <v>#DIV/0!</v>
      </c>
      <c r="M136" s="146" t="s">
        <v>206</v>
      </c>
      <c r="N136" s="116"/>
      <c r="O136" s="118">
        <v>5</v>
      </c>
      <c r="P136" s="283">
        <f t="shared" si="3"/>
        <v>0.33333333333333331</v>
      </c>
      <c r="Q136" s="140"/>
      <c r="R136" s="242" t="s">
        <v>207</v>
      </c>
      <c r="S136" s="242"/>
      <c r="T136" s="242"/>
      <c r="U136" s="118"/>
      <c r="V136" s="242" t="s">
        <v>208</v>
      </c>
      <c r="W136" s="242"/>
      <c r="X136" s="242"/>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row>
    <row r="137" spans="1:62" ht="24.6" hidden="1" customHeight="1">
      <c r="A137" s="118"/>
      <c r="B137" s="462"/>
      <c r="C137" s="118"/>
      <c r="D137" s="118"/>
      <c r="E137" s="118"/>
      <c r="F137" s="118"/>
      <c r="G137" s="118"/>
      <c r="H137" s="118"/>
      <c r="I137" s="118"/>
      <c r="J137" s="118"/>
      <c r="K137" s="118"/>
      <c r="L137" s="251"/>
      <c r="M137" s="252"/>
      <c r="P137" s="283"/>
      <c r="Q137" s="140"/>
      <c r="R137" s="242"/>
      <c r="S137" s="246" t="e">
        <f>C48</f>
        <v>#DIV/0!</v>
      </c>
      <c r="T137" s="243"/>
      <c r="U137" s="118"/>
      <c r="V137" s="242"/>
      <c r="W137" s="247" t="e">
        <f>C51</f>
        <v>#DIV/0!</v>
      </c>
      <c r="X137" s="243"/>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row>
    <row r="138" spans="1:62" hidden="1">
      <c r="A138" s="118"/>
      <c r="B138" s="462"/>
      <c r="C138" s="251"/>
      <c r="D138" s="251"/>
      <c r="E138" s="253"/>
      <c r="F138" s="251"/>
      <c r="G138" s="251"/>
      <c r="H138" s="380" t="str">
        <f>B108</f>
        <v>Nonprofit Capacity Building</v>
      </c>
      <c r="I138" s="381"/>
      <c r="J138" s="382"/>
      <c r="K138" s="383"/>
      <c r="L138" s="382">
        <f>SUM(L108:L109)</f>
        <v>0</v>
      </c>
      <c r="M138" s="252"/>
      <c r="P138" s="283"/>
      <c r="Q138" s="140"/>
      <c r="R138" s="245">
        <v>0</v>
      </c>
      <c r="S138" s="245">
        <v>150000</v>
      </c>
      <c r="T138" s="242" t="e">
        <f>IF(AND($S$137&gt;=R138,$S$137&lt;=S138),5,0)</f>
        <v>#DIV/0!</v>
      </c>
      <c r="U138" s="118"/>
      <c r="V138" s="248">
        <v>0</v>
      </c>
      <c r="W138" s="247">
        <v>0.2</v>
      </c>
      <c r="X138" s="242" t="e">
        <f>IF(AND($W$137&gt;=V138,$W$137&lt;=W138),5,0)</f>
        <v>#DIV/0!</v>
      </c>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row>
    <row r="139" spans="1:62" hidden="1">
      <c r="A139" s="118"/>
      <c r="B139" s="462"/>
      <c r="C139" s="140"/>
      <c r="D139" s="140"/>
      <c r="E139" s="140"/>
      <c r="F139" s="140"/>
      <c r="G139" s="140"/>
      <c r="H139" s="386" t="str">
        <f>B110</f>
        <v>Organizational Capacity</v>
      </c>
      <c r="I139" s="387"/>
      <c r="J139" s="388"/>
      <c r="K139" s="389"/>
      <c r="L139" s="388">
        <f>SUM(L110:L113)</f>
        <v>0</v>
      </c>
      <c r="M139" s="252"/>
      <c r="P139" s="283"/>
      <c r="Q139" s="140"/>
      <c r="R139" s="245">
        <v>150000.01</v>
      </c>
      <c r="S139" s="245">
        <v>175000</v>
      </c>
      <c r="T139" s="242" t="e">
        <f>IF(AND(S137&gt;=R139,S137&lt;=S139),4,0)</f>
        <v>#DIV/0!</v>
      </c>
      <c r="U139" s="118"/>
      <c r="V139" s="249">
        <v>0.2001</v>
      </c>
      <c r="W139" s="250">
        <v>0.3</v>
      </c>
      <c r="X139" s="242" t="e">
        <f>IF(AND(W137&gt;=V139,W137&lt;=W139),4,0)</f>
        <v>#DIV/0!</v>
      </c>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row>
    <row r="140" spans="1:62" hidden="1">
      <c r="A140" s="118"/>
      <c r="B140" s="462"/>
      <c r="C140" s="140"/>
      <c r="D140" s="140"/>
      <c r="E140" s="140"/>
      <c r="F140" s="140"/>
      <c r="G140" s="140"/>
      <c r="H140" s="370" t="str">
        <f>B114</f>
        <v>Site Location</v>
      </c>
      <c r="I140" s="371"/>
      <c r="J140" s="372"/>
      <c r="K140" s="373"/>
      <c r="L140" s="372" t="e">
        <f>SUM(L114:L122)</f>
        <v>#REF!</v>
      </c>
      <c r="M140" s="252"/>
      <c r="P140" s="283"/>
      <c r="Q140" s="140"/>
      <c r="R140" s="245">
        <v>175000.01</v>
      </c>
      <c r="S140" s="245">
        <v>200000</v>
      </c>
      <c r="T140" s="242" t="e">
        <f>IF(AND(S137&gt;=R140,S137&lt;=S140),3,0)</f>
        <v>#DIV/0!</v>
      </c>
      <c r="U140" s="118"/>
      <c r="V140" s="249">
        <v>0.30009999999999998</v>
      </c>
      <c r="W140" s="250">
        <v>0.4</v>
      </c>
      <c r="X140" s="242" t="e">
        <f>IF(AND(W137&gt;=V140,W137&lt;=W140),3,0)</f>
        <v>#DIV/0!</v>
      </c>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row>
    <row r="141" spans="1:62" ht="20.100000000000001" hidden="1" customHeight="1">
      <c r="A141" s="118"/>
      <c r="B141" s="462"/>
      <c r="C141" s="140"/>
      <c r="D141" s="140"/>
      <c r="E141" s="140"/>
      <c r="F141" s="140"/>
      <c r="G141" s="140"/>
      <c r="H141" s="366" t="str">
        <f>B123</f>
        <v>Project Information</v>
      </c>
      <c r="I141" s="367"/>
      <c r="J141" s="368"/>
      <c r="K141" s="369"/>
      <c r="L141" s="368" t="e">
        <f>SUM(L123:L130)</f>
        <v>#REF!</v>
      </c>
      <c r="M141" s="252"/>
      <c r="P141" s="283"/>
      <c r="Q141" s="140"/>
      <c r="R141" s="245">
        <v>200000.01</v>
      </c>
      <c r="S141" s="245">
        <v>225000</v>
      </c>
      <c r="T141" s="242" t="e">
        <f>IF(AND(S137&gt;=R141,S137&lt;=S141),2,0)</f>
        <v>#DIV/0!</v>
      </c>
      <c r="U141" s="118"/>
      <c r="V141" s="249">
        <v>0.40010000000000001</v>
      </c>
      <c r="W141" s="250">
        <v>0.5</v>
      </c>
      <c r="X141" s="242" t="e">
        <f>IF(AND(W137&gt;=V141,W137&lt;=W141),1,0)</f>
        <v>#DIV/0!</v>
      </c>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row>
    <row r="142" spans="1:62" ht="20.100000000000001" hidden="1" customHeight="1">
      <c r="A142" s="118"/>
      <c r="B142" s="462"/>
      <c r="C142" s="140"/>
      <c r="D142" s="140"/>
      <c r="E142" s="140"/>
      <c r="F142" s="140"/>
      <c r="G142" s="140"/>
      <c r="H142" s="362" t="str">
        <f>B131</f>
        <v>Financial Analysis</v>
      </c>
      <c r="I142" s="363"/>
      <c r="J142" s="364"/>
      <c r="K142" s="365"/>
      <c r="L142" s="364" t="e">
        <f>SUM(L131:L136)</f>
        <v>#DIV/0!</v>
      </c>
      <c r="M142" s="252"/>
      <c r="P142" s="283"/>
      <c r="Q142" s="140"/>
      <c r="R142" s="245">
        <v>225000.01</v>
      </c>
      <c r="S142" s="245">
        <v>250000</v>
      </c>
      <c r="T142" s="242" t="e">
        <f>IF(AND(S137&gt;=R142,S137&lt;=S142),1,0)</f>
        <v>#DIV/0!</v>
      </c>
      <c r="U142" s="118"/>
      <c r="V142" s="249"/>
      <c r="W142" s="250"/>
      <c r="X142" s="242" t="e">
        <f>SUM(X138:X141)</f>
        <v>#DIV/0!</v>
      </c>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row>
    <row r="143" spans="1:62" ht="20.100000000000001" hidden="1" customHeight="1">
      <c r="A143" s="118"/>
      <c r="B143" s="462"/>
      <c r="C143" s="140"/>
      <c r="D143" s="140"/>
      <c r="E143" s="140"/>
      <c r="F143" s="140"/>
      <c r="G143" s="140"/>
      <c r="H143" s="374" t="s">
        <v>85</v>
      </c>
      <c r="I143" s="374"/>
      <c r="J143" s="374"/>
      <c r="K143" s="374"/>
      <c r="L143" s="374" t="e">
        <f>SUM(L138:L142)</f>
        <v>#REF!</v>
      </c>
      <c r="M143" s="252"/>
      <c r="P143" s="283"/>
      <c r="Q143" s="140"/>
      <c r="R143" s="118"/>
      <c r="S143" s="118"/>
      <c r="T143" s="118" t="e">
        <f>SUM(T138:T142)</f>
        <v>#DIV/0!</v>
      </c>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row>
    <row r="144" spans="1:62" hidden="1">
      <c r="A144" s="118"/>
      <c r="B144" s="462"/>
      <c r="C144" s="140"/>
      <c r="D144" s="140"/>
      <c r="E144" s="140"/>
      <c r="F144" s="140"/>
      <c r="G144" s="140"/>
      <c r="H144" s="140"/>
      <c r="I144" s="140"/>
      <c r="J144" s="140"/>
      <c r="K144" s="140"/>
      <c r="L144" s="140"/>
      <c r="M144" s="252"/>
      <c r="P144" s="283"/>
      <c r="Q144" s="140"/>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row>
    <row r="145" spans="1:47" hidden="1">
      <c r="A145" s="118"/>
      <c r="B145" s="462"/>
      <c r="C145" s="140"/>
      <c r="D145" s="140"/>
      <c r="E145" s="140"/>
      <c r="F145" s="140"/>
      <c r="G145" s="140"/>
      <c r="H145" s="140"/>
      <c r="I145" s="140"/>
      <c r="J145" s="140"/>
      <c r="K145" s="140"/>
      <c r="L145" s="140"/>
      <c r="M145" s="252"/>
      <c r="P145" s="283"/>
      <c r="Q145" s="140"/>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row>
    <row r="146" spans="1:47" hidden="1">
      <c r="A146" s="118"/>
      <c r="B146" s="462"/>
      <c r="C146" s="140"/>
      <c r="D146" s="140"/>
      <c r="E146" s="140"/>
      <c r="F146" s="140"/>
      <c r="G146" s="140"/>
      <c r="H146" s="140"/>
      <c r="I146" s="140"/>
      <c r="J146" s="140"/>
      <c r="K146" s="140"/>
      <c r="L146" s="140"/>
      <c r="M146" s="252"/>
      <c r="P146" s="283"/>
      <c r="Q146" s="140"/>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row>
    <row r="147" spans="1:47" hidden="1">
      <c r="A147" s="118"/>
      <c r="B147" s="462"/>
      <c r="C147" s="140"/>
      <c r="D147" s="140"/>
      <c r="E147" s="140"/>
      <c r="F147" s="140"/>
      <c r="G147" s="140"/>
      <c r="H147" s="140"/>
      <c r="I147" s="140"/>
      <c r="J147" s="140"/>
      <c r="K147" s="140"/>
      <c r="L147" s="140"/>
      <c r="M147" s="252"/>
      <c r="P147" s="283"/>
      <c r="Q147" s="140"/>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row>
    <row r="148" spans="1:47" hidden="1">
      <c r="A148" s="118"/>
      <c r="B148" s="462"/>
      <c r="C148" s="140"/>
      <c r="D148" s="140"/>
      <c r="E148" s="140"/>
      <c r="F148" s="140"/>
      <c r="G148" s="140"/>
      <c r="H148" s="140"/>
      <c r="I148" s="140"/>
      <c r="J148" s="140"/>
      <c r="K148" s="140"/>
      <c r="L148" s="140"/>
      <c r="M148" s="252"/>
      <c r="P148" s="283"/>
      <c r="Q148" s="140"/>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row>
    <row r="149" spans="1:47" hidden="1">
      <c r="A149" s="118"/>
      <c r="B149" s="462"/>
      <c r="C149" s="140"/>
      <c r="D149" s="140"/>
      <c r="E149" s="140"/>
      <c r="F149" s="140"/>
      <c r="G149" s="140"/>
      <c r="H149" s="140"/>
      <c r="I149" s="140"/>
      <c r="J149" s="140"/>
      <c r="K149" s="140"/>
      <c r="L149" s="140"/>
      <c r="M149" s="252"/>
      <c r="P149" s="283"/>
      <c r="Q149" s="140"/>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row>
    <row r="150" spans="1:47" hidden="1">
      <c r="A150" s="118"/>
      <c r="B150" s="462"/>
      <c r="C150" s="140"/>
      <c r="D150" s="140"/>
      <c r="E150" s="140"/>
      <c r="F150" s="140"/>
      <c r="G150" s="140"/>
      <c r="H150" s="140"/>
      <c r="I150" s="140"/>
      <c r="J150" s="140"/>
      <c r="K150" s="140"/>
      <c r="L150" s="140"/>
      <c r="M150" s="252"/>
      <c r="P150" s="283"/>
      <c r="Q150" s="140"/>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row>
    <row r="151" spans="1:47" hidden="1">
      <c r="A151" s="118"/>
      <c r="B151" s="462"/>
      <c r="C151" s="140"/>
      <c r="D151" s="140"/>
      <c r="E151" s="140"/>
      <c r="F151" s="140"/>
      <c r="G151" s="140"/>
      <c r="H151" s="140"/>
      <c r="I151" s="140"/>
      <c r="J151" s="140"/>
      <c r="K151" s="140"/>
      <c r="L151" s="140"/>
      <c r="M151" s="252"/>
      <c r="P151" s="283"/>
      <c r="Q151" s="140"/>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row>
    <row r="152" spans="1:47" hidden="1">
      <c r="A152" s="147"/>
      <c r="B152" s="462"/>
      <c r="C152" s="140"/>
      <c r="D152" s="140"/>
      <c r="E152" s="140"/>
      <c r="F152" s="140"/>
      <c r="G152" s="140"/>
      <c r="H152" s="140"/>
      <c r="I152" s="140"/>
      <c r="J152" s="140"/>
      <c r="K152" s="140"/>
      <c r="L152" s="140"/>
      <c r="M152" s="252"/>
      <c r="P152" s="283"/>
      <c r="Q152" s="140"/>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row>
    <row r="153" spans="1:47" hidden="1">
      <c r="A153" s="118"/>
      <c r="B153" s="463"/>
      <c r="C153" s="140"/>
      <c r="D153" s="140"/>
      <c r="E153" s="140"/>
      <c r="F153" s="140"/>
      <c r="G153" s="140"/>
      <c r="H153" s="140"/>
      <c r="I153" s="140"/>
      <c r="J153" s="140"/>
      <c r="K153" s="140"/>
      <c r="L153" s="140"/>
      <c r="M153" s="252"/>
      <c r="P153" s="283"/>
      <c r="Q153" s="140"/>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row>
    <row r="154" spans="1:47" hidden="1">
      <c r="A154" s="118"/>
      <c r="B154" s="462"/>
      <c r="C154" s="140"/>
      <c r="D154" s="140"/>
      <c r="E154" s="140"/>
      <c r="F154" s="140"/>
      <c r="G154" s="140"/>
      <c r="H154" s="140"/>
      <c r="I154" s="140"/>
      <c r="J154" s="140"/>
      <c r="K154" s="140"/>
      <c r="L154" s="140"/>
      <c r="M154" s="252"/>
      <c r="P154" s="283"/>
      <c r="Q154" s="140"/>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row>
    <row r="155" spans="1:47" ht="20.100000000000001" hidden="1" customHeight="1">
      <c r="A155" s="118"/>
      <c r="B155" s="462"/>
      <c r="C155" s="140"/>
      <c r="D155" s="140"/>
      <c r="E155" s="140"/>
      <c r="F155" s="140"/>
      <c r="G155" s="140"/>
      <c r="H155" s="140"/>
      <c r="I155" s="140"/>
      <c r="J155" s="140"/>
      <c r="K155" s="140"/>
      <c r="L155" s="140"/>
      <c r="M155" s="252"/>
      <c r="P155" s="283"/>
      <c r="Q155" s="140"/>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row>
    <row r="156" spans="1:47" ht="20.100000000000001" hidden="1" customHeight="1">
      <c r="A156" s="118"/>
      <c r="B156" s="462"/>
      <c r="C156" s="140"/>
      <c r="D156" s="140"/>
      <c r="E156" s="140"/>
      <c r="F156" s="140"/>
      <c r="G156" s="140"/>
      <c r="H156" s="140"/>
      <c r="I156" s="140"/>
      <c r="J156" s="140"/>
      <c r="K156" s="140"/>
      <c r="L156" s="140"/>
      <c r="M156" s="252"/>
      <c r="P156" s="283"/>
      <c r="Q156" s="140"/>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row>
    <row r="157" spans="1:47" ht="20.100000000000001" hidden="1" customHeight="1">
      <c r="A157" s="118"/>
      <c r="B157" s="462"/>
      <c r="C157" s="140"/>
      <c r="D157" s="140"/>
      <c r="E157" s="140"/>
      <c r="F157" s="140"/>
      <c r="G157" s="140"/>
      <c r="H157" s="140"/>
      <c r="I157" s="140"/>
      <c r="J157" s="140"/>
      <c r="K157" s="140"/>
      <c r="L157" s="140"/>
      <c r="M157" s="252"/>
      <c r="Q157" s="118"/>
      <c r="R157" s="118"/>
      <c r="S157" s="118"/>
      <c r="T157" s="118"/>
      <c r="U157" s="118"/>
      <c r="V157" s="118"/>
      <c r="W157" s="118"/>
      <c r="X157" s="118"/>
      <c r="Y157" s="118"/>
      <c r="Z157" s="118"/>
      <c r="AA157" s="140"/>
      <c r="AB157" s="140"/>
      <c r="AC157" s="118"/>
      <c r="AD157" s="118"/>
      <c r="AE157" s="118"/>
      <c r="AF157" s="118"/>
      <c r="AG157" s="118"/>
      <c r="AH157" s="118"/>
      <c r="AI157" s="118"/>
      <c r="AJ157" s="118"/>
      <c r="AK157" s="118"/>
      <c r="AL157" s="118"/>
      <c r="AM157" s="118"/>
      <c r="AN157" s="118"/>
      <c r="AO157" s="118"/>
      <c r="AP157" s="118"/>
      <c r="AQ157" s="118"/>
      <c r="AR157" s="118"/>
      <c r="AS157" s="118"/>
      <c r="AT157" s="118"/>
      <c r="AU157" s="118"/>
    </row>
    <row r="158" spans="1:47" ht="22.5" hidden="1" customHeight="1">
      <c r="A158" s="118"/>
      <c r="B158" s="462"/>
      <c r="C158" s="140"/>
      <c r="D158" s="140"/>
      <c r="E158" s="140"/>
      <c r="F158" s="140"/>
      <c r="G158" s="140"/>
      <c r="H158" s="140"/>
      <c r="I158" s="140"/>
      <c r="J158" s="140"/>
      <c r="K158" s="140"/>
      <c r="L158" s="140"/>
      <c r="M158" s="252"/>
      <c r="Q158" s="118"/>
      <c r="R158" s="118"/>
      <c r="S158" s="118"/>
      <c r="T158" s="118"/>
      <c r="U158" s="118"/>
      <c r="V158" s="118"/>
      <c r="W158" s="118"/>
      <c r="X158" s="118"/>
      <c r="Y158" s="118"/>
      <c r="Z158" s="118"/>
      <c r="AA158" s="140"/>
      <c r="AB158" s="140"/>
      <c r="AC158" s="118"/>
      <c r="AD158" s="118"/>
      <c r="AE158" s="118"/>
      <c r="AF158" s="118"/>
      <c r="AG158" s="118"/>
      <c r="AH158" s="118"/>
      <c r="AI158" s="118"/>
      <c r="AJ158" s="118"/>
      <c r="AK158" s="118"/>
      <c r="AL158" s="118"/>
      <c r="AM158" s="118"/>
      <c r="AN158" s="118"/>
      <c r="AO158" s="118"/>
      <c r="AP158" s="118"/>
      <c r="AQ158" s="118"/>
      <c r="AR158" s="118"/>
      <c r="AS158" s="118"/>
      <c r="AT158" s="118"/>
      <c r="AU158" s="118"/>
    </row>
    <row r="159" spans="1:47" hidden="1">
      <c r="A159" s="118"/>
      <c r="B159" s="462"/>
      <c r="C159" s="140"/>
      <c r="D159" s="140"/>
      <c r="E159" s="140"/>
      <c r="F159" s="140"/>
      <c r="G159" s="140"/>
      <c r="H159" s="140"/>
      <c r="I159" s="140"/>
      <c r="J159" s="140"/>
      <c r="K159" s="140"/>
      <c r="L159" s="140"/>
      <c r="M159" s="252"/>
      <c r="Q159" s="118"/>
      <c r="R159" s="118"/>
      <c r="S159" s="118"/>
      <c r="T159" s="118"/>
      <c r="U159" s="118"/>
      <c r="V159" s="118"/>
      <c r="W159" s="118"/>
      <c r="X159" s="118"/>
      <c r="Y159" s="118"/>
      <c r="Z159" s="118"/>
      <c r="AA159" s="140"/>
      <c r="AB159" s="140"/>
      <c r="AC159" s="118"/>
      <c r="AD159" s="118"/>
      <c r="AE159" s="118"/>
      <c r="AF159" s="118"/>
      <c r="AG159" s="118"/>
      <c r="AH159" s="118"/>
      <c r="AI159" s="118"/>
      <c r="AJ159" s="118"/>
      <c r="AK159" s="118"/>
      <c r="AL159" s="118"/>
      <c r="AM159" s="118"/>
      <c r="AN159" s="118"/>
      <c r="AO159" s="118"/>
      <c r="AP159" s="118"/>
      <c r="AQ159" s="118"/>
      <c r="AR159" s="118"/>
      <c r="AS159" s="118"/>
      <c r="AT159" s="118"/>
      <c r="AU159" s="118"/>
    </row>
    <row r="160" spans="1:47" ht="252" hidden="1" customHeight="1">
      <c r="A160" s="118"/>
      <c r="B160" s="462"/>
      <c r="C160" s="140"/>
      <c r="D160" s="140"/>
      <c r="E160" s="140"/>
      <c r="F160" s="140"/>
      <c r="G160" s="140"/>
      <c r="H160" s="140"/>
      <c r="I160" s="140"/>
      <c r="J160" s="140"/>
      <c r="K160" s="140"/>
      <c r="L160" s="140"/>
      <c r="M160" s="252"/>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row>
    <row r="161" spans="1:66" ht="15" hidden="1" customHeight="1">
      <c r="A161" s="118"/>
      <c r="B161" s="462"/>
      <c r="C161" s="140"/>
      <c r="D161" s="140"/>
      <c r="E161" s="140"/>
      <c r="F161" s="140"/>
      <c r="G161" s="140"/>
      <c r="H161" s="140"/>
      <c r="I161" s="140"/>
      <c r="J161" s="140"/>
      <c r="K161" s="140"/>
      <c r="L161" s="140"/>
      <c r="M161" s="252"/>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row>
    <row r="162" spans="1:66" hidden="1">
      <c r="A162" s="118"/>
      <c r="B162" s="462"/>
      <c r="C162" s="140"/>
      <c r="D162" s="140"/>
      <c r="E162" s="140"/>
      <c r="F162" s="140"/>
      <c r="G162" s="140"/>
      <c r="H162" s="140"/>
      <c r="I162" s="140"/>
      <c r="J162" s="140"/>
      <c r="K162" s="140"/>
      <c r="L162" s="140"/>
      <c r="M162" s="252"/>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row>
    <row r="163" spans="1:66" hidden="1">
      <c r="A163" s="118"/>
      <c r="B163" s="462"/>
      <c r="C163" s="140"/>
      <c r="D163" s="140"/>
      <c r="E163" s="140"/>
      <c r="F163" s="140"/>
      <c r="G163" s="140"/>
      <c r="H163" s="140"/>
      <c r="I163" s="140"/>
      <c r="J163" s="140"/>
      <c r="K163" s="140"/>
      <c r="L163" s="140"/>
      <c r="M163" s="254"/>
      <c r="N163" s="140"/>
      <c r="O163" s="140"/>
      <c r="P163" s="283"/>
      <c r="Q163" s="140"/>
      <c r="R163" s="140"/>
      <c r="S163" s="140"/>
      <c r="T163" s="140"/>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BM163" s="119"/>
      <c r="BN163" s="119"/>
    </row>
    <row r="164" spans="1:66" hidden="1">
      <c r="A164" s="118"/>
      <c r="B164" s="462"/>
      <c r="C164" s="140"/>
      <c r="D164" s="140"/>
      <c r="E164" s="140"/>
      <c r="F164" s="140"/>
      <c r="G164" s="140"/>
      <c r="H164" s="140"/>
      <c r="I164" s="140"/>
      <c r="J164" s="140"/>
      <c r="K164" s="140"/>
      <c r="L164" s="140"/>
      <c r="M164" s="254"/>
      <c r="N164" s="140"/>
      <c r="O164" s="140"/>
      <c r="P164" s="283"/>
      <c r="Q164" s="140"/>
      <c r="R164" s="140"/>
      <c r="S164" s="140"/>
      <c r="T164" s="140"/>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row>
    <row r="165" spans="1:66" ht="51.95" hidden="1" customHeight="1">
      <c r="A165" s="118"/>
      <c r="B165" s="462"/>
      <c r="C165" s="140"/>
      <c r="D165" s="140"/>
      <c r="E165" s="140"/>
      <c r="F165" s="140"/>
      <c r="G165" s="140"/>
      <c r="H165" s="140"/>
      <c r="I165" s="140"/>
      <c r="J165" s="140"/>
      <c r="K165" s="140"/>
      <c r="L165" s="140"/>
      <c r="M165" s="252"/>
      <c r="Q165" s="118"/>
      <c r="R165" s="140"/>
      <c r="S165" s="140"/>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row>
    <row r="166" spans="1:66" hidden="1">
      <c r="A166" s="118"/>
      <c r="B166" s="462"/>
      <c r="C166" s="140"/>
      <c r="D166" s="140"/>
      <c r="E166" s="140"/>
      <c r="F166" s="140"/>
      <c r="G166" s="140"/>
      <c r="H166" s="140"/>
      <c r="I166" s="140"/>
      <c r="J166" s="140"/>
      <c r="K166" s="140"/>
      <c r="L166" s="140"/>
      <c r="M166" s="252"/>
      <c r="Q166" s="118"/>
      <c r="R166" s="140"/>
      <c r="S166" s="140"/>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row>
    <row r="167" spans="1:66" hidden="1">
      <c r="A167" s="118"/>
      <c r="B167" s="462"/>
      <c r="C167" s="140"/>
      <c r="D167" s="140"/>
      <c r="E167" s="140"/>
      <c r="F167" s="140"/>
      <c r="G167" s="140"/>
      <c r="H167" s="140"/>
      <c r="I167" s="140"/>
      <c r="J167" s="140"/>
      <c r="K167" s="140"/>
      <c r="L167" s="140"/>
      <c r="M167" s="252"/>
      <c r="Q167" s="118"/>
      <c r="R167" s="140"/>
      <c r="S167" s="140"/>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row>
    <row r="168" spans="1:66" hidden="1">
      <c r="A168" s="147"/>
      <c r="B168" s="462"/>
      <c r="C168" s="140"/>
      <c r="D168" s="140"/>
      <c r="E168" s="140"/>
      <c r="F168" s="140"/>
      <c r="G168" s="140"/>
      <c r="H168" s="140"/>
      <c r="I168" s="140"/>
      <c r="J168" s="140"/>
      <c r="K168" s="140"/>
      <c r="L168" s="140"/>
      <c r="M168" s="252"/>
      <c r="Q168" s="118"/>
      <c r="R168" s="140"/>
      <c r="S168" s="140"/>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row>
    <row r="169" spans="1:66" hidden="1">
      <c r="A169" s="118"/>
      <c r="B169" s="463"/>
      <c r="C169" s="140"/>
      <c r="D169" s="140"/>
      <c r="E169" s="140"/>
      <c r="F169" s="140"/>
      <c r="G169" s="140"/>
      <c r="H169" s="140"/>
      <c r="I169" s="140"/>
      <c r="J169" s="140"/>
      <c r="K169" s="140"/>
      <c r="L169" s="140"/>
      <c r="M169" s="254"/>
      <c r="Q169" s="118"/>
      <c r="R169" s="140"/>
      <c r="S169" s="140"/>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row>
    <row r="170" spans="1:66" hidden="1">
      <c r="A170" s="118"/>
      <c r="B170" s="462"/>
      <c r="C170" s="140"/>
      <c r="D170" s="140"/>
      <c r="E170" s="140"/>
      <c r="F170" s="140"/>
      <c r="G170" s="140"/>
      <c r="H170" s="140"/>
      <c r="I170" s="140"/>
      <c r="J170" s="140"/>
      <c r="K170" s="140"/>
      <c r="L170" s="140"/>
      <c r="M170" s="254"/>
      <c r="Q170" s="118"/>
      <c r="R170" s="140"/>
      <c r="S170" s="140"/>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row>
    <row r="171" spans="1:66" hidden="1">
      <c r="A171" s="118"/>
      <c r="B171" s="462"/>
      <c r="C171" s="140"/>
      <c r="D171" s="140"/>
      <c r="E171" s="140"/>
      <c r="F171" s="140"/>
      <c r="G171" s="140"/>
      <c r="H171" s="140"/>
      <c r="I171" s="140"/>
      <c r="J171" s="140"/>
      <c r="K171" s="140"/>
      <c r="L171" s="118"/>
      <c r="M171" s="254"/>
      <c r="Q171" s="118"/>
      <c r="R171" s="140"/>
      <c r="S171" s="140"/>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row>
    <row r="172" spans="1:66" hidden="1">
      <c r="B172" s="462"/>
      <c r="C172" s="118"/>
      <c r="D172" s="118"/>
      <c r="E172" s="118"/>
      <c r="F172" s="118"/>
      <c r="G172" s="118"/>
      <c r="H172" s="118"/>
      <c r="I172" s="118"/>
      <c r="J172" s="118"/>
      <c r="K172" s="118"/>
      <c r="L172" s="118"/>
      <c r="M172" s="254"/>
      <c r="Q172" s="118"/>
      <c r="R172" s="140"/>
      <c r="S172" s="140"/>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row>
    <row r="173" spans="1:66" hidden="1">
      <c r="B173" s="462"/>
      <c r="C173" s="118"/>
      <c r="D173" s="118"/>
      <c r="E173" s="118"/>
      <c r="F173" s="118"/>
      <c r="G173" s="118"/>
      <c r="H173" s="118"/>
      <c r="I173" s="118"/>
      <c r="J173" s="118"/>
      <c r="K173" s="118"/>
      <c r="L173" s="118"/>
      <c r="M173" s="254"/>
      <c r="Q173" s="118"/>
      <c r="R173" s="140"/>
      <c r="S173" s="140"/>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row>
    <row r="174" spans="1:66" hidden="1">
      <c r="B174" s="462"/>
      <c r="C174" s="118"/>
      <c r="D174" s="118"/>
      <c r="E174" s="118"/>
      <c r="F174" s="118"/>
      <c r="G174" s="118"/>
      <c r="H174" s="118"/>
      <c r="I174" s="118"/>
      <c r="J174" s="118"/>
      <c r="K174" s="118"/>
      <c r="L174" s="118"/>
      <c r="M174" s="254"/>
      <c r="Q174" s="118"/>
      <c r="R174" s="140"/>
      <c r="S174" s="140"/>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row>
    <row r="175" spans="1:66" hidden="1">
      <c r="B175" s="462"/>
      <c r="C175" s="118"/>
      <c r="D175" s="118"/>
      <c r="E175" s="118"/>
      <c r="F175" s="118"/>
      <c r="G175" s="118"/>
      <c r="H175" s="118"/>
      <c r="I175" s="118"/>
      <c r="J175" s="118"/>
      <c r="K175" s="118"/>
      <c r="L175" s="118"/>
      <c r="M175" s="254"/>
      <c r="Q175" s="118"/>
      <c r="R175" s="140"/>
      <c r="S175" s="140"/>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row>
    <row r="176" spans="1:66" hidden="1">
      <c r="B176" s="462"/>
      <c r="C176" s="118"/>
      <c r="D176" s="118"/>
      <c r="E176" s="118"/>
      <c r="F176" s="118"/>
      <c r="G176" s="118"/>
      <c r="H176" s="118"/>
      <c r="I176" s="118"/>
      <c r="J176" s="118"/>
      <c r="K176" s="118"/>
      <c r="L176" s="118"/>
      <c r="M176" s="254"/>
      <c r="Q176" s="118"/>
      <c r="R176" s="140"/>
      <c r="S176" s="140"/>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row>
    <row r="177" spans="2:41" hidden="1">
      <c r="B177" s="462"/>
      <c r="C177" s="118"/>
      <c r="D177" s="118"/>
      <c r="E177" s="118"/>
      <c r="F177" s="118"/>
      <c r="G177" s="118"/>
      <c r="H177" s="118"/>
      <c r="I177" s="118"/>
      <c r="J177" s="118"/>
      <c r="K177" s="118"/>
      <c r="L177" s="118"/>
      <c r="M177" s="254"/>
      <c r="Q177" s="118"/>
      <c r="R177" s="140"/>
      <c r="S177" s="140"/>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row>
    <row r="178" spans="2:41" hidden="1">
      <c r="B178" s="462"/>
      <c r="C178" s="118"/>
      <c r="D178" s="118"/>
      <c r="E178" s="118"/>
      <c r="F178" s="118"/>
      <c r="G178" s="118"/>
      <c r="H178" s="118"/>
      <c r="I178" s="118"/>
      <c r="J178" s="118"/>
      <c r="K178" s="118"/>
      <c r="L178" s="118"/>
      <c r="M178" s="254"/>
      <c r="Q178" s="118"/>
      <c r="R178" s="140"/>
      <c r="S178" s="140"/>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row>
    <row r="179" spans="2:41" hidden="1">
      <c r="B179" s="462"/>
      <c r="C179" s="118"/>
      <c r="D179" s="118"/>
      <c r="E179" s="118"/>
      <c r="F179" s="118"/>
      <c r="G179" s="118"/>
      <c r="H179" s="118"/>
      <c r="I179" s="118"/>
      <c r="J179" s="118"/>
      <c r="K179" s="118"/>
      <c r="L179" s="118"/>
      <c r="M179" s="254"/>
      <c r="Q179" s="118"/>
      <c r="R179" s="140"/>
      <c r="S179" s="140"/>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row>
    <row r="180" spans="2:41" hidden="1">
      <c r="B180" s="462"/>
      <c r="C180" s="118"/>
      <c r="D180" s="118"/>
      <c r="E180" s="118"/>
      <c r="F180" s="118"/>
      <c r="G180" s="118"/>
      <c r="H180" s="118"/>
      <c r="I180" s="118"/>
      <c r="J180" s="118"/>
      <c r="K180" s="118"/>
      <c r="L180" s="118"/>
      <c r="M180" s="254"/>
      <c r="Q180" s="118"/>
      <c r="R180" s="140"/>
      <c r="S180" s="140"/>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row>
    <row r="181" spans="2:41" hidden="1">
      <c r="B181" s="462"/>
      <c r="C181" s="118"/>
      <c r="D181" s="118"/>
      <c r="E181" s="118"/>
      <c r="F181" s="118"/>
      <c r="G181" s="118"/>
      <c r="H181" s="118"/>
      <c r="I181" s="118"/>
      <c r="J181" s="118"/>
      <c r="K181" s="118"/>
      <c r="L181" s="118"/>
      <c r="M181" s="254"/>
      <c r="Q181" s="118"/>
      <c r="R181" s="140"/>
      <c r="S181" s="140"/>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row>
    <row r="182" spans="2:41" hidden="1">
      <c r="B182" s="462"/>
      <c r="C182" s="118"/>
      <c r="D182" s="118"/>
      <c r="E182" s="118"/>
      <c r="F182" s="118"/>
      <c r="G182" s="118"/>
      <c r="H182" s="118"/>
      <c r="I182" s="118"/>
      <c r="J182" s="118"/>
      <c r="K182" s="118"/>
      <c r="L182" s="118"/>
      <c r="M182" s="254"/>
      <c r="Q182" s="118"/>
      <c r="R182" s="140"/>
      <c r="S182" s="140"/>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row>
    <row r="183" spans="2:41" hidden="1">
      <c r="B183" s="462"/>
      <c r="C183" s="118"/>
      <c r="D183" s="118"/>
      <c r="E183" s="118"/>
      <c r="F183" s="118"/>
      <c r="G183" s="118"/>
      <c r="H183" s="118"/>
      <c r="I183" s="118"/>
      <c r="J183" s="118"/>
      <c r="K183" s="118"/>
      <c r="L183" s="118"/>
      <c r="M183" s="254"/>
      <c r="Q183" s="118"/>
      <c r="R183" s="140"/>
      <c r="S183" s="140"/>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row>
    <row r="184" spans="2:41" hidden="1">
      <c r="B184" s="462"/>
      <c r="C184" s="118"/>
      <c r="D184" s="118"/>
      <c r="E184" s="118"/>
      <c r="F184" s="118"/>
      <c r="G184" s="118"/>
      <c r="H184" s="118"/>
      <c r="I184" s="118"/>
      <c r="J184" s="118"/>
      <c r="K184" s="118"/>
      <c r="L184" s="118"/>
      <c r="M184" s="254"/>
      <c r="Q184" s="118"/>
      <c r="R184" s="140"/>
      <c r="S184" s="140"/>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row>
    <row r="185" spans="2:41" hidden="1">
      <c r="B185" s="462"/>
      <c r="C185" s="118"/>
      <c r="D185" s="118"/>
      <c r="E185" s="118"/>
      <c r="F185" s="118"/>
      <c r="G185" s="118"/>
      <c r="H185" s="118"/>
      <c r="I185" s="118"/>
      <c r="J185" s="118"/>
      <c r="K185" s="118"/>
      <c r="L185" s="118"/>
      <c r="M185" s="254"/>
      <c r="Q185" s="118"/>
      <c r="R185" s="140"/>
      <c r="S185" s="140"/>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row>
    <row r="186" spans="2:41" hidden="1">
      <c r="B186" s="462"/>
      <c r="C186" s="118"/>
      <c r="D186" s="118"/>
      <c r="E186" s="118"/>
      <c r="F186" s="118"/>
      <c r="G186" s="118"/>
      <c r="H186" s="118"/>
      <c r="I186" s="118"/>
      <c r="J186" s="118"/>
      <c r="K186" s="118"/>
      <c r="L186" s="118"/>
      <c r="M186" s="254"/>
      <c r="Q186" s="118"/>
      <c r="R186" s="140"/>
      <c r="S186" s="140"/>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row>
    <row r="187" spans="2:41" hidden="1">
      <c r="B187" s="462"/>
      <c r="C187" s="118"/>
      <c r="D187" s="118"/>
      <c r="E187" s="118"/>
      <c r="F187" s="118"/>
      <c r="G187" s="118"/>
      <c r="H187" s="118"/>
      <c r="I187" s="118"/>
      <c r="J187" s="118"/>
      <c r="K187" s="118"/>
      <c r="L187" s="118"/>
      <c r="M187" s="254"/>
      <c r="Q187" s="118"/>
      <c r="R187" s="140"/>
      <c r="S187" s="140"/>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row>
    <row r="188" spans="2:41" hidden="1">
      <c r="B188" s="462"/>
      <c r="C188" s="118"/>
      <c r="D188" s="118"/>
      <c r="E188" s="118"/>
      <c r="F188" s="118"/>
      <c r="G188" s="118"/>
      <c r="H188" s="118"/>
      <c r="I188" s="118"/>
      <c r="J188" s="118"/>
      <c r="K188" s="118"/>
      <c r="L188" s="118"/>
      <c r="M188" s="254"/>
      <c r="Q188" s="118"/>
      <c r="R188" s="140"/>
      <c r="S188" s="140"/>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row>
    <row r="189" spans="2:41" hidden="1">
      <c r="B189" s="462"/>
      <c r="C189" s="118"/>
      <c r="D189" s="118"/>
      <c r="E189" s="118"/>
      <c r="F189" s="118"/>
      <c r="G189" s="118"/>
      <c r="H189" s="118"/>
      <c r="I189" s="118"/>
      <c r="J189" s="118"/>
      <c r="K189" s="118"/>
      <c r="L189" s="118"/>
      <c r="M189" s="254"/>
      <c r="Q189" s="118"/>
      <c r="R189" s="140"/>
      <c r="S189" s="140"/>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row>
    <row r="190" spans="2:41" hidden="1">
      <c r="B190" s="462"/>
      <c r="C190" s="118"/>
      <c r="D190" s="118"/>
      <c r="E190" s="118"/>
      <c r="F190" s="118"/>
      <c r="G190" s="118"/>
      <c r="H190" s="118"/>
      <c r="I190" s="118"/>
      <c r="J190" s="118"/>
      <c r="K190" s="118"/>
      <c r="L190" s="118"/>
      <c r="M190" s="254"/>
      <c r="Q190" s="118"/>
      <c r="R190" s="140"/>
      <c r="S190" s="140"/>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row>
    <row r="191" spans="2:41" hidden="1">
      <c r="B191" s="462"/>
      <c r="C191" s="118"/>
      <c r="D191" s="118"/>
      <c r="E191" s="118"/>
      <c r="F191" s="118"/>
      <c r="G191" s="118"/>
      <c r="H191" s="118"/>
      <c r="I191" s="118"/>
      <c r="J191" s="118"/>
      <c r="K191" s="118"/>
      <c r="L191" s="118"/>
      <c r="M191" s="254"/>
      <c r="Q191" s="118"/>
      <c r="R191" s="140"/>
      <c r="S191" s="140"/>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row>
    <row r="192" spans="2:41" hidden="1">
      <c r="B192" s="462"/>
      <c r="C192" s="118"/>
      <c r="D192" s="118"/>
      <c r="E192" s="118"/>
      <c r="F192" s="118"/>
      <c r="G192" s="118"/>
      <c r="H192" s="118"/>
      <c r="I192" s="118"/>
      <c r="J192" s="118"/>
      <c r="K192" s="118"/>
      <c r="L192" s="118"/>
      <c r="M192" s="254"/>
      <c r="Q192" s="118"/>
      <c r="R192" s="140"/>
      <c r="S192" s="140"/>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row>
    <row r="193" spans="2:41" hidden="1">
      <c r="B193" s="462"/>
      <c r="C193" s="118"/>
      <c r="D193" s="118"/>
      <c r="E193" s="118"/>
      <c r="F193" s="118"/>
      <c r="G193" s="118"/>
      <c r="H193" s="118"/>
      <c r="I193" s="118"/>
      <c r="J193" s="118"/>
      <c r="K193" s="118"/>
      <c r="L193" s="118"/>
      <c r="M193" s="254"/>
      <c r="Q193" s="118"/>
      <c r="R193" s="140"/>
      <c r="S193" s="140"/>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row>
    <row r="194" spans="2:41" hidden="1">
      <c r="B194" s="462"/>
      <c r="C194" s="118"/>
      <c r="D194" s="118"/>
      <c r="E194" s="118"/>
      <c r="F194" s="118"/>
      <c r="G194" s="118"/>
      <c r="H194" s="118"/>
      <c r="I194" s="118"/>
      <c r="J194" s="118"/>
      <c r="K194" s="118"/>
      <c r="L194" s="118"/>
      <c r="M194" s="254"/>
      <c r="Q194" s="118"/>
      <c r="R194" s="140"/>
      <c r="S194" s="140"/>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row>
    <row r="195" spans="2:41" hidden="1">
      <c r="B195" s="462"/>
      <c r="C195" s="118"/>
      <c r="D195" s="118"/>
      <c r="E195" s="118"/>
      <c r="F195" s="118"/>
      <c r="G195" s="118"/>
      <c r="H195" s="118"/>
      <c r="I195" s="118"/>
      <c r="J195" s="118"/>
      <c r="K195" s="118"/>
      <c r="L195" s="118"/>
      <c r="M195" s="254"/>
      <c r="Q195" s="118"/>
      <c r="R195" s="140"/>
      <c r="S195" s="140"/>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row>
    <row r="196" spans="2:41" hidden="1">
      <c r="B196" s="462"/>
      <c r="C196" s="118"/>
      <c r="D196" s="118"/>
      <c r="E196" s="118"/>
      <c r="F196" s="118"/>
      <c r="G196" s="118"/>
      <c r="H196" s="118"/>
      <c r="I196" s="118"/>
      <c r="J196" s="118"/>
      <c r="K196" s="118"/>
      <c r="L196" s="118"/>
      <c r="M196" s="254"/>
      <c r="Q196" s="118"/>
      <c r="R196" s="140"/>
      <c r="S196" s="140"/>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row>
    <row r="197" spans="2:41" hidden="1">
      <c r="B197" s="462"/>
      <c r="C197" s="118"/>
      <c r="D197" s="118"/>
      <c r="E197" s="118"/>
      <c r="F197" s="118"/>
      <c r="G197" s="118"/>
      <c r="H197" s="118"/>
      <c r="I197" s="118"/>
      <c r="J197" s="118"/>
      <c r="K197" s="118"/>
      <c r="L197" s="118"/>
      <c r="M197" s="254"/>
      <c r="Q197" s="118"/>
      <c r="R197" s="140"/>
      <c r="S197" s="140"/>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row>
    <row r="198" spans="2:41" hidden="1">
      <c r="B198" s="462"/>
      <c r="C198" s="118"/>
      <c r="D198" s="118"/>
      <c r="E198" s="118"/>
      <c r="F198" s="118"/>
      <c r="G198" s="118"/>
      <c r="H198" s="118"/>
      <c r="I198" s="118"/>
      <c r="J198" s="118"/>
      <c r="K198" s="118"/>
      <c r="L198" s="118"/>
      <c r="M198" s="254"/>
      <c r="Q198" s="118"/>
      <c r="R198" s="140"/>
      <c r="S198" s="140"/>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row>
    <row r="199" spans="2:41" hidden="1">
      <c r="B199" s="462"/>
      <c r="C199" s="118"/>
      <c r="D199" s="118"/>
      <c r="E199" s="118"/>
      <c r="F199" s="118"/>
      <c r="G199" s="118"/>
      <c r="H199" s="118"/>
      <c r="I199" s="118"/>
      <c r="J199" s="118"/>
      <c r="K199" s="118"/>
      <c r="L199" s="118"/>
      <c r="M199" s="254"/>
      <c r="N199" s="140"/>
      <c r="O199" s="140"/>
      <c r="P199" s="283"/>
      <c r="Q199" s="140"/>
      <c r="R199" s="140"/>
      <c r="S199" s="140"/>
      <c r="T199" s="140"/>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row>
    <row r="200" spans="2:41" hidden="1">
      <c r="B200" s="462"/>
      <c r="C200" s="118"/>
      <c r="D200" s="118"/>
      <c r="E200" s="118"/>
      <c r="F200" s="118"/>
      <c r="G200" s="118"/>
      <c r="H200" s="118"/>
      <c r="I200" s="118"/>
      <c r="J200" s="118"/>
      <c r="K200" s="118"/>
      <c r="L200" s="118"/>
      <c r="M200" s="254"/>
      <c r="N200" s="140"/>
      <c r="O200" s="140"/>
      <c r="P200" s="283"/>
      <c r="Q200" s="140"/>
      <c r="R200" s="140"/>
      <c r="S200" s="140"/>
      <c r="T200" s="140"/>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row>
    <row r="201" spans="2:41" hidden="1">
      <c r="B201" s="462"/>
      <c r="C201" s="118"/>
      <c r="D201" s="118"/>
      <c r="E201" s="118"/>
      <c r="F201" s="118"/>
      <c r="G201" s="118"/>
      <c r="H201" s="118"/>
      <c r="I201" s="118"/>
      <c r="J201" s="118"/>
      <c r="K201" s="118"/>
      <c r="L201" s="118"/>
      <c r="M201" s="254"/>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row>
    <row r="202" spans="2:41" hidden="1">
      <c r="B202" s="462"/>
      <c r="C202" s="118"/>
      <c r="D202" s="118"/>
      <c r="E202" s="118"/>
      <c r="F202" s="118"/>
      <c r="G202" s="118"/>
      <c r="H202" s="118"/>
      <c r="I202" s="118"/>
      <c r="J202" s="118"/>
      <c r="K202" s="118"/>
      <c r="L202" s="118"/>
      <c r="M202" s="254"/>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row>
    <row r="203" spans="2:41" hidden="1">
      <c r="B203" s="462"/>
      <c r="C203" s="118"/>
      <c r="D203" s="118"/>
      <c r="E203" s="118"/>
      <c r="F203" s="118"/>
      <c r="G203" s="118"/>
      <c r="H203" s="118"/>
      <c r="I203" s="118"/>
      <c r="J203" s="118"/>
      <c r="K203" s="118"/>
      <c r="L203" s="118"/>
      <c r="M203" s="252"/>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row>
    <row r="204" spans="2:41" hidden="1">
      <c r="B204" s="462"/>
      <c r="C204" s="118"/>
      <c r="D204" s="118"/>
      <c r="E204" s="118"/>
      <c r="F204" s="118"/>
      <c r="G204" s="118"/>
      <c r="H204" s="118"/>
      <c r="I204" s="118"/>
      <c r="J204" s="118"/>
      <c r="K204" s="118"/>
      <c r="L204" s="118"/>
      <c r="M204" s="252"/>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row>
    <row r="205" spans="2:41" hidden="1">
      <c r="B205" s="462"/>
      <c r="C205" s="118"/>
      <c r="D205" s="118"/>
      <c r="E205" s="118"/>
      <c r="F205" s="118"/>
      <c r="G205" s="118"/>
      <c r="H205" s="118"/>
      <c r="I205" s="118"/>
      <c r="J205" s="118"/>
      <c r="K205" s="118"/>
      <c r="L205" s="118"/>
      <c r="M205" s="252"/>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row>
    <row r="206" spans="2:41" hidden="1">
      <c r="B206" s="462"/>
      <c r="C206" s="118"/>
      <c r="D206" s="118"/>
      <c r="E206" s="118"/>
      <c r="F206" s="118"/>
      <c r="G206" s="118"/>
      <c r="H206" s="118"/>
      <c r="I206" s="118"/>
      <c r="J206" s="118"/>
      <c r="K206" s="118"/>
      <c r="L206" s="118"/>
      <c r="M206" s="252"/>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row>
    <row r="207" spans="2:41" hidden="1">
      <c r="B207" s="462"/>
      <c r="C207" s="118"/>
      <c r="D207" s="118"/>
      <c r="E207" s="118"/>
      <c r="F207" s="118"/>
      <c r="G207" s="118"/>
      <c r="H207" s="118"/>
      <c r="I207" s="118"/>
      <c r="J207" s="118"/>
      <c r="K207" s="118"/>
      <c r="L207" s="118"/>
      <c r="M207" s="252"/>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row>
    <row r="208" spans="2:41" hidden="1">
      <c r="B208" s="462"/>
      <c r="C208" s="118"/>
      <c r="D208" s="118"/>
      <c r="E208" s="118"/>
      <c r="F208" s="118"/>
      <c r="G208" s="118"/>
      <c r="H208" s="118"/>
      <c r="I208" s="118"/>
      <c r="J208" s="118"/>
      <c r="K208" s="118"/>
      <c r="L208" s="118"/>
      <c r="M208" s="252"/>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row>
    <row r="209" spans="2:41" hidden="1">
      <c r="B209" s="462"/>
      <c r="C209" s="118"/>
      <c r="D209" s="118"/>
      <c r="E209" s="118"/>
      <c r="F209" s="118"/>
      <c r="G209" s="118"/>
      <c r="H209" s="118"/>
      <c r="I209" s="118"/>
      <c r="J209" s="118"/>
      <c r="K209" s="118"/>
      <c r="L209" s="118"/>
      <c r="M209" s="252"/>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row>
    <row r="210" spans="2:41" hidden="1">
      <c r="B210" s="462"/>
      <c r="C210" s="118"/>
      <c r="D210" s="118"/>
      <c r="E210" s="118"/>
      <c r="F210" s="118"/>
      <c r="G210" s="118"/>
      <c r="H210" s="118"/>
      <c r="I210" s="118"/>
      <c r="J210" s="118"/>
      <c r="K210" s="118"/>
      <c r="L210" s="118"/>
      <c r="M210" s="252"/>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row>
    <row r="211" spans="2:41" hidden="1">
      <c r="B211" s="462"/>
      <c r="C211" s="118"/>
      <c r="D211" s="118"/>
      <c r="E211" s="118"/>
      <c r="F211" s="118"/>
      <c r="G211" s="118"/>
      <c r="H211" s="118"/>
      <c r="I211" s="118"/>
      <c r="J211" s="118"/>
      <c r="K211" s="118"/>
      <c r="L211" s="118"/>
      <c r="M211" s="252"/>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row>
    <row r="212" spans="2:41" hidden="1">
      <c r="B212" s="462"/>
      <c r="C212" s="118"/>
      <c r="D212" s="118"/>
      <c r="E212" s="118"/>
      <c r="F212" s="118"/>
      <c r="G212" s="118"/>
      <c r="H212" s="118"/>
      <c r="I212" s="118"/>
      <c r="J212" s="118"/>
      <c r="K212" s="118"/>
      <c r="L212" s="118"/>
      <c r="M212" s="252"/>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row>
    <row r="213" spans="2:41" hidden="1">
      <c r="B213" s="462"/>
      <c r="C213" s="118"/>
      <c r="D213" s="118"/>
      <c r="E213" s="118"/>
      <c r="F213" s="118"/>
      <c r="G213" s="118"/>
      <c r="H213" s="118"/>
      <c r="I213" s="118"/>
      <c r="J213" s="118"/>
      <c r="K213" s="118"/>
      <c r="L213" s="118"/>
      <c r="M213" s="252"/>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row>
    <row r="214" spans="2:41" hidden="1">
      <c r="B214" s="462"/>
      <c r="C214" s="118"/>
      <c r="D214" s="118"/>
      <c r="E214" s="118"/>
      <c r="F214" s="118"/>
      <c r="G214" s="118"/>
      <c r="H214" s="118"/>
      <c r="I214" s="118"/>
      <c r="J214" s="118"/>
      <c r="K214" s="118"/>
      <c r="L214" s="118"/>
      <c r="M214" s="252"/>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row>
    <row r="215" spans="2:41" hidden="1">
      <c r="B215" s="462"/>
      <c r="C215" s="118"/>
      <c r="D215" s="118"/>
      <c r="E215" s="118"/>
      <c r="F215" s="118"/>
      <c r="G215" s="118"/>
      <c r="H215" s="118"/>
      <c r="I215" s="118"/>
      <c r="J215" s="118"/>
      <c r="K215" s="118"/>
      <c r="L215" s="118"/>
      <c r="M215" s="252"/>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row>
    <row r="216" spans="2:41" hidden="1">
      <c r="B216" s="462"/>
      <c r="C216" s="118"/>
      <c r="D216" s="118"/>
      <c r="E216" s="118"/>
      <c r="F216" s="118"/>
      <c r="G216" s="118"/>
      <c r="H216" s="118"/>
      <c r="I216" s="118"/>
      <c r="J216" s="118"/>
      <c r="K216" s="118"/>
      <c r="L216" s="118"/>
      <c r="M216" s="252"/>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row>
    <row r="217" spans="2:41" hidden="1">
      <c r="B217" s="462"/>
      <c r="C217" s="118"/>
      <c r="D217" s="118"/>
      <c r="E217" s="118"/>
      <c r="F217" s="118"/>
      <c r="G217" s="118"/>
      <c r="H217" s="118"/>
      <c r="I217" s="118"/>
      <c r="J217" s="118"/>
      <c r="K217" s="118"/>
      <c r="L217" s="118"/>
      <c r="M217" s="252"/>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row>
    <row r="218" spans="2:41" hidden="1">
      <c r="B218" s="462"/>
      <c r="C218" s="118"/>
      <c r="D218" s="118"/>
      <c r="E218" s="118"/>
      <c r="F218" s="118"/>
      <c r="G218" s="118"/>
      <c r="H218" s="118"/>
      <c r="I218" s="118"/>
      <c r="J218" s="118"/>
      <c r="K218" s="118"/>
      <c r="L218" s="118"/>
      <c r="M218" s="252"/>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row>
    <row r="219" spans="2:41" hidden="1">
      <c r="B219" s="462"/>
      <c r="C219" s="118"/>
      <c r="D219" s="118"/>
      <c r="E219" s="118"/>
      <c r="F219" s="118"/>
      <c r="G219" s="118"/>
      <c r="H219" s="118"/>
      <c r="I219" s="118"/>
      <c r="J219" s="118"/>
      <c r="K219" s="118"/>
      <c r="L219" s="118"/>
      <c r="M219" s="252"/>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row>
    <row r="220" spans="2:41" hidden="1">
      <c r="B220" s="462"/>
      <c r="C220" s="118"/>
      <c r="D220" s="118"/>
      <c r="E220" s="118"/>
      <c r="F220" s="118"/>
      <c r="G220" s="118"/>
      <c r="H220" s="118"/>
      <c r="I220" s="118"/>
      <c r="J220" s="118"/>
      <c r="K220" s="118"/>
      <c r="L220" s="118"/>
      <c r="M220" s="252"/>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row>
    <row r="221" spans="2:41" hidden="1">
      <c r="B221" s="462"/>
      <c r="C221" s="118"/>
      <c r="D221" s="118"/>
      <c r="E221" s="118"/>
      <c r="F221" s="118"/>
      <c r="G221" s="118"/>
      <c r="H221" s="118"/>
      <c r="I221" s="118"/>
      <c r="J221" s="118"/>
      <c r="K221" s="118"/>
      <c r="L221" s="118"/>
      <c r="M221" s="252"/>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row>
    <row r="222" spans="2:41" hidden="1">
      <c r="B222" s="462"/>
      <c r="C222" s="118"/>
      <c r="D222" s="118"/>
      <c r="E222" s="118"/>
      <c r="F222" s="118"/>
      <c r="G222" s="118"/>
      <c r="H222" s="118"/>
      <c r="I222" s="118"/>
      <c r="J222" s="118"/>
      <c r="K222" s="118"/>
      <c r="L222" s="118"/>
      <c r="M222" s="252"/>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row>
    <row r="223" spans="2:41" hidden="1">
      <c r="B223" s="462"/>
      <c r="C223" s="118"/>
      <c r="D223" s="118"/>
      <c r="E223" s="118"/>
      <c r="F223" s="118"/>
      <c r="G223" s="118"/>
      <c r="H223" s="118"/>
      <c r="I223" s="118"/>
      <c r="J223" s="118"/>
      <c r="K223" s="118"/>
      <c r="L223" s="118"/>
      <c r="M223" s="252"/>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row>
    <row r="224" spans="2:41" hidden="1">
      <c r="B224" s="462"/>
      <c r="C224" s="118"/>
      <c r="D224" s="118"/>
      <c r="E224" s="118"/>
      <c r="F224" s="118"/>
      <c r="G224" s="118"/>
      <c r="H224" s="118"/>
      <c r="I224" s="118"/>
      <c r="J224" s="118"/>
      <c r="K224" s="118"/>
      <c r="L224" s="118"/>
      <c r="M224" s="252"/>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row>
    <row r="225" spans="2:41" hidden="1">
      <c r="B225" s="462"/>
      <c r="C225" s="118"/>
      <c r="D225" s="118"/>
      <c r="E225" s="118"/>
      <c r="F225" s="118"/>
      <c r="G225" s="118"/>
      <c r="H225" s="118"/>
      <c r="I225" s="118"/>
      <c r="J225" s="118"/>
      <c r="K225" s="118"/>
      <c r="L225" s="118"/>
      <c r="M225" s="252"/>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row>
    <row r="226" spans="2:41" hidden="1">
      <c r="B226" s="462"/>
      <c r="C226" s="118"/>
      <c r="D226" s="118"/>
      <c r="E226" s="118"/>
      <c r="F226" s="118"/>
      <c r="G226" s="118"/>
      <c r="H226" s="118"/>
      <c r="I226" s="118"/>
      <c r="J226" s="118"/>
      <c r="K226" s="118"/>
      <c r="L226" s="118"/>
      <c r="M226" s="252"/>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row>
    <row r="227" spans="2:41" hidden="1">
      <c r="B227" s="462"/>
      <c r="C227" s="118"/>
      <c r="D227" s="118"/>
      <c r="E227" s="118"/>
      <c r="F227" s="118"/>
      <c r="G227" s="118"/>
      <c r="H227" s="118"/>
      <c r="I227" s="118"/>
      <c r="J227" s="118"/>
      <c r="K227" s="118"/>
      <c r="L227" s="118"/>
      <c r="M227" s="252"/>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row>
    <row r="228" spans="2:41" hidden="1">
      <c r="B228" s="462"/>
      <c r="C228" s="118"/>
      <c r="D228" s="118"/>
      <c r="E228" s="118"/>
      <c r="F228" s="118"/>
      <c r="G228" s="118"/>
      <c r="H228" s="118"/>
      <c r="I228" s="118"/>
      <c r="J228" s="118"/>
      <c r="K228" s="118"/>
      <c r="L228" s="118"/>
      <c r="M228" s="252"/>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row>
    <row r="229" spans="2:41" hidden="1">
      <c r="B229" s="462"/>
      <c r="C229" s="118"/>
      <c r="D229" s="118"/>
      <c r="E229" s="118"/>
      <c r="F229" s="118"/>
      <c r="G229" s="118"/>
      <c r="H229" s="118"/>
      <c r="I229" s="118"/>
      <c r="J229" s="118"/>
      <c r="K229" s="118"/>
      <c r="L229" s="118"/>
      <c r="M229" s="252"/>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row>
    <row r="230" spans="2:41" hidden="1">
      <c r="B230" s="462"/>
      <c r="C230" s="118"/>
      <c r="D230" s="118"/>
      <c r="E230" s="118"/>
      <c r="F230" s="118"/>
      <c r="G230" s="118"/>
      <c r="H230" s="118"/>
      <c r="I230" s="118"/>
      <c r="J230" s="118"/>
      <c r="K230" s="118"/>
      <c r="L230" s="118"/>
      <c r="M230" s="252"/>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row>
    <row r="231" spans="2:41" hidden="1">
      <c r="B231" s="462"/>
      <c r="C231" s="118"/>
      <c r="D231" s="118"/>
      <c r="E231" s="118"/>
      <c r="F231" s="118"/>
      <c r="G231" s="118"/>
      <c r="H231" s="118"/>
      <c r="I231" s="118"/>
      <c r="J231" s="118"/>
      <c r="K231" s="118"/>
      <c r="L231" s="118"/>
      <c r="M231" s="252"/>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row>
    <row r="232" spans="2:41" hidden="1">
      <c r="B232" s="462"/>
      <c r="C232" s="118"/>
      <c r="D232" s="118"/>
      <c r="E232" s="118"/>
      <c r="F232" s="118"/>
      <c r="G232" s="118"/>
      <c r="H232" s="118"/>
      <c r="I232" s="118"/>
      <c r="J232" s="118"/>
      <c r="K232" s="118"/>
      <c r="L232" s="118"/>
      <c r="M232" s="252"/>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row>
    <row r="233" spans="2:41" hidden="1">
      <c r="B233" s="462"/>
      <c r="C233" s="118"/>
      <c r="D233" s="118"/>
      <c r="E233" s="118"/>
      <c r="F233" s="118"/>
      <c r="G233" s="118"/>
      <c r="H233" s="118"/>
      <c r="I233" s="118"/>
      <c r="J233" s="118"/>
      <c r="K233" s="118"/>
      <c r="L233" s="118"/>
      <c r="M233" s="252"/>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row>
    <row r="234" spans="2:41" hidden="1">
      <c r="B234" s="462"/>
      <c r="C234" s="118"/>
      <c r="D234" s="118"/>
      <c r="E234" s="118"/>
      <c r="F234" s="118"/>
      <c r="G234" s="118"/>
      <c r="H234" s="118"/>
      <c r="I234" s="118"/>
      <c r="J234" s="118"/>
      <c r="K234" s="118"/>
      <c r="L234" s="118"/>
      <c r="M234" s="252"/>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row>
    <row r="235" spans="2:41" hidden="1">
      <c r="B235" s="462"/>
      <c r="C235" s="118"/>
      <c r="D235" s="118"/>
      <c r="E235" s="118"/>
      <c r="F235" s="118"/>
      <c r="G235" s="118"/>
      <c r="H235" s="118"/>
      <c r="I235" s="118"/>
      <c r="J235" s="118"/>
      <c r="K235" s="118"/>
      <c r="L235" s="118"/>
      <c r="M235" s="252"/>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row>
    <row r="236" spans="2:41" hidden="1">
      <c r="B236" s="462"/>
      <c r="C236" s="118"/>
      <c r="D236" s="118"/>
      <c r="E236" s="118"/>
      <c r="F236" s="118"/>
      <c r="G236" s="118"/>
      <c r="H236" s="118"/>
      <c r="I236" s="118"/>
      <c r="J236" s="118"/>
      <c r="K236" s="118"/>
      <c r="L236" s="118"/>
      <c r="M236" s="252"/>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row>
    <row r="237" spans="2:41" hidden="1">
      <c r="B237" s="462"/>
      <c r="C237" s="118"/>
      <c r="D237" s="118"/>
      <c r="E237" s="118"/>
      <c r="F237" s="118"/>
      <c r="G237" s="118"/>
      <c r="H237" s="118"/>
      <c r="I237" s="118"/>
      <c r="J237" s="118"/>
      <c r="K237" s="118"/>
      <c r="L237" s="118"/>
      <c r="M237" s="252"/>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row>
    <row r="238" spans="2:41" hidden="1">
      <c r="B238" s="462"/>
      <c r="C238" s="118"/>
      <c r="D238" s="118"/>
      <c r="E238" s="118"/>
      <c r="F238" s="118"/>
      <c r="G238" s="118"/>
      <c r="H238" s="118"/>
      <c r="I238" s="118"/>
      <c r="J238" s="118"/>
      <c r="K238" s="118"/>
      <c r="L238" s="118"/>
      <c r="M238" s="252"/>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row>
    <row r="239" spans="2:41" hidden="1">
      <c r="B239" s="462"/>
      <c r="C239" s="118"/>
      <c r="D239" s="118"/>
      <c r="E239" s="118"/>
      <c r="F239" s="118"/>
      <c r="G239" s="118"/>
      <c r="H239" s="118"/>
      <c r="I239" s="118"/>
      <c r="J239" s="118"/>
      <c r="K239" s="118"/>
      <c r="L239" s="118"/>
      <c r="M239" s="252"/>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row>
    <row r="240" spans="2:41" hidden="1">
      <c r="B240" s="462"/>
      <c r="C240" s="118"/>
      <c r="D240" s="118"/>
      <c r="E240" s="118"/>
      <c r="F240" s="118"/>
      <c r="G240" s="118"/>
      <c r="H240" s="118"/>
      <c r="I240" s="118"/>
      <c r="J240" s="118"/>
      <c r="K240" s="118"/>
      <c r="L240" s="118"/>
      <c r="M240" s="252"/>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row>
    <row r="241" spans="2:41" hidden="1">
      <c r="B241" s="462"/>
      <c r="C241" s="118"/>
      <c r="D241" s="118"/>
      <c r="E241" s="118"/>
      <c r="F241" s="118"/>
      <c r="G241" s="118"/>
      <c r="H241" s="118"/>
      <c r="I241" s="118"/>
      <c r="J241" s="118"/>
      <c r="K241" s="118"/>
      <c r="L241" s="118"/>
      <c r="M241" s="252"/>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row>
    <row r="242" spans="2:41" hidden="1">
      <c r="B242" s="462"/>
      <c r="C242" s="118"/>
      <c r="D242" s="118"/>
      <c r="E242" s="118"/>
      <c r="F242" s="118"/>
      <c r="G242" s="118"/>
      <c r="H242" s="118"/>
      <c r="I242" s="118"/>
      <c r="J242" s="118"/>
      <c r="K242" s="118"/>
      <c r="L242" s="118"/>
      <c r="M242" s="252"/>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row>
    <row r="243" spans="2:41" hidden="1">
      <c r="B243" s="462"/>
      <c r="C243" s="118"/>
      <c r="D243" s="118"/>
      <c r="E243" s="118"/>
      <c r="F243" s="118"/>
      <c r="G243" s="118"/>
      <c r="H243" s="118"/>
      <c r="I243" s="118"/>
      <c r="J243" s="118"/>
      <c r="K243" s="118"/>
      <c r="L243" s="118"/>
      <c r="M243" s="252"/>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row>
    <row r="244" spans="2:41" hidden="1">
      <c r="B244" s="462"/>
      <c r="C244" s="118"/>
      <c r="D244" s="118"/>
      <c r="E244" s="118"/>
      <c r="F244" s="118"/>
      <c r="G244" s="118"/>
      <c r="H244" s="118"/>
      <c r="I244" s="118"/>
      <c r="J244" s="118"/>
      <c r="K244" s="118"/>
      <c r="L244" s="118"/>
      <c r="M244" s="252"/>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row>
    <row r="245" spans="2:41" hidden="1">
      <c r="B245" s="462"/>
      <c r="C245" s="118"/>
      <c r="D245" s="118"/>
      <c r="E245" s="118"/>
      <c r="F245" s="118"/>
      <c r="G245" s="118"/>
      <c r="H245" s="118"/>
      <c r="I245" s="118"/>
      <c r="J245" s="118"/>
      <c r="K245" s="118"/>
      <c r="L245" s="118"/>
      <c r="M245" s="252"/>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row>
    <row r="246" spans="2:41" hidden="1">
      <c r="B246" s="462"/>
      <c r="C246" s="118"/>
      <c r="D246" s="118"/>
      <c r="E246" s="118"/>
      <c r="F246" s="118"/>
      <c r="G246" s="118"/>
      <c r="H246" s="118"/>
      <c r="I246" s="118"/>
      <c r="J246" s="118"/>
      <c r="K246" s="118"/>
      <c r="L246" s="118"/>
      <c r="M246" s="252"/>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row>
    <row r="247" spans="2:41" hidden="1">
      <c r="B247" s="462"/>
      <c r="C247" s="118"/>
      <c r="D247" s="118"/>
      <c r="E247" s="118"/>
      <c r="F247" s="118"/>
      <c r="G247" s="118"/>
      <c r="H247" s="118"/>
      <c r="I247" s="118"/>
      <c r="J247" s="118"/>
      <c r="K247" s="118"/>
      <c r="L247" s="118"/>
      <c r="M247" s="252"/>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row>
    <row r="248" spans="2:41" hidden="1">
      <c r="B248" s="462"/>
      <c r="C248" s="118"/>
      <c r="D248" s="118"/>
      <c r="E248" s="118"/>
      <c r="F248" s="118"/>
      <c r="G248" s="118"/>
      <c r="H248" s="118"/>
      <c r="I248" s="118"/>
      <c r="J248" s="118"/>
      <c r="K248" s="118"/>
      <c r="L248" s="118"/>
      <c r="M248" s="252"/>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row>
    <row r="249" spans="2:41" hidden="1">
      <c r="B249" s="462"/>
      <c r="C249" s="118"/>
      <c r="D249" s="118"/>
      <c r="E249" s="118"/>
      <c r="F249" s="118"/>
      <c r="G249" s="118"/>
      <c r="H249" s="118"/>
      <c r="I249" s="118"/>
      <c r="J249" s="118"/>
      <c r="K249" s="118"/>
      <c r="L249" s="118"/>
      <c r="M249" s="252"/>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row>
    <row r="250" spans="2:41" hidden="1">
      <c r="B250" s="462"/>
      <c r="C250" s="118"/>
      <c r="D250" s="118"/>
      <c r="E250" s="118"/>
      <c r="F250" s="118"/>
      <c r="G250" s="118"/>
      <c r="H250" s="118"/>
      <c r="I250" s="118"/>
      <c r="J250" s="118"/>
      <c r="K250" s="118"/>
      <c r="L250" s="118"/>
      <c r="M250" s="252"/>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row>
    <row r="251" spans="2:41" hidden="1">
      <c r="B251" s="462"/>
      <c r="C251" s="118"/>
      <c r="D251" s="118"/>
      <c r="E251" s="118"/>
      <c r="F251" s="118"/>
      <c r="G251" s="118"/>
      <c r="H251" s="118"/>
      <c r="I251" s="118"/>
      <c r="J251" s="118"/>
      <c r="K251" s="118"/>
      <c r="L251" s="118"/>
      <c r="M251" s="252"/>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row>
    <row r="252" spans="2:41" hidden="1">
      <c r="B252" s="462"/>
      <c r="C252" s="118"/>
      <c r="D252" s="118"/>
      <c r="E252" s="118"/>
      <c r="F252" s="118"/>
      <c r="G252" s="118"/>
      <c r="H252" s="118"/>
      <c r="I252" s="118"/>
      <c r="J252" s="118"/>
      <c r="K252" s="118"/>
      <c r="L252" s="118"/>
      <c r="M252" s="252"/>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row>
    <row r="253" spans="2:41" hidden="1">
      <c r="B253" s="462"/>
      <c r="C253" s="118"/>
      <c r="D253" s="118"/>
      <c r="E253" s="118"/>
      <c r="F253" s="118"/>
      <c r="G253" s="118"/>
      <c r="H253" s="118"/>
      <c r="I253" s="118"/>
      <c r="J253" s="118"/>
      <c r="K253" s="118"/>
      <c r="L253" s="118"/>
      <c r="M253" s="252"/>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row>
    <row r="254" spans="2:41" hidden="1">
      <c r="B254" s="462"/>
      <c r="C254" s="118"/>
      <c r="D254" s="118"/>
      <c r="E254" s="118"/>
      <c r="F254" s="118"/>
      <c r="G254" s="118"/>
      <c r="H254" s="118"/>
      <c r="I254" s="118"/>
      <c r="J254" s="118"/>
      <c r="K254" s="118"/>
      <c r="L254" s="118"/>
      <c r="M254" s="252"/>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row>
    <row r="255" spans="2:41" hidden="1">
      <c r="B255" s="462"/>
      <c r="C255" s="118"/>
      <c r="D255" s="118"/>
      <c r="E255" s="118"/>
      <c r="F255" s="118"/>
      <c r="G255" s="118"/>
      <c r="H255" s="118"/>
      <c r="I255" s="118"/>
      <c r="J255" s="118"/>
      <c r="K255" s="118"/>
      <c r="L255" s="118"/>
      <c r="M255" s="252"/>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row>
    <row r="256" spans="2:41" hidden="1">
      <c r="B256" s="462"/>
      <c r="C256" s="118"/>
      <c r="D256" s="118"/>
      <c r="E256" s="118"/>
      <c r="F256" s="118"/>
      <c r="G256" s="118"/>
      <c r="H256" s="118"/>
      <c r="I256" s="118"/>
      <c r="J256" s="118"/>
      <c r="K256" s="118"/>
      <c r="L256" s="118"/>
      <c r="M256" s="252"/>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row>
    <row r="257" spans="2:41" hidden="1">
      <c r="B257" s="462"/>
      <c r="C257" s="118"/>
      <c r="D257" s="118"/>
      <c r="E257" s="118"/>
      <c r="F257" s="118"/>
      <c r="G257" s="118"/>
      <c r="H257" s="118"/>
      <c r="I257" s="118"/>
      <c r="J257" s="118"/>
      <c r="K257" s="118"/>
      <c r="L257" s="118"/>
      <c r="M257" s="252"/>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row>
    <row r="258" spans="2:41" hidden="1">
      <c r="B258" s="462"/>
      <c r="C258" s="118"/>
      <c r="D258" s="118"/>
      <c r="E258" s="118"/>
      <c r="F258" s="118"/>
      <c r="G258" s="118"/>
      <c r="H258" s="118"/>
      <c r="I258" s="118"/>
      <c r="J258" s="118"/>
      <c r="K258" s="118"/>
      <c r="L258" s="118"/>
      <c r="M258" s="252"/>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row>
    <row r="259" spans="2:41" hidden="1">
      <c r="B259" s="462"/>
      <c r="C259" s="118"/>
      <c r="D259" s="118"/>
      <c r="E259" s="118"/>
      <c r="F259" s="118"/>
      <c r="G259" s="118"/>
      <c r="H259" s="118"/>
      <c r="I259" s="118"/>
      <c r="J259" s="118"/>
      <c r="K259" s="118"/>
      <c r="L259" s="118"/>
      <c r="M259" s="252"/>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row>
    <row r="260" spans="2:41" hidden="1">
      <c r="B260" s="462"/>
      <c r="C260" s="118"/>
      <c r="D260" s="118"/>
      <c r="E260" s="118"/>
      <c r="F260" s="118"/>
      <c r="G260" s="118"/>
      <c r="H260" s="118"/>
      <c r="I260" s="118"/>
      <c r="J260" s="118"/>
      <c r="K260" s="118"/>
      <c r="L260" s="118"/>
      <c r="M260" s="252"/>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row>
    <row r="261" spans="2:41" hidden="1">
      <c r="B261" s="462"/>
      <c r="C261" s="118"/>
      <c r="D261" s="118"/>
      <c r="E261" s="118"/>
      <c r="F261" s="118"/>
      <c r="G261" s="118"/>
      <c r="H261" s="118"/>
      <c r="I261" s="118"/>
      <c r="J261" s="118"/>
      <c r="K261" s="118"/>
      <c r="L261" s="118"/>
      <c r="M261" s="252"/>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row>
    <row r="262" spans="2:41" hidden="1">
      <c r="B262" s="462"/>
      <c r="C262" s="118"/>
      <c r="D262" s="118"/>
      <c r="E262" s="118"/>
      <c r="F262" s="118"/>
      <c r="G262" s="118"/>
      <c r="H262" s="118"/>
      <c r="I262" s="118"/>
      <c r="J262" s="118"/>
      <c r="K262" s="118"/>
      <c r="L262" s="118"/>
      <c r="M262" s="252"/>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row>
    <row r="263" spans="2:41" hidden="1">
      <c r="B263" s="462"/>
      <c r="C263" s="118"/>
      <c r="D263" s="118"/>
      <c r="E263" s="118"/>
      <c r="F263" s="118"/>
      <c r="G263" s="118"/>
      <c r="H263" s="118"/>
      <c r="I263" s="118"/>
      <c r="J263" s="118"/>
      <c r="K263" s="118"/>
      <c r="L263" s="118"/>
      <c r="M263" s="252"/>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row>
    <row r="264" spans="2:41" hidden="1">
      <c r="B264" s="462"/>
      <c r="C264" s="118"/>
      <c r="D264" s="118"/>
      <c r="E264" s="118"/>
      <c r="F264" s="118"/>
      <c r="G264" s="118"/>
      <c r="H264" s="118"/>
      <c r="I264" s="118"/>
      <c r="J264" s="118"/>
      <c r="K264" s="118"/>
      <c r="L264" s="118"/>
      <c r="M264" s="252"/>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row>
    <row r="265" spans="2:41" hidden="1">
      <c r="B265" s="462"/>
      <c r="C265" s="118"/>
      <c r="D265" s="118"/>
      <c r="E265" s="118"/>
      <c r="F265" s="118"/>
      <c r="G265" s="118"/>
      <c r="H265" s="118"/>
      <c r="I265" s="118"/>
      <c r="J265" s="118"/>
      <c r="K265" s="118"/>
      <c r="L265" s="118"/>
      <c r="M265" s="252"/>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row>
    <row r="266" spans="2:41" hidden="1">
      <c r="B266" s="462"/>
      <c r="C266" s="118"/>
      <c r="D266" s="118"/>
      <c r="E266" s="118"/>
      <c r="F266" s="118"/>
      <c r="G266" s="118"/>
      <c r="H266" s="118"/>
      <c r="I266" s="118"/>
      <c r="J266" s="118"/>
      <c r="K266" s="118"/>
      <c r="L266" s="118"/>
      <c r="M266" s="252"/>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row>
    <row r="267" spans="2:41" hidden="1">
      <c r="B267" s="462"/>
      <c r="C267" s="118"/>
      <c r="D267" s="118"/>
      <c r="E267" s="118"/>
      <c r="F267" s="118"/>
      <c r="G267" s="118"/>
      <c r="H267" s="118"/>
      <c r="I267" s="118"/>
      <c r="J267" s="118"/>
      <c r="K267" s="118"/>
      <c r="L267" s="118"/>
      <c r="M267" s="252"/>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row>
    <row r="268" spans="2:41" hidden="1">
      <c r="B268" s="462"/>
      <c r="C268" s="118"/>
      <c r="D268" s="118"/>
      <c r="E268" s="118"/>
      <c r="F268" s="118"/>
      <c r="G268" s="118"/>
      <c r="H268" s="118"/>
      <c r="I268" s="118"/>
      <c r="J268" s="118"/>
      <c r="K268" s="118"/>
      <c r="L268" s="118"/>
      <c r="M268" s="252"/>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row>
    <row r="269" spans="2:41" hidden="1">
      <c r="B269" s="462"/>
      <c r="C269" s="118"/>
      <c r="D269" s="118"/>
      <c r="E269" s="118"/>
      <c r="F269" s="118"/>
      <c r="G269" s="118"/>
      <c r="H269" s="118"/>
      <c r="I269" s="118"/>
      <c r="J269" s="118"/>
      <c r="K269" s="118"/>
      <c r="L269" s="118"/>
      <c r="M269" s="252"/>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row>
    <row r="270" spans="2:41" hidden="1">
      <c r="B270" s="462"/>
      <c r="C270" s="118"/>
      <c r="D270" s="118"/>
      <c r="E270" s="118"/>
      <c r="F270" s="118"/>
      <c r="G270" s="118"/>
      <c r="H270" s="118"/>
      <c r="I270" s="118"/>
      <c r="J270" s="118"/>
      <c r="K270" s="118"/>
      <c r="L270" s="118"/>
      <c r="M270" s="252"/>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row>
    <row r="271" spans="2:41" hidden="1">
      <c r="B271" s="462"/>
      <c r="C271" s="118"/>
      <c r="D271" s="118"/>
      <c r="E271" s="118"/>
      <c r="F271" s="118"/>
      <c r="G271" s="118"/>
      <c r="H271" s="118"/>
      <c r="I271" s="118"/>
      <c r="J271" s="118"/>
      <c r="K271" s="118"/>
      <c r="L271" s="118"/>
      <c r="M271" s="252"/>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row>
    <row r="272" spans="2:41" hidden="1">
      <c r="B272" s="462"/>
      <c r="C272" s="118"/>
      <c r="D272" s="118"/>
      <c r="E272" s="118"/>
      <c r="F272" s="118"/>
      <c r="G272" s="118"/>
      <c r="H272" s="118"/>
      <c r="I272" s="118"/>
      <c r="J272" s="118"/>
      <c r="K272" s="118"/>
      <c r="L272" s="118"/>
      <c r="M272" s="252"/>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row>
    <row r="273" spans="2:41" hidden="1">
      <c r="B273" s="462"/>
      <c r="C273" s="118"/>
      <c r="D273" s="118"/>
      <c r="E273" s="118"/>
      <c r="F273" s="118"/>
      <c r="G273" s="118"/>
      <c r="H273" s="118"/>
      <c r="I273" s="118"/>
      <c r="J273" s="118"/>
      <c r="K273" s="118"/>
      <c r="L273" s="118"/>
      <c r="M273" s="252"/>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row>
    <row r="274" spans="2:41" hidden="1">
      <c r="B274" s="462"/>
      <c r="C274" s="118"/>
      <c r="D274" s="118"/>
      <c r="E274" s="118"/>
      <c r="F274" s="118"/>
      <c r="G274" s="118"/>
      <c r="H274" s="118"/>
      <c r="I274" s="118"/>
      <c r="J274" s="118"/>
      <c r="K274" s="118"/>
      <c r="L274" s="118"/>
      <c r="M274" s="252"/>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row>
    <row r="275" spans="2:41" hidden="1">
      <c r="B275" s="462"/>
      <c r="C275" s="118"/>
      <c r="D275" s="118"/>
      <c r="E275" s="118"/>
      <c r="F275" s="118"/>
      <c r="G275" s="118"/>
      <c r="H275" s="118"/>
      <c r="I275" s="118"/>
      <c r="J275" s="118"/>
      <c r="K275" s="118"/>
      <c r="L275" s="118"/>
      <c r="M275" s="252"/>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row>
    <row r="276" spans="2:41" hidden="1">
      <c r="B276" s="462"/>
      <c r="C276" s="118"/>
      <c r="D276" s="118"/>
      <c r="E276" s="118"/>
      <c r="F276" s="118"/>
      <c r="G276" s="118"/>
      <c r="H276" s="118"/>
      <c r="I276" s="118"/>
      <c r="J276" s="118"/>
      <c r="K276" s="118"/>
      <c r="L276" s="118"/>
      <c r="M276" s="252"/>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row>
    <row r="277" spans="2:41" hidden="1">
      <c r="B277" s="462"/>
      <c r="C277" s="118"/>
      <c r="D277" s="118"/>
      <c r="E277" s="118"/>
      <c r="F277" s="118"/>
      <c r="G277" s="118"/>
      <c r="H277" s="118"/>
      <c r="I277" s="118"/>
      <c r="J277" s="118"/>
      <c r="K277" s="118"/>
      <c r="L277" s="118"/>
      <c r="M277" s="252"/>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row>
    <row r="278" spans="2:41" hidden="1">
      <c r="B278" s="462"/>
      <c r="C278" s="118"/>
      <c r="D278" s="118"/>
      <c r="E278" s="118"/>
      <c r="F278" s="118"/>
      <c r="G278" s="118"/>
      <c r="H278" s="118"/>
      <c r="I278" s="118"/>
      <c r="J278" s="118"/>
      <c r="K278" s="118"/>
      <c r="L278" s="118"/>
      <c r="M278" s="252"/>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row>
    <row r="279" spans="2:41" hidden="1">
      <c r="B279" s="462"/>
      <c r="C279" s="118"/>
      <c r="D279" s="118"/>
      <c r="E279" s="118"/>
      <c r="F279" s="118"/>
      <c r="G279" s="118"/>
      <c r="H279" s="118"/>
      <c r="I279" s="118"/>
      <c r="J279" s="118"/>
      <c r="K279" s="118"/>
      <c r="L279" s="118"/>
      <c r="M279" s="252"/>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row>
    <row r="280" spans="2:41" hidden="1">
      <c r="B280" s="462"/>
      <c r="C280" s="118"/>
      <c r="D280" s="118"/>
      <c r="E280" s="118"/>
      <c r="F280" s="118"/>
      <c r="G280" s="118"/>
      <c r="H280" s="118"/>
      <c r="I280" s="118"/>
      <c r="J280" s="118"/>
      <c r="K280" s="118"/>
      <c r="L280" s="118"/>
      <c r="M280" s="252"/>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row>
  </sheetData>
  <mergeCells count="128">
    <mergeCell ref="C63:K63"/>
    <mergeCell ref="C64:K64"/>
    <mergeCell ref="C65:K65"/>
    <mergeCell ref="C43:K43"/>
    <mergeCell ref="C35:K35"/>
    <mergeCell ref="C36:K36"/>
    <mergeCell ref="C39:K39"/>
    <mergeCell ref="C37:K37"/>
    <mergeCell ref="C89:J89"/>
    <mergeCell ref="C38:K38"/>
    <mergeCell ref="C90:J90"/>
    <mergeCell ref="C91:I91"/>
    <mergeCell ref="J79:K79"/>
    <mergeCell ref="D80:E80"/>
    <mergeCell ref="J80:K80"/>
    <mergeCell ref="D81:E81"/>
    <mergeCell ref="J81:K81"/>
    <mergeCell ref="D82:E82"/>
    <mergeCell ref="J82:K82"/>
    <mergeCell ref="D83:E83"/>
    <mergeCell ref="J83:K83"/>
    <mergeCell ref="D84:E84"/>
    <mergeCell ref="J84:K84"/>
    <mergeCell ref="C11:K11"/>
    <mergeCell ref="C12:K12"/>
    <mergeCell ref="C14:K14"/>
    <mergeCell ref="C15:K15"/>
    <mergeCell ref="C16:K16"/>
    <mergeCell ref="C20:K20"/>
    <mergeCell ref="C32:K32"/>
    <mergeCell ref="C33:K33"/>
    <mergeCell ref="C34:K34"/>
    <mergeCell ref="C28:K28"/>
    <mergeCell ref="C26:K26"/>
    <mergeCell ref="C23:K23"/>
    <mergeCell ref="C24:K24"/>
    <mergeCell ref="B17:K17"/>
    <mergeCell ref="B27:K27"/>
    <mergeCell ref="C19:K19"/>
    <mergeCell ref="C21:K21"/>
    <mergeCell ref="C107:I107"/>
    <mergeCell ref="C96:I96"/>
    <mergeCell ref="C98:J98"/>
    <mergeCell ref="C92:J92"/>
    <mergeCell ref="C58:K58"/>
    <mergeCell ref="C44:K44"/>
    <mergeCell ref="C45:K45"/>
    <mergeCell ref="C46:K46"/>
    <mergeCell ref="C47:K47"/>
    <mergeCell ref="C51:K51"/>
    <mergeCell ref="C49:K49"/>
    <mergeCell ref="C50:K50"/>
    <mergeCell ref="C59:K59"/>
    <mergeCell ref="C48:K48"/>
    <mergeCell ref="B53:K53"/>
    <mergeCell ref="B67:B76"/>
    <mergeCell ref="C57:K57"/>
    <mergeCell ref="C54:K54"/>
    <mergeCell ref="C55:K55"/>
    <mergeCell ref="C56:K56"/>
    <mergeCell ref="C60:K60"/>
    <mergeCell ref="C61:K61"/>
    <mergeCell ref="B85:B86"/>
    <mergeCell ref="B78:B84"/>
    <mergeCell ref="C114:J114"/>
    <mergeCell ref="C25:K25"/>
    <mergeCell ref="C29:K29"/>
    <mergeCell ref="C30:K30"/>
    <mergeCell ref="K114:K122"/>
    <mergeCell ref="C115:J115"/>
    <mergeCell ref="C116:J116"/>
    <mergeCell ref="C117:J117"/>
    <mergeCell ref="C118:J118"/>
    <mergeCell ref="C119:J119"/>
    <mergeCell ref="C120:J120"/>
    <mergeCell ref="C121:J121"/>
    <mergeCell ref="C122:J122"/>
    <mergeCell ref="C93:I93"/>
    <mergeCell ref="C94:J94"/>
    <mergeCell ref="C95:J95"/>
    <mergeCell ref="C108:J108"/>
    <mergeCell ref="K108:K109"/>
    <mergeCell ref="C109:J109"/>
    <mergeCell ref="C110:J110"/>
    <mergeCell ref="K110:K113"/>
    <mergeCell ref="C111:J111"/>
    <mergeCell ref="C112:J112"/>
    <mergeCell ref="C113:J113"/>
    <mergeCell ref="C132:J132"/>
    <mergeCell ref="C133:J133"/>
    <mergeCell ref="C125:J125"/>
    <mergeCell ref="C131:J131"/>
    <mergeCell ref="K131:K136"/>
    <mergeCell ref="C134:J134"/>
    <mergeCell ref="C135:J135"/>
    <mergeCell ref="C136:J136"/>
    <mergeCell ref="C123:J123"/>
    <mergeCell ref="K123:K130"/>
    <mergeCell ref="C124:J124"/>
    <mergeCell ref="C126:J126"/>
    <mergeCell ref="C127:J127"/>
    <mergeCell ref="C128:J128"/>
    <mergeCell ref="C129:J129"/>
    <mergeCell ref="C130:J130"/>
    <mergeCell ref="C97:I97"/>
    <mergeCell ref="C7:K7"/>
    <mergeCell ref="B1:K1"/>
    <mergeCell ref="B18:K18"/>
    <mergeCell ref="C22:K22"/>
    <mergeCell ref="C2:K2"/>
    <mergeCell ref="C3:K3"/>
    <mergeCell ref="C8:K8"/>
    <mergeCell ref="C9:K9"/>
    <mergeCell ref="C13:K13"/>
    <mergeCell ref="C6:K6"/>
    <mergeCell ref="C4:K4"/>
    <mergeCell ref="C5:K5"/>
    <mergeCell ref="D78:E78"/>
    <mergeCell ref="J78:K78"/>
    <mergeCell ref="D79:E79"/>
    <mergeCell ref="C10:K10"/>
    <mergeCell ref="C40:K40"/>
    <mergeCell ref="C41:K41"/>
    <mergeCell ref="C42:K42"/>
    <mergeCell ref="C87:I87"/>
    <mergeCell ref="C88:J88"/>
    <mergeCell ref="C31:K31"/>
    <mergeCell ref="C62:K62"/>
  </mergeCells>
  <conditionalFormatting sqref="A152 B153">
    <cfRule type="cellIs" dxfId="24" priority="9" operator="notBetween">
      <formula>-0.01</formula>
      <formula>0.01</formula>
    </cfRule>
  </conditionalFormatting>
  <conditionalFormatting sqref="A168 B169">
    <cfRule type="cellIs" dxfId="23" priority="8" operator="notBetween">
      <formula>-0.01</formula>
      <formula>0.01</formula>
    </cfRule>
  </conditionalFormatting>
  <conditionalFormatting sqref="K88:K95">
    <cfRule type="containsText" dxfId="22" priority="6" operator="containsText" text="No">
      <formula>NOT(ISERROR(SEARCH("No",K88)))</formula>
    </cfRule>
  </conditionalFormatting>
  <conditionalFormatting sqref="K89:K95">
    <cfRule type="cellIs" dxfId="21" priority="5" operator="equal">
      <formula>"Yes"</formula>
    </cfRule>
  </conditionalFormatting>
  <conditionalFormatting sqref="K96">
    <cfRule type="notContainsText" dxfId="20" priority="4" operator="notContains" text="no">
      <formula>ISERROR(SEARCH("no",K96))</formula>
    </cfRule>
  </conditionalFormatting>
  <conditionalFormatting sqref="K97">
    <cfRule type="containsText" dxfId="19" priority="3" operator="containsText" text="No">
      <formula>NOT(ISERROR(SEARCH("No",K97)))</formula>
    </cfRule>
  </conditionalFormatting>
  <conditionalFormatting sqref="K97:K98">
    <cfRule type="cellIs" dxfId="18" priority="2" operator="equal">
      <formula>"Yes"</formula>
    </cfRule>
  </conditionalFormatting>
  <conditionalFormatting sqref="K98:K106">
    <cfRule type="containsText" dxfId="17" priority="1" operator="containsText" text="No">
      <formula>NOT(ISERROR(SEARCH("No",K98)))</formula>
    </cfRule>
  </conditionalFormatting>
  <dataValidations disablePrompts="1" count="1">
    <dataValidation type="list" allowBlank="1" showInputMessage="1" showErrorMessage="1" sqref="J86" xr:uid="{1090817F-947D-4723-8823-F41FE285AD51}">
      <formula1>$H$143:$H$143</formula1>
    </dataValidation>
  </dataValidations>
  <printOptions gridLines="1"/>
  <pageMargins left="0.7" right="0.7" top="0.75" bottom="0.75" header="0.3" footer="0.3"/>
  <pageSetup orientation="portrait" r:id="rId1"/>
  <ignoredErrors>
    <ignoredError sqref="D79:I84 C2:K2 C49:K50 C51 C14:K16 C42 C9:K9 C40 C41 C43 C11:K12"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3185E-10EB-4AA9-B346-6E1B23B4E8AB}">
  <sheetPr codeName="Sheet6">
    <tabColor theme="9" tint="0.59999389629810485"/>
  </sheetPr>
  <dimension ref="A1:WVW44"/>
  <sheetViews>
    <sheetView showGridLines="0" zoomScale="90" zoomScaleNormal="90" workbookViewId="0">
      <selection activeCell="G8" sqref="G8:I8"/>
    </sheetView>
  </sheetViews>
  <sheetFormatPr defaultColWidth="0" defaultRowHeight="15.6" zeroHeight="1"/>
  <cols>
    <col min="1" max="1" width="11.5703125" style="13" customWidth="1"/>
    <col min="2" max="2" width="9.28515625" style="13" customWidth="1"/>
    <col min="3" max="3" width="3.7109375" style="13" customWidth="1"/>
    <col min="4" max="4" width="10.85546875" style="13" customWidth="1"/>
    <col min="5" max="5" width="9.7109375" style="13" customWidth="1"/>
    <col min="6" max="6" width="32" style="13" customWidth="1"/>
    <col min="7" max="7" width="18.140625" style="13" customWidth="1"/>
    <col min="8" max="9" width="9.28515625" style="13" customWidth="1"/>
    <col min="10" max="10" width="6.5703125" style="13" customWidth="1"/>
    <col min="11" max="11" width="9.28515625" style="13" customWidth="1"/>
    <col min="12" max="12" width="7.28515625" style="13" customWidth="1"/>
    <col min="13" max="13" width="9.28515625" style="13" customWidth="1"/>
    <col min="14" max="14" width="7.42578125" style="13" customWidth="1"/>
    <col min="15" max="15" width="2" style="13" customWidth="1"/>
    <col min="16" max="16" width="7" style="13" customWidth="1"/>
    <col min="17" max="17" width="9.28515625" style="13" hidden="1" customWidth="1"/>
    <col min="18" max="18" width="12.140625" style="13" customWidth="1"/>
    <col min="19" max="19" width="9.140625" style="13" customWidth="1"/>
    <col min="20" max="20" width="23.7109375" style="13" hidden="1"/>
    <col min="21" max="23" width="9.28515625" style="13" hidden="1"/>
    <col min="24" max="24" width="14.5703125" style="13" hidden="1"/>
    <col min="25" max="256" width="9.28515625" style="13" hidden="1"/>
    <col min="257" max="257" width="2" style="13" hidden="1"/>
    <col min="258" max="258" width="3.28515625" style="13" hidden="1"/>
    <col min="259" max="260" width="3.7109375" style="13" hidden="1"/>
    <col min="261" max="261" width="9.7109375" style="13" hidden="1"/>
    <col min="262" max="262" width="4.5703125" style="13" hidden="1"/>
    <col min="263" max="263" width="9.7109375" style="13" hidden="1"/>
    <col min="264" max="265" width="9.28515625" style="13" hidden="1"/>
    <col min="266" max="266" width="6.5703125" style="13" hidden="1"/>
    <col min="267" max="267" width="9.28515625" style="13" hidden="1"/>
    <col min="268" max="268" width="7.28515625" style="13" hidden="1"/>
    <col min="269" max="269" width="9.28515625" style="13" hidden="1"/>
    <col min="270" max="270" width="7.42578125" style="13" hidden="1"/>
    <col min="271" max="271" width="2" style="13" hidden="1"/>
    <col min="272" max="512" width="9.28515625" style="13" hidden="1"/>
    <col min="513" max="513" width="2" style="13" hidden="1"/>
    <col min="514" max="514" width="3.28515625" style="13" hidden="1"/>
    <col min="515" max="516" width="3.7109375" style="13" hidden="1"/>
    <col min="517" max="517" width="9.7109375" style="13" hidden="1"/>
    <col min="518" max="518" width="4.5703125" style="13" hidden="1"/>
    <col min="519" max="519" width="9.7109375" style="13" hidden="1"/>
    <col min="520" max="521" width="9.28515625" style="13" hidden="1"/>
    <col min="522" max="522" width="6.5703125" style="13" hidden="1"/>
    <col min="523" max="523" width="9.28515625" style="13" hidden="1"/>
    <col min="524" max="524" width="7.28515625" style="13" hidden="1"/>
    <col min="525" max="525" width="9.28515625" style="13" hidden="1"/>
    <col min="526" max="526" width="7.42578125" style="13" hidden="1"/>
    <col min="527" max="527" width="2" style="13" hidden="1"/>
    <col min="528" max="768" width="9.28515625" style="13" hidden="1"/>
    <col min="769" max="769" width="2" style="13" hidden="1"/>
    <col min="770" max="770" width="3.28515625" style="13" hidden="1"/>
    <col min="771" max="772" width="3.7109375" style="13" hidden="1"/>
    <col min="773" max="773" width="9.7109375" style="13" hidden="1"/>
    <col min="774" max="774" width="4.5703125" style="13" hidden="1"/>
    <col min="775" max="775" width="9.7109375" style="13" hidden="1"/>
    <col min="776" max="777" width="9.28515625" style="13" hidden="1"/>
    <col min="778" max="778" width="6.5703125" style="13" hidden="1"/>
    <col min="779" max="779" width="9.28515625" style="13" hidden="1"/>
    <col min="780" max="780" width="7.28515625" style="13" hidden="1"/>
    <col min="781" max="781" width="9.28515625" style="13" hidden="1"/>
    <col min="782" max="782" width="7.42578125" style="13" hidden="1"/>
    <col min="783" max="783" width="2" style="13" hidden="1"/>
    <col min="784" max="1024" width="9.28515625" style="13" hidden="1"/>
    <col min="1025" max="1025" width="2" style="13" hidden="1"/>
    <col min="1026" max="1026" width="3.28515625" style="13" hidden="1"/>
    <col min="1027" max="1028" width="3.7109375" style="13" hidden="1"/>
    <col min="1029" max="1029" width="9.7109375" style="13" hidden="1"/>
    <col min="1030" max="1030" width="4.5703125" style="13" hidden="1"/>
    <col min="1031" max="1031" width="9.7109375" style="13" hidden="1"/>
    <col min="1032" max="1033" width="9.28515625" style="13" hidden="1"/>
    <col min="1034" max="1034" width="6.5703125" style="13" hidden="1"/>
    <col min="1035" max="1035" width="9.28515625" style="13" hidden="1"/>
    <col min="1036" max="1036" width="7.28515625" style="13" hidden="1"/>
    <col min="1037" max="1037" width="9.28515625" style="13" hidden="1"/>
    <col min="1038" max="1038" width="7.42578125" style="13" hidden="1"/>
    <col min="1039" max="1039" width="2" style="13" hidden="1"/>
    <col min="1040" max="1280" width="9.28515625" style="13" hidden="1"/>
    <col min="1281" max="1281" width="2" style="13" hidden="1"/>
    <col min="1282" max="1282" width="3.28515625" style="13" hidden="1"/>
    <col min="1283" max="1284" width="3.7109375" style="13" hidden="1"/>
    <col min="1285" max="1285" width="9.7109375" style="13" hidden="1"/>
    <col min="1286" max="1286" width="4.5703125" style="13" hidden="1"/>
    <col min="1287" max="1287" width="9.7109375" style="13" hidden="1"/>
    <col min="1288" max="1289" width="9.28515625" style="13" hidden="1"/>
    <col min="1290" max="1290" width="6.5703125" style="13" hidden="1"/>
    <col min="1291" max="1291" width="9.28515625" style="13" hidden="1"/>
    <col min="1292" max="1292" width="7.28515625" style="13" hidden="1"/>
    <col min="1293" max="1293" width="9.28515625" style="13" hidden="1"/>
    <col min="1294" max="1294" width="7.42578125" style="13" hidden="1"/>
    <col min="1295" max="1295" width="2" style="13" hidden="1"/>
    <col min="1296" max="1536" width="9.28515625" style="13" hidden="1"/>
    <col min="1537" max="1537" width="2" style="13" hidden="1"/>
    <col min="1538" max="1538" width="3.28515625" style="13" hidden="1"/>
    <col min="1539" max="1540" width="3.7109375" style="13" hidden="1"/>
    <col min="1541" max="1541" width="9.7109375" style="13" hidden="1"/>
    <col min="1542" max="1542" width="4.5703125" style="13" hidden="1"/>
    <col min="1543" max="1543" width="9.7109375" style="13" hidden="1"/>
    <col min="1544" max="1545" width="9.28515625" style="13" hidden="1"/>
    <col min="1546" max="1546" width="6.5703125" style="13" hidden="1"/>
    <col min="1547" max="1547" width="9.28515625" style="13" hidden="1"/>
    <col min="1548" max="1548" width="7.28515625" style="13" hidden="1"/>
    <col min="1549" max="1549" width="9.28515625" style="13" hidden="1"/>
    <col min="1550" max="1550" width="7.42578125" style="13" hidden="1"/>
    <col min="1551" max="1551" width="2" style="13" hidden="1"/>
    <col min="1552" max="1792" width="9.28515625" style="13" hidden="1"/>
    <col min="1793" max="1793" width="2" style="13" hidden="1"/>
    <col min="1794" max="1794" width="3.28515625" style="13" hidden="1"/>
    <col min="1795" max="1796" width="3.7109375" style="13" hidden="1"/>
    <col min="1797" max="1797" width="9.7109375" style="13" hidden="1"/>
    <col min="1798" max="1798" width="4.5703125" style="13" hidden="1"/>
    <col min="1799" max="1799" width="9.7109375" style="13" hidden="1"/>
    <col min="1800" max="1801" width="9.28515625" style="13" hidden="1"/>
    <col min="1802" max="1802" width="6.5703125" style="13" hidden="1"/>
    <col min="1803" max="1803" width="9.28515625" style="13" hidden="1"/>
    <col min="1804" max="1804" width="7.28515625" style="13" hidden="1"/>
    <col min="1805" max="1805" width="9.28515625" style="13" hidden="1"/>
    <col min="1806" max="1806" width="7.42578125" style="13" hidden="1"/>
    <col min="1807" max="1807" width="2" style="13" hidden="1"/>
    <col min="1808" max="2048" width="9.28515625" style="13" hidden="1"/>
    <col min="2049" max="2049" width="2" style="13" hidden="1"/>
    <col min="2050" max="2050" width="3.28515625" style="13" hidden="1"/>
    <col min="2051" max="2052" width="3.7109375" style="13" hidden="1"/>
    <col min="2053" max="2053" width="9.7109375" style="13" hidden="1"/>
    <col min="2054" max="2054" width="4.5703125" style="13" hidden="1"/>
    <col min="2055" max="2055" width="9.7109375" style="13" hidden="1"/>
    <col min="2056" max="2057" width="9.28515625" style="13" hidden="1"/>
    <col min="2058" max="2058" width="6.5703125" style="13" hidden="1"/>
    <col min="2059" max="2059" width="9.28515625" style="13" hidden="1"/>
    <col min="2060" max="2060" width="7.28515625" style="13" hidden="1"/>
    <col min="2061" max="2061" width="9.28515625" style="13" hidden="1"/>
    <col min="2062" max="2062" width="7.42578125" style="13" hidden="1"/>
    <col min="2063" max="2063" width="2" style="13" hidden="1"/>
    <col min="2064" max="2304" width="9.28515625" style="13" hidden="1"/>
    <col min="2305" max="2305" width="2" style="13" hidden="1"/>
    <col min="2306" max="2306" width="3.28515625" style="13" hidden="1"/>
    <col min="2307" max="2308" width="3.7109375" style="13" hidden="1"/>
    <col min="2309" max="2309" width="9.7109375" style="13" hidden="1"/>
    <col min="2310" max="2310" width="4.5703125" style="13" hidden="1"/>
    <col min="2311" max="2311" width="9.7109375" style="13" hidden="1"/>
    <col min="2312" max="2313" width="9.28515625" style="13" hidden="1"/>
    <col min="2314" max="2314" width="6.5703125" style="13" hidden="1"/>
    <col min="2315" max="2315" width="9.28515625" style="13" hidden="1"/>
    <col min="2316" max="2316" width="7.28515625" style="13" hidden="1"/>
    <col min="2317" max="2317" width="9.28515625" style="13" hidden="1"/>
    <col min="2318" max="2318" width="7.42578125" style="13" hidden="1"/>
    <col min="2319" max="2319" width="2" style="13" hidden="1"/>
    <col min="2320" max="2560" width="9.28515625" style="13" hidden="1"/>
    <col min="2561" max="2561" width="2" style="13" hidden="1"/>
    <col min="2562" max="2562" width="3.28515625" style="13" hidden="1"/>
    <col min="2563" max="2564" width="3.7109375" style="13" hidden="1"/>
    <col min="2565" max="2565" width="9.7109375" style="13" hidden="1"/>
    <col min="2566" max="2566" width="4.5703125" style="13" hidden="1"/>
    <col min="2567" max="2567" width="9.7109375" style="13" hidden="1"/>
    <col min="2568" max="2569" width="9.28515625" style="13" hidden="1"/>
    <col min="2570" max="2570" width="6.5703125" style="13" hidden="1"/>
    <col min="2571" max="2571" width="9.28515625" style="13" hidden="1"/>
    <col min="2572" max="2572" width="7.28515625" style="13" hidden="1"/>
    <col min="2573" max="2573" width="9.28515625" style="13" hidden="1"/>
    <col min="2574" max="2574" width="7.42578125" style="13" hidden="1"/>
    <col min="2575" max="2575" width="2" style="13" hidden="1"/>
    <col min="2576" max="2816" width="9.28515625" style="13" hidden="1"/>
    <col min="2817" max="2817" width="2" style="13" hidden="1"/>
    <col min="2818" max="2818" width="3.28515625" style="13" hidden="1"/>
    <col min="2819" max="2820" width="3.7109375" style="13" hidden="1"/>
    <col min="2821" max="2821" width="9.7109375" style="13" hidden="1"/>
    <col min="2822" max="2822" width="4.5703125" style="13" hidden="1"/>
    <col min="2823" max="2823" width="9.7109375" style="13" hidden="1"/>
    <col min="2824" max="2825" width="9.28515625" style="13" hidden="1"/>
    <col min="2826" max="2826" width="6.5703125" style="13" hidden="1"/>
    <col min="2827" max="2827" width="9.28515625" style="13" hidden="1"/>
    <col min="2828" max="2828" width="7.28515625" style="13" hidden="1"/>
    <col min="2829" max="2829" width="9.28515625" style="13" hidden="1"/>
    <col min="2830" max="2830" width="7.42578125" style="13" hidden="1"/>
    <col min="2831" max="2831" width="2" style="13" hidden="1"/>
    <col min="2832" max="3072" width="9.28515625" style="13" hidden="1"/>
    <col min="3073" max="3073" width="2" style="13" hidden="1"/>
    <col min="3074" max="3074" width="3.28515625" style="13" hidden="1"/>
    <col min="3075" max="3076" width="3.7109375" style="13" hidden="1"/>
    <col min="3077" max="3077" width="9.7109375" style="13" hidden="1"/>
    <col min="3078" max="3078" width="4.5703125" style="13" hidden="1"/>
    <col min="3079" max="3079" width="9.7109375" style="13" hidden="1"/>
    <col min="3080" max="3081" width="9.28515625" style="13" hidden="1"/>
    <col min="3082" max="3082" width="6.5703125" style="13" hidden="1"/>
    <col min="3083" max="3083" width="9.28515625" style="13" hidden="1"/>
    <col min="3084" max="3084" width="7.28515625" style="13" hidden="1"/>
    <col min="3085" max="3085" width="9.28515625" style="13" hidden="1"/>
    <col min="3086" max="3086" width="7.42578125" style="13" hidden="1"/>
    <col min="3087" max="3087" width="2" style="13" hidden="1"/>
    <col min="3088" max="3328" width="9.28515625" style="13" hidden="1"/>
    <col min="3329" max="3329" width="2" style="13" hidden="1"/>
    <col min="3330" max="3330" width="3.28515625" style="13" hidden="1"/>
    <col min="3331" max="3332" width="3.7109375" style="13" hidden="1"/>
    <col min="3333" max="3333" width="9.7109375" style="13" hidden="1"/>
    <col min="3334" max="3334" width="4.5703125" style="13" hidden="1"/>
    <col min="3335" max="3335" width="9.7109375" style="13" hidden="1"/>
    <col min="3336" max="3337" width="9.28515625" style="13" hidden="1"/>
    <col min="3338" max="3338" width="6.5703125" style="13" hidden="1"/>
    <col min="3339" max="3339" width="9.28515625" style="13" hidden="1"/>
    <col min="3340" max="3340" width="7.28515625" style="13" hidden="1"/>
    <col min="3341" max="3341" width="9.28515625" style="13" hidden="1"/>
    <col min="3342" max="3342" width="7.42578125" style="13" hidden="1"/>
    <col min="3343" max="3343" width="2" style="13" hidden="1"/>
    <col min="3344" max="3584" width="9.28515625" style="13" hidden="1"/>
    <col min="3585" max="3585" width="2" style="13" hidden="1"/>
    <col min="3586" max="3586" width="3.28515625" style="13" hidden="1"/>
    <col min="3587" max="3588" width="3.7109375" style="13" hidden="1"/>
    <col min="3589" max="3589" width="9.7109375" style="13" hidden="1"/>
    <col min="3590" max="3590" width="4.5703125" style="13" hidden="1"/>
    <col min="3591" max="3591" width="9.7109375" style="13" hidden="1"/>
    <col min="3592" max="3593" width="9.28515625" style="13" hidden="1"/>
    <col min="3594" max="3594" width="6.5703125" style="13" hidden="1"/>
    <col min="3595" max="3595" width="9.28515625" style="13" hidden="1"/>
    <col min="3596" max="3596" width="7.28515625" style="13" hidden="1"/>
    <col min="3597" max="3597" width="9.28515625" style="13" hidden="1"/>
    <col min="3598" max="3598" width="7.42578125" style="13" hidden="1"/>
    <col min="3599" max="3599" width="2" style="13" hidden="1"/>
    <col min="3600" max="3840" width="9.28515625" style="13" hidden="1"/>
    <col min="3841" max="3841" width="2" style="13" hidden="1"/>
    <col min="3842" max="3842" width="3.28515625" style="13" hidden="1"/>
    <col min="3843" max="3844" width="3.7109375" style="13" hidden="1"/>
    <col min="3845" max="3845" width="9.7109375" style="13" hidden="1"/>
    <col min="3846" max="3846" width="4.5703125" style="13" hidden="1"/>
    <col min="3847" max="3847" width="9.7109375" style="13" hidden="1"/>
    <col min="3848" max="3849" width="9.28515625" style="13" hidden="1"/>
    <col min="3850" max="3850" width="6.5703125" style="13" hidden="1"/>
    <col min="3851" max="3851" width="9.28515625" style="13" hidden="1"/>
    <col min="3852" max="3852" width="7.28515625" style="13" hidden="1"/>
    <col min="3853" max="3853" width="9.28515625" style="13" hidden="1"/>
    <col min="3854" max="3854" width="7.42578125" style="13" hidden="1"/>
    <col min="3855" max="3855" width="2" style="13" hidden="1"/>
    <col min="3856" max="4096" width="9.28515625" style="13" hidden="1"/>
    <col min="4097" max="4097" width="2" style="13" hidden="1"/>
    <col min="4098" max="4098" width="3.28515625" style="13" hidden="1"/>
    <col min="4099" max="4100" width="3.7109375" style="13" hidden="1"/>
    <col min="4101" max="4101" width="9.7109375" style="13" hidden="1"/>
    <col min="4102" max="4102" width="4.5703125" style="13" hidden="1"/>
    <col min="4103" max="4103" width="9.7109375" style="13" hidden="1"/>
    <col min="4104" max="4105" width="9.28515625" style="13" hidden="1"/>
    <col min="4106" max="4106" width="6.5703125" style="13" hidden="1"/>
    <col min="4107" max="4107" width="9.28515625" style="13" hidden="1"/>
    <col min="4108" max="4108" width="7.28515625" style="13" hidden="1"/>
    <col min="4109" max="4109" width="9.28515625" style="13" hidden="1"/>
    <col min="4110" max="4110" width="7.42578125" style="13" hidden="1"/>
    <col min="4111" max="4111" width="2" style="13" hidden="1"/>
    <col min="4112" max="4352" width="9.28515625" style="13" hidden="1"/>
    <col min="4353" max="4353" width="2" style="13" hidden="1"/>
    <col min="4354" max="4354" width="3.28515625" style="13" hidden="1"/>
    <col min="4355" max="4356" width="3.7109375" style="13" hidden="1"/>
    <col min="4357" max="4357" width="9.7109375" style="13" hidden="1"/>
    <col min="4358" max="4358" width="4.5703125" style="13" hidden="1"/>
    <col min="4359" max="4359" width="9.7109375" style="13" hidden="1"/>
    <col min="4360" max="4361" width="9.28515625" style="13" hidden="1"/>
    <col min="4362" max="4362" width="6.5703125" style="13" hidden="1"/>
    <col min="4363" max="4363" width="9.28515625" style="13" hidden="1"/>
    <col min="4364" max="4364" width="7.28515625" style="13" hidden="1"/>
    <col min="4365" max="4365" width="9.28515625" style="13" hidden="1"/>
    <col min="4366" max="4366" width="7.42578125" style="13" hidden="1"/>
    <col min="4367" max="4367" width="2" style="13" hidden="1"/>
    <col min="4368" max="4608" width="9.28515625" style="13" hidden="1"/>
    <col min="4609" max="4609" width="2" style="13" hidden="1"/>
    <col min="4610" max="4610" width="3.28515625" style="13" hidden="1"/>
    <col min="4611" max="4612" width="3.7109375" style="13" hidden="1"/>
    <col min="4613" max="4613" width="9.7109375" style="13" hidden="1"/>
    <col min="4614" max="4614" width="4.5703125" style="13" hidden="1"/>
    <col min="4615" max="4615" width="9.7109375" style="13" hidden="1"/>
    <col min="4616" max="4617" width="9.28515625" style="13" hidden="1"/>
    <col min="4618" max="4618" width="6.5703125" style="13" hidden="1"/>
    <col min="4619" max="4619" width="9.28515625" style="13" hidden="1"/>
    <col min="4620" max="4620" width="7.28515625" style="13" hidden="1"/>
    <col min="4621" max="4621" width="9.28515625" style="13" hidden="1"/>
    <col min="4622" max="4622" width="7.42578125" style="13" hidden="1"/>
    <col min="4623" max="4623" width="2" style="13" hidden="1"/>
    <col min="4624" max="4864" width="9.28515625" style="13" hidden="1"/>
    <col min="4865" max="4865" width="2" style="13" hidden="1"/>
    <col min="4866" max="4866" width="3.28515625" style="13" hidden="1"/>
    <col min="4867" max="4868" width="3.7109375" style="13" hidden="1"/>
    <col min="4869" max="4869" width="9.7109375" style="13" hidden="1"/>
    <col min="4870" max="4870" width="4.5703125" style="13" hidden="1"/>
    <col min="4871" max="4871" width="9.7109375" style="13" hidden="1"/>
    <col min="4872" max="4873" width="9.28515625" style="13" hidden="1"/>
    <col min="4874" max="4874" width="6.5703125" style="13" hidden="1"/>
    <col min="4875" max="4875" width="9.28515625" style="13" hidden="1"/>
    <col min="4876" max="4876" width="7.28515625" style="13" hidden="1"/>
    <col min="4877" max="4877" width="9.28515625" style="13" hidden="1"/>
    <col min="4878" max="4878" width="7.42578125" style="13" hidden="1"/>
    <col min="4879" max="4879" width="2" style="13" hidden="1"/>
    <col min="4880" max="5120" width="9.28515625" style="13" hidden="1"/>
    <col min="5121" max="5121" width="2" style="13" hidden="1"/>
    <col min="5122" max="5122" width="3.28515625" style="13" hidden="1"/>
    <col min="5123" max="5124" width="3.7109375" style="13" hidden="1"/>
    <col min="5125" max="5125" width="9.7109375" style="13" hidden="1"/>
    <col min="5126" max="5126" width="4.5703125" style="13" hidden="1"/>
    <col min="5127" max="5127" width="9.7109375" style="13" hidden="1"/>
    <col min="5128" max="5129" width="9.28515625" style="13" hidden="1"/>
    <col min="5130" max="5130" width="6.5703125" style="13" hidden="1"/>
    <col min="5131" max="5131" width="9.28515625" style="13" hidden="1"/>
    <col min="5132" max="5132" width="7.28515625" style="13" hidden="1"/>
    <col min="5133" max="5133" width="9.28515625" style="13" hidden="1"/>
    <col min="5134" max="5134" width="7.42578125" style="13" hidden="1"/>
    <col min="5135" max="5135" width="2" style="13" hidden="1"/>
    <col min="5136" max="5376" width="9.28515625" style="13" hidden="1"/>
    <col min="5377" max="5377" width="2" style="13" hidden="1"/>
    <col min="5378" max="5378" width="3.28515625" style="13" hidden="1"/>
    <col min="5379" max="5380" width="3.7109375" style="13" hidden="1"/>
    <col min="5381" max="5381" width="9.7109375" style="13" hidden="1"/>
    <col min="5382" max="5382" width="4.5703125" style="13" hidden="1"/>
    <col min="5383" max="5383" width="9.7109375" style="13" hidden="1"/>
    <col min="5384" max="5385" width="9.28515625" style="13" hidden="1"/>
    <col min="5386" max="5386" width="6.5703125" style="13" hidden="1"/>
    <col min="5387" max="5387" width="9.28515625" style="13" hidden="1"/>
    <col min="5388" max="5388" width="7.28515625" style="13" hidden="1"/>
    <col min="5389" max="5389" width="9.28515625" style="13" hidden="1"/>
    <col min="5390" max="5390" width="7.42578125" style="13" hidden="1"/>
    <col min="5391" max="5391" width="2" style="13" hidden="1"/>
    <col min="5392" max="5632" width="9.28515625" style="13" hidden="1"/>
    <col min="5633" max="5633" width="2" style="13" hidden="1"/>
    <col min="5634" max="5634" width="3.28515625" style="13" hidden="1"/>
    <col min="5635" max="5636" width="3.7109375" style="13" hidden="1"/>
    <col min="5637" max="5637" width="9.7109375" style="13" hidden="1"/>
    <col min="5638" max="5638" width="4.5703125" style="13" hidden="1"/>
    <col min="5639" max="5639" width="9.7109375" style="13" hidden="1"/>
    <col min="5640" max="5641" width="9.28515625" style="13" hidden="1"/>
    <col min="5642" max="5642" width="6.5703125" style="13" hidden="1"/>
    <col min="5643" max="5643" width="9.28515625" style="13" hidden="1"/>
    <col min="5644" max="5644" width="7.28515625" style="13" hidden="1"/>
    <col min="5645" max="5645" width="9.28515625" style="13" hidden="1"/>
    <col min="5646" max="5646" width="7.42578125" style="13" hidden="1"/>
    <col min="5647" max="5647" width="2" style="13" hidden="1"/>
    <col min="5648" max="5888" width="9.28515625" style="13" hidden="1"/>
    <col min="5889" max="5889" width="2" style="13" hidden="1"/>
    <col min="5890" max="5890" width="3.28515625" style="13" hidden="1"/>
    <col min="5891" max="5892" width="3.7109375" style="13" hidden="1"/>
    <col min="5893" max="5893" width="9.7109375" style="13" hidden="1"/>
    <col min="5894" max="5894" width="4.5703125" style="13" hidden="1"/>
    <col min="5895" max="5895" width="9.7109375" style="13" hidden="1"/>
    <col min="5896" max="5897" width="9.28515625" style="13" hidden="1"/>
    <col min="5898" max="5898" width="6.5703125" style="13" hidden="1"/>
    <col min="5899" max="5899" width="9.28515625" style="13" hidden="1"/>
    <col min="5900" max="5900" width="7.28515625" style="13" hidden="1"/>
    <col min="5901" max="5901" width="9.28515625" style="13" hidden="1"/>
    <col min="5902" max="5902" width="7.42578125" style="13" hidden="1"/>
    <col min="5903" max="5903" width="2" style="13" hidden="1"/>
    <col min="5904" max="6144" width="9.28515625" style="13" hidden="1"/>
    <col min="6145" max="6145" width="2" style="13" hidden="1"/>
    <col min="6146" max="6146" width="3.28515625" style="13" hidden="1"/>
    <col min="6147" max="6148" width="3.7109375" style="13" hidden="1"/>
    <col min="6149" max="6149" width="9.7109375" style="13" hidden="1"/>
    <col min="6150" max="6150" width="4.5703125" style="13" hidden="1"/>
    <col min="6151" max="6151" width="9.7109375" style="13" hidden="1"/>
    <col min="6152" max="6153" width="9.28515625" style="13" hidden="1"/>
    <col min="6154" max="6154" width="6.5703125" style="13" hidden="1"/>
    <col min="6155" max="6155" width="9.28515625" style="13" hidden="1"/>
    <col min="6156" max="6156" width="7.28515625" style="13" hidden="1"/>
    <col min="6157" max="6157" width="9.28515625" style="13" hidden="1"/>
    <col min="6158" max="6158" width="7.42578125" style="13" hidden="1"/>
    <col min="6159" max="6159" width="2" style="13" hidden="1"/>
    <col min="6160" max="6400" width="9.28515625" style="13" hidden="1"/>
    <col min="6401" max="6401" width="2" style="13" hidden="1"/>
    <col min="6402" max="6402" width="3.28515625" style="13" hidden="1"/>
    <col min="6403" max="6404" width="3.7109375" style="13" hidden="1"/>
    <col min="6405" max="6405" width="9.7109375" style="13" hidden="1"/>
    <col min="6406" max="6406" width="4.5703125" style="13" hidden="1"/>
    <col min="6407" max="6407" width="9.7109375" style="13" hidden="1"/>
    <col min="6408" max="6409" width="9.28515625" style="13" hidden="1"/>
    <col min="6410" max="6410" width="6.5703125" style="13" hidden="1"/>
    <col min="6411" max="6411" width="9.28515625" style="13" hidden="1"/>
    <col min="6412" max="6412" width="7.28515625" style="13" hidden="1"/>
    <col min="6413" max="6413" width="9.28515625" style="13" hidden="1"/>
    <col min="6414" max="6414" width="7.42578125" style="13" hidden="1"/>
    <col min="6415" max="6415" width="2" style="13" hidden="1"/>
    <col min="6416" max="6656" width="9.28515625" style="13" hidden="1"/>
    <col min="6657" max="6657" width="2" style="13" hidden="1"/>
    <col min="6658" max="6658" width="3.28515625" style="13" hidden="1"/>
    <col min="6659" max="6660" width="3.7109375" style="13" hidden="1"/>
    <col min="6661" max="6661" width="9.7109375" style="13" hidden="1"/>
    <col min="6662" max="6662" width="4.5703125" style="13" hidden="1"/>
    <col min="6663" max="6663" width="9.7109375" style="13" hidden="1"/>
    <col min="6664" max="6665" width="9.28515625" style="13" hidden="1"/>
    <col min="6666" max="6666" width="6.5703125" style="13" hidden="1"/>
    <col min="6667" max="6667" width="9.28515625" style="13" hidden="1"/>
    <col min="6668" max="6668" width="7.28515625" style="13" hidden="1"/>
    <col min="6669" max="6669" width="9.28515625" style="13" hidden="1"/>
    <col min="6670" max="6670" width="7.42578125" style="13" hidden="1"/>
    <col min="6671" max="6671" width="2" style="13" hidden="1"/>
    <col min="6672" max="6912" width="9.28515625" style="13" hidden="1"/>
    <col min="6913" max="6913" width="2" style="13" hidden="1"/>
    <col min="6914" max="6914" width="3.28515625" style="13" hidden="1"/>
    <col min="6915" max="6916" width="3.7109375" style="13" hidden="1"/>
    <col min="6917" max="6917" width="9.7109375" style="13" hidden="1"/>
    <col min="6918" max="6918" width="4.5703125" style="13" hidden="1"/>
    <col min="6919" max="6919" width="9.7109375" style="13" hidden="1"/>
    <col min="6920" max="6921" width="9.28515625" style="13" hidden="1"/>
    <col min="6922" max="6922" width="6.5703125" style="13" hidden="1"/>
    <col min="6923" max="6923" width="9.28515625" style="13" hidden="1"/>
    <col min="6924" max="6924" width="7.28515625" style="13" hidden="1"/>
    <col min="6925" max="6925" width="9.28515625" style="13" hidden="1"/>
    <col min="6926" max="6926" width="7.42578125" style="13" hidden="1"/>
    <col min="6927" max="6927" width="2" style="13" hidden="1"/>
    <col min="6928" max="7168" width="9.28515625" style="13" hidden="1"/>
    <col min="7169" max="7169" width="2" style="13" hidden="1"/>
    <col min="7170" max="7170" width="3.28515625" style="13" hidden="1"/>
    <col min="7171" max="7172" width="3.7109375" style="13" hidden="1"/>
    <col min="7173" max="7173" width="9.7109375" style="13" hidden="1"/>
    <col min="7174" max="7174" width="4.5703125" style="13" hidden="1"/>
    <col min="7175" max="7175" width="9.7109375" style="13" hidden="1"/>
    <col min="7176" max="7177" width="9.28515625" style="13" hidden="1"/>
    <col min="7178" max="7178" width="6.5703125" style="13" hidden="1"/>
    <col min="7179" max="7179" width="9.28515625" style="13" hidden="1"/>
    <col min="7180" max="7180" width="7.28515625" style="13" hidden="1"/>
    <col min="7181" max="7181" width="9.28515625" style="13" hidden="1"/>
    <col min="7182" max="7182" width="7.42578125" style="13" hidden="1"/>
    <col min="7183" max="7183" width="2" style="13" hidden="1"/>
    <col min="7184" max="7424" width="9.28515625" style="13" hidden="1"/>
    <col min="7425" max="7425" width="2" style="13" hidden="1"/>
    <col min="7426" max="7426" width="3.28515625" style="13" hidden="1"/>
    <col min="7427" max="7428" width="3.7109375" style="13" hidden="1"/>
    <col min="7429" max="7429" width="9.7109375" style="13" hidden="1"/>
    <col min="7430" max="7430" width="4.5703125" style="13" hidden="1"/>
    <col min="7431" max="7431" width="9.7109375" style="13" hidden="1"/>
    <col min="7432" max="7433" width="9.28515625" style="13" hidden="1"/>
    <col min="7434" max="7434" width="6.5703125" style="13" hidden="1"/>
    <col min="7435" max="7435" width="9.28515625" style="13" hidden="1"/>
    <col min="7436" max="7436" width="7.28515625" style="13" hidden="1"/>
    <col min="7437" max="7437" width="9.28515625" style="13" hidden="1"/>
    <col min="7438" max="7438" width="7.42578125" style="13" hidden="1"/>
    <col min="7439" max="7439" width="2" style="13" hidden="1"/>
    <col min="7440" max="7680" width="9.28515625" style="13" hidden="1"/>
    <col min="7681" max="7681" width="2" style="13" hidden="1"/>
    <col min="7682" max="7682" width="3.28515625" style="13" hidden="1"/>
    <col min="7683" max="7684" width="3.7109375" style="13" hidden="1"/>
    <col min="7685" max="7685" width="9.7109375" style="13" hidden="1"/>
    <col min="7686" max="7686" width="4.5703125" style="13" hidden="1"/>
    <col min="7687" max="7687" width="9.7109375" style="13" hidden="1"/>
    <col min="7688" max="7689" width="9.28515625" style="13" hidden="1"/>
    <col min="7690" max="7690" width="6.5703125" style="13" hidden="1"/>
    <col min="7691" max="7691" width="9.28515625" style="13" hidden="1"/>
    <col min="7692" max="7692" width="7.28515625" style="13" hidden="1"/>
    <col min="7693" max="7693" width="9.28515625" style="13" hidden="1"/>
    <col min="7694" max="7694" width="7.42578125" style="13" hidden="1"/>
    <col min="7695" max="7695" width="2" style="13" hidden="1"/>
    <col min="7696" max="7936" width="9.28515625" style="13" hidden="1"/>
    <col min="7937" max="7937" width="2" style="13" hidden="1"/>
    <col min="7938" max="7938" width="3.28515625" style="13" hidden="1"/>
    <col min="7939" max="7940" width="3.7109375" style="13" hidden="1"/>
    <col min="7941" max="7941" width="9.7109375" style="13" hidden="1"/>
    <col min="7942" max="7942" width="4.5703125" style="13" hidden="1"/>
    <col min="7943" max="7943" width="9.7109375" style="13" hidden="1"/>
    <col min="7944" max="7945" width="9.28515625" style="13" hidden="1"/>
    <col min="7946" max="7946" width="6.5703125" style="13" hidden="1"/>
    <col min="7947" max="7947" width="9.28515625" style="13" hidden="1"/>
    <col min="7948" max="7948" width="7.28515625" style="13" hidden="1"/>
    <col min="7949" max="7949" width="9.28515625" style="13" hidden="1"/>
    <col min="7950" max="7950" width="7.42578125" style="13" hidden="1"/>
    <col min="7951" max="7951" width="2" style="13" hidden="1"/>
    <col min="7952" max="8192" width="9.28515625" style="13" hidden="1"/>
    <col min="8193" max="8193" width="2" style="13" hidden="1"/>
    <col min="8194" max="8194" width="3.28515625" style="13" hidden="1"/>
    <col min="8195" max="8196" width="3.7109375" style="13" hidden="1"/>
    <col min="8197" max="8197" width="9.7109375" style="13" hidden="1"/>
    <col min="8198" max="8198" width="4.5703125" style="13" hidden="1"/>
    <col min="8199" max="8199" width="9.7109375" style="13" hidden="1"/>
    <col min="8200" max="8201" width="9.28515625" style="13" hidden="1"/>
    <col min="8202" max="8202" width="6.5703125" style="13" hidden="1"/>
    <col min="8203" max="8203" width="9.28515625" style="13" hidden="1"/>
    <col min="8204" max="8204" width="7.28515625" style="13" hidden="1"/>
    <col min="8205" max="8205" width="9.28515625" style="13" hidden="1"/>
    <col min="8206" max="8206" width="7.42578125" style="13" hidden="1"/>
    <col min="8207" max="8207" width="2" style="13" hidden="1"/>
    <col min="8208" max="8448" width="9.28515625" style="13" hidden="1"/>
    <col min="8449" max="8449" width="2" style="13" hidden="1"/>
    <col min="8450" max="8450" width="3.28515625" style="13" hidden="1"/>
    <col min="8451" max="8452" width="3.7109375" style="13" hidden="1"/>
    <col min="8453" max="8453" width="9.7109375" style="13" hidden="1"/>
    <col min="8454" max="8454" width="4.5703125" style="13" hidden="1"/>
    <col min="8455" max="8455" width="9.7109375" style="13" hidden="1"/>
    <col min="8456" max="8457" width="9.28515625" style="13" hidden="1"/>
    <col min="8458" max="8458" width="6.5703125" style="13" hidden="1"/>
    <col min="8459" max="8459" width="9.28515625" style="13" hidden="1"/>
    <col min="8460" max="8460" width="7.28515625" style="13" hidden="1"/>
    <col min="8461" max="8461" width="9.28515625" style="13" hidden="1"/>
    <col min="8462" max="8462" width="7.42578125" style="13" hidden="1"/>
    <col min="8463" max="8463" width="2" style="13" hidden="1"/>
    <col min="8464" max="8704" width="9.28515625" style="13" hidden="1"/>
    <col min="8705" max="8705" width="2" style="13" hidden="1"/>
    <col min="8706" max="8706" width="3.28515625" style="13" hidden="1"/>
    <col min="8707" max="8708" width="3.7109375" style="13" hidden="1"/>
    <col min="8709" max="8709" width="9.7109375" style="13" hidden="1"/>
    <col min="8710" max="8710" width="4.5703125" style="13" hidden="1"/>
    <col min="8711" max="8711" width="9.7109375" style="13" hidden="1"/>
    <col min="8712" max="8713" width="9.28515625" style="13" hidden="1"/>
    <col min="8714" max="8714" width="6.5703125" style="13" hidden="1"/>
    <col min="8715" max="8715" width="9.28515625" style="13" hidden="1"/>
    <col min="8716" max="8716" width="7.28515625" style="13" hidden="1"/>
    <col min="8717" max="8717" width="9.28515625" style="13" hidden="1"/>
    <col min="8718" max="8718" width="7.42578125" style="13" hidden="1"/>
    <col min="8719" max="8719" width="2" style="13" hidden="1"/>
    <col min="8720" max="8960" width="9.28515625" style="13" hidden="1"/>
    <col min="8961" max="8961" width="2" style="13" hidden="1"/>
    <col min="8962" max="8962" width="3.28515625" style="13" hidden="1"/>
    <col min="8963" max="8964" width="3.7109375" style="13" hidden="1"/>
    <col min="8965" max="8965" width="9.7109375" style="13" hidden="1"/>
    <col min="8966" max="8966" width="4.5703125" style="13" hidden="1"/>
    <col min="8967" max="8967" width="9.7109375" style="13" hidden="1"/>
    <col min="8968" max="8969" width="9.28515625" style="13" hidden="1"/>
    <col min="8970" max="8970" width="6.5703125" style="13" hidden="1"/>
    <col min="8971" max="8971" width="9.28515625" style="13" hidden="1"/>
    <col min="8972" max="8972" width="7.28515625" style="13" hidden="1"/>
    <col min="8973" max="8973" width="9.28515625" style="13" hidden="1"/>
    <col min="8974" max="8974" width="7.42578125" style="13" hidden="1"/>
    <col min="8975" max="8975" width="2" style="13" hidden="1"/>
    <col min="8976" max="9216" width="9.28515625" style="13" hidden="1"/>
    <col min="9217" max="9217" width="2" style="13" hidden="1"/>
    <col min="9218" max="9218" width="3.28515625" style="13" hidden="1"/>
    <col min="9219" max="9220" width="3.7109375" style="13" hidden="1"/>
    <col min="9221" max="9221" width="9.7109375" style="13" hidden="1"/>
    <col min="9222" max="9222" width="4.5703125" style="13" hidden="1"/>
    <col min="9223" max="9223" width="9.7109375" style="13" hidden="1"/>
    <col min="9224" max="9225" width="9.28515625" style="13" hidden="1"/>
    <col min="9226" max="9226" width="6.5703125" style="13" hidden="1"/>
    <col min="9227" max="9227" width="9.28515625" style="13" hidden="1"/>
    <col min="9228" max="9228" width="7.28515625" style="13" hidden="1"/>
    <col min="9229" max="9229" width="9.28515625" style="13" hidden="1"/>
    <col min="9230" max="9230" width="7.42578125" style="13" hidden="1"/>
    <col min="9231" max="9231" width="2" style="13" hidden="1"/>
    <col min="9232" max="9472" width="9.28515625" style="13" hidden="1"/>
    <col min="9473" max="9473" width="2" style="13" hidden="1"/>
    <col min="9474" max="9474" width="3.28515625" style="13" hidden="1"/>
    <col min="9475" max="9476" width="3.7109375" style="13" hidden="1"/>
    <col min="9477" max="9477" width="9.7109375" style="13" hidden="1"/>
    <col min="9478" max="9478" width="4.5703125" style="13" hidden="1"/>
    <col min="9479" max="9479" width="9.7109375" style="13" hidden="1"/>
    <col min="9480" max="9481" width="9.28515625" style="13" hidden="1"/>
    <col min="9482" max="9482" width="6.5703125" style="13" hidden="1"/>
    <col min="9483" max="9483" width="9.28515625" style="13" hidden="1"/>
    <col min="9484" max="9484" width="7.28515625" style="13" hidden="1"/>
    <col min="9485" max="9485" width="9.28515625" style="13" hidden="1"/>
    <col min="9486" max="9486" width="7.42578125" style="13" hidden="1"/>
    <col min="9487" max="9487" width="2" style="13" hidden="1"/>
    <col min="9488" max="9728" width="9.28515625" style="13" hidden="1"/>
    <col min="9729" max="9729" width="2" style="13" hidden="1"/>
    <col min="9730" max="9730" width="3.28515625" style="13" hidden="1"/>
    <col min="9731" max="9732" width="3.7109375" style="13" hidden="1"/>
    <col min="9733" max="9733" width="9.7109375" style="13" hidden="1"/>
    <col min="9734" max="9734" width="4.5703125" style="13" hidden="1"/>
    <col min="9735" max="9735" width="9.7109375" style="13" hidden="1"/>
    <col min="9736" max="9737" width="9.28515625" style="13" hidden="1"/>
    <col min="9738" max="9738" width="6.5703125" style="13" hidden="1"/>
    <col min="9739" max="9739" width="9.28515625" style="13" hidden="1"/>
    <col min="9740" max="9740" width="7.28515625" style="13" hidden="1"/>
    <col min="9741" max="9741" width="9.28515625" style="13" hidden="1"/>
    <col min="9742" max="9742" width="7.42578125" style="13" hidden="1"/>
    <col min="9743" max="9743" width="2" style="13" hidden="1"/>
    <col min="9744" max="9984" width="9.28515625" style="13" hidden="1"/>
    <col min="9985" max="9985" width="2" style="13" hidden="1"/>
    <col min="9986" max="9986" width="3.28515625" style="13" hidden="1"/>
    <col min="9987" max="9988" width="3.7109375" style="13" hidden="1"/>
    <col min="9989" max="9989" width="9.7109375" style="13" hidden="1"/>
    <col min="9990" max="9990" width="4.5703125" style="13" hidden="1"/>
    <col min="9991" max="9991" width="9.7109375" style="13" hidden="1"/>
    <col min="9992" max="9993" width="9.28515625" style="13" hidden="1"/>
    <col min="9994" max="9994" width="6.5703125" style="13" hidden="1"/>
    <col min="9995" max="9995" width="9.28515625" style="13" hidden="1"/>
    <col min="9996" max="9996" width="7.28515625" style="13" hidden="1"/>
    <col min="9997" max="9997" width="9.28515625" style="13" hidden="1"/>
    <col min="9998" max="9998" width="7.42578125" style="13" hidden="1"/>
    <col min="9999" max="9999" width="2" style="13" hidden="1"/>
    <col min="10000" max="10240" width="9.28515625" style="13" hidden="1"/>
    <col min="10241" max="10241" width="2" style="13" hidden="1"/>
    <col min="10242" max="10242" width="3.28515625" style="13" hidden="1"/>
    <col min="10243" max="10244" width="3.7109375" style="13" hidden="1"/>
    <col min="10245" max="10245" width="9.7109375" style="13" hidden="1"/>
    <col min="10246" max="10246" width="4.5703125" style="13" hidden="1"/>
    <col min="10247" max="10247" width="9.7109375" style="13" hidden="1"/>
    <col min="10248" max="10249" width="9.28515625" style="13" hidden="1"/>
    <col min="10250" max="10250" width="6.5703125" style="13" hidden="1"/>
    <col min="10251" max="10251" width="9.28515625" style="13" hidden="1"/>
    <col min="10252" max="10252" width="7.28515625" style="13" hidden="1"/>
    <col min="10253" max="10253" width="9.28515625" style="13" hidden="1"/>
    <col min="10254" max="10254" width="7.42578125" style="13" hidden="1"/>
    <col min="10255" max="10255" width="2" style="13" hidden="1"/>
    <col min="10256" max="10496" width="9.28515625" style="13" hidden="1"/>
    <col min="10497" max="10497" width="2" style="13" hidden="1"/>
    <col min="10498" max="10498" width="3.28515625" style="13" hidden="1"/>
    <col min="10499" max="10500" width="3.7109375" style="13" hidden="1"/>
    <col min="10501" max="10501" width="9.7109375" style="13" hidden="1"/>
    <col min="10502" max="10502" width="4.5703125" style="13" hidden="1"/>
    <col min="10503" max="10503" width="9.7109375" style="13" hidden="1"/>
    <col min="10504" max="10505" width="9.28515625" style="13" hidden="1"/>
    <col min="10506" max="10506" width="6.5703125" style="13" hidden="1"/>
    <col min="10507" max="10507" width="9.28515625" style="13" hidden="1"/>
    <col min="10508" max="10508" width="7.28515625" style="13" hidden="1"/>
    <col min="10509" max="10509" width="9.28515625" style="13" hidden="1"/>
    <col min="10510" max="10510" width="7.42578125" style="13" hidden="1"/>
    <col min="10511" max="10511" width="2" style="13" hidden="1"/>
    <col min="10512" max="10752" width="9.28515625" style="13" hidden="1"/>
    <col min="10753" max="10753" width="2" style="13" hidden="1"/>
    <col min="10754" max="10754" width="3.28515625" style="13" hidden="1"/>
    <col min="10755" max="10756" width="3.7109375" style="13" hidden="1"/>
    <col min="10757" max="10757" width="9.7109375" style="13" hidden="1"/>
    <col min="10758" max="10758" width="4.5703125" style="13" hidden="1"/>
    <col min="10759" max="10759" width="9.7109375" style="13" hidden="1"/>
    <col min="10760" max="10761" width="9.28515625" style="13" hidden="1"/>
    <col min="10762" max="10762" width="6.5703125" style="13" hidden="1"/>
    <col min="10763" max="10763" width="9.28515625" style="13" hidden="1"/>
    <col min="10764" max="10764" width="7.28515625" style="13" hidden="1"/>
    <col min="10765" max="10765" width="9.28515625" style="13" hidden="1"/>
    <col min="10766" max="10766" width="7.42578125" style="13" hidden="1"/>
    <col min="10767" max="10767" width="2" style="13" hidden="1"/>
    <col min="10768" max="11008" width="9.28515625" style="13" hidden="1"/>
    <col min="11009" max="11009" width="2" style="13" hidden="1"/>
    <col min="11010" max="11010" width="3.28515625" style="13" hidden="1"/>
    <col min="11011" max="11012" width="3.7109375" style="13" hidden="1"/>
    <col min="11013" max="11013" width="9.7109375" style="13" hidden="1"/>
    <col min="11014" max="11014" width="4.5703125" style="13" hidden="1"/>
    <col min="11015" max="11015" width="9.7109375" style="13" hidden="1"/>
    <col min="11016" max="11017" width="9.28515625" style="13" hidden="1"/>
    <col min="11018" max="11018" width="6.5703125" style="13" hidden="1"/>
    <col min="11019" max="11019" width="9.28515625" style="13" hidden="1"/>
    <col min="11020" max="11020" width="7.28515625" style="13" hidden="1"/>
    <col min="11021" max="11021" width="9.28515625" style="13" hidden="1"/>
    <col min="11022" max="11022" width="7.42578125" style="13" hidden="1"/>
    <col min="11023" max="11023" width="2" style="13" hidden="1"/>
    <col min="11024" max="11264" width="9.28515625" style="13" hidden="1"/>
    <col min="11265" max="11265" width="2" style="13" hidden="1"/>
    <col min="11266" max="11266" width="3.28515625" style="13" hidden="1"/>
    <col min="11267" max="11268" width="3.7109375" style="13" hidden="1"/>
    <col min="11269" max="11269" width="9.7109375" style="13" hidden="1"/>
    <col min="11270" max="11270" width="4.5703125" style="13" hidden="1"/>
    <col min="11271" max="11271" width="9.7109375" style="13" hidden="1"/>
    <col min="11272" max="11273" width="9.28515625" style="13" hidden="1"/>
    <col min="11274" max="11274" width="6.5703125" style="13" hidden="1"/>
    <col min="11275" max="11275" width="9.28515625" style="13" hidden="1"/>
    <col min="11276" max="11276" width="7.28515625" style="13" hidden="1"/>
    <col min="11277" max="11277" width="9.28515625" style="13" hidden="1"/>
    <col min="11278" max="11278" width="7.42578125" style="13" hidden="1"/>
    <col min="11279" max="11279" width="2" style="13" hidden="1"/>
    <col min="11280" max="11520" width="9.28515625" style="13" hidden="1"/>
    <col min="11521" max="11521" width="2" style="13" hidden="1"/>
    <col min="11522" max="11522" width="3.28515625" style="13" hidden="1"/>
    <col min="11523" max="11524" width="3.7109375" style="13" hidden="1"/>
    <col min="11525" max="11525" width="9.7109375" style="13" hidden="1"/>
    <col min="11526" max="11526" width="4.5703125" style="13" hidden="1"/>
    <col min="11527" max="11527" width="9.7109375" style="13" hidden="1"/>
    <col min="11528" max="11529" width="9.28515625" style="13" hidden="1"/>
    <col min="11530" max="11530" width="6.5703125" style="13" hidden="1"/>
    <col min="11531" max="11531" width="9.28515625" style="13" hidden="1"/>
    <col min="11532" max="11532" width="7.28515625" style="13" hidden="1"/>
    <col min="11533" max="11533" width="9.28515625" style="13" hidden="1"/>
    <col min="11534" max="11534" width="7.42578125" style="13" hidden="1"/>
    <col min="11535" max="11535" width="2" style="13" hidden="1"/>
    <col min="11536" max="11776" width="9.28515625" style="13" hidden="1"/>
    <col min="11777" max="11777" width="2" style="13" hidden="1"/>
    <col min="11778" max="11778" width="3.28515625" style="13" hidden="1"/>
    <col min="11779" max="11780" width="3.7109375" style="13" hidden="1"/>
    <col min="11781" max="11781" width="9.7109375" style="13" hidden="1"/>
    <col min="11782" max="11782" width="4.5703125" style="13" hidden="1"/>
    <col min="11783" max="11783" width="9.7109375" style="13" hidden="1"/>
    <col min="11784" max="11785" width="9.28515625" style="13" hidden="1"/>
    <col min="11786" max="11786" width="6.5703125" style="13" hidden="1"/>
    <col min="11787" max="11787" width="9.28515625" style="13" hidden="1"/>
    <col min="11788" max="11788" width="7.28515625" style="13" hidden="1"/>
    <col min="11789" max="11789" width="9.28515625" style="13" hidden="1"/>
    <col min="11790" max="11790" width="7.42578125" style="13" hidden="1"/>
    <col min="11791" max="11791" width="2" style="13" hidden="1"/>
    <col min="11792" max="12032" width="9.28515625" style="13" hidden="1"/>
    <col min="12033" max="12033" width="2" style="13" hidden="1"/>
    <col min="12034" max="12034" width="3.28515625" style="13" hidden="1"/>
    <col min="12035" max="12036" width="3.7109375" style="13" hidden="1"/>
    <col min="12037" max="12037" width="9.7109375" style="13" hidden="1"/>
    <col min="12038" max="12038" width="4.5703125" style="13" hidden="1"/>
    <col min="12039" max="12039" width="9.7109375" style="13" hidden="1"/>
    <col min="12040" max="12041" width="9.28515625" style="13" hidden="1"/>
    <col min="12042" max="12042" width="6.5703125" style="13" hidden="1"/>
    <col min="12043" max="12043" width="9.28515625" style="13" hidden="1"/>
    <col min="12044" max="12044" width="7.28515625" style="13" hidden="1"/>
    <col min="12045" max="12045" width="9.28515625" style="13" hidden="1"/>
    <col min="12046" max="12046" width="7.42578125" style="13" hidden="1"/>
    <col min="12047" max="12047" width="2" style="13" hidden="1"/>
    <col min="12048" max="12288" width="9.28515625" style="13" hidden="1"/>
    <col min="12289" max="12289" width="2" style="13" hidden="1"/>
    <col min="12290" max="12290" width="3.28515625" style="13" hidden="1"/>
    <col min="12291" max="12292" width="3.7109375" style="13" hidden="1"/>
    <col min="12293" max="12293" width="9.7109375" style="13" hidden="1"/>
    <col min="12294" max="12294" width="4.5703125" style="13" hidden="1"/>
    <col min="12295" max="12295" width="9.7109375" style="13" hidden="1"/>
    <col min="12296" max="12297" width="9.28515625" style="13" hidden="1"/>
    <col min="12298" max="12298" width="6.5703125" style="13" hidden="1"/>
    <col min="12299" max="12299" width="9.28515625" style="13" hidden="1"/>
    <col min="12300" max="12300" width="7.28515625" style="13" hidden="1"/>
    <col min="12301" max="12301" width="9.28515625" style="13" hidden="1"/>
    <col min="12302" max="12302" width="7.42578125" style="13" hidden="1"/>
    <col min="12303" max="12303" width="2" style="13" hidden="1"/>
    <col min="12304" max="12544" width="9.28515625" style="13" hidden="1"/>
    <col min="12545" max="12545" width="2" style="13" hidden="1"/>
    <col min="12546" max="12546" width="3.28515625" style="13" hidden="1"/>
    <col min="12547" max="12548" width="3.7109375" style="13" hidden="1"/>
    <col min="12549" max="12549" width="9.7109375" style="13" hidden="1"/>
    <col min="12550" max="12550" width="4.5703125" style="13" hidden="1"/>
    <col min="12551" max="12551" width="9.7109375" style="13" hidden="1"/>
    <col min="12552" max="12553" width="9.28515625" style="13" hidden="1"/>
    <col min="12554" max="12554" width="6.5703125" style="13" hidden="1"/>
    <col min="12555" max="12555" width="9.28515625" style="13" hidden="1"/>
    <col min="12556" max="12556" width="7.28515625" style="13" hidden="1"/>
    <col min="12557" max="12557" width="9.28515625" style="13" hidden="1"/>
    <col min="12558" max="12558" width="7.42578125" style="13" hidden="1"/>
    <col min="12559" max="12559" width="2" style="13" hidden="1"/>
    <col min="12560" max="12800" width="9.28515625" style="13" hidden="1"/>
    <col min="12801" max="12801" width="2" style="13" hidden="1"/>
    <col min="12802" max="12802" width="3.28515625" style="13" hidden="1"/>
    <col min="12803" max="12804" width="3.7109375" style="13" hidden="1"/>
    <col min="12805" max="12805" width="9.7109375" style="13" hidden="1"/>
    <col min="12806" max="12806" width="4.5703125" style="13" hidden="1"/>
    <col min="12807" max="12807" width="9.7109375" style="13" hidden="1"/>
    <col min="12808" max="12809" width="9.28515625" style="13" hidden="1"/>
    <col min="12810" max="12810" width="6.5703125" style="13" hidden="1"/>
    <col min="12811" max="12811" width="9.28515625" style="13" hidden="1"/>
    <col min="12812" max="12812" width="7.28515625" style="13" hidden="1"/>
    <col min="12813" max="12813" width="9.28515625" style="13" hidden="1"/>
    <col min="12814" max="12814" width="7.42578125" style="13" hidden="1"/>
    <col min="12815" max="12815" width="2" style="13" hidden="1"/>
    <col min="12816" max="13056" width="9.28515625" style="13" hidden="1"/>
    <col min="13057" max="13057" width="2" style="13" hidden="1"/>
    <col min="13058" max="13058" width="3.28515625" style="13" hidden="1"/>
    <col min="13059" max="13060" width="3.7109375" style="13" hidden="1"/>
    <col min="13061" max="13061" width="9.7109375" style="13" hidden="1"/>
    <col min="13062" max="13062" width="4.5703125" style="13" hidden="1"/>
    <col min="13063" max="13063" width="9.7109375" style="13" hidden="1"/>
    <col min="13064" max="13065" width="9.28515625" style="13" hidden="1"/>
    <col min="13066" max="13066" width="6.5703125" style="13" hidden="1"/>
    <col min="13067" max="13067" width="9.28515625" style="13" hidden="1"/>
    <col min="13068" max="13068" width="7.28515625" style="13" hidden="1"/>
    <col min="13069" max="13069" width="9.28515625" style="13" hidden="1"/>
    <col min="13070" max="13070" width="7.42578125" style="13" hidden="1"/>
    <col min="13071" max="13071" width="2" style="13" hidden="1"/>
    <col min="13072" max="13312" width="9.28515625" style="13" hidden="1"/>
    <col min="13313" max="13313" width="2" style="13" hidden="1"/>
    <col min="13314" max="13314" width="3.28515625" style="13" hidden="1"/>
    <col min="13315" max="13316" width="3.7109375" style="13" hidden="1"/>
    <col min="13317" max="13317" width="9.7109375" style="13" hidden="1"/>
    <col min="13318" max="13318" width="4.5703125" style="13" hidden="1"/>
    <col min="13319" max="13319" width="9.7109375" style="13" hidden="1"/>
    <col min="13320" max="13321" width="9.28515625" style="13" hidden="1"/>
    <col min="13322" max="13322" width="6.5703125" style="13" hidden="1"/>
    <col min="13323" max="13323" width="9.28515625" style="13" hidden="1"/>
    <col min="13324" max="13324" width="7.28515625" style="13" hidden="1"/>
    <col min="13325" max="13325" width="9.28515625" style="13" hidden="1"/>
    <col min="13326" max="13326" width="7.42578125" style="13" hidden="1"/>
    <col min="13327" max="13327" width="2" style="13" hidden="1"/>
    <col min="13328" max="13568" width="9.28515625" style="13" hidden="1"/>
    <col min="13569" max="13569" width="2" style="13" hidden="1"/>
    <col min="13570" max="13570" width="3.28515625" style="13" hidden="1"/>
    <col min="13571" max="13572" width="3.7109375" style="13" hidden="1"/>
    <col min="13573" max="13573" width="9.7109375" style="13" hidden="1"/>
    <col min="13574" max="13574" width="4.5703125" style="13" hidden="1"/>
    <col min="13575" max="13575" width="9.7109375" style="13" hidden="1"/>
    <col min="13576" max="13577" width="9.28515625" style="13" hidden="1"/>
    <col min="13578" max="13578" width="6.5703125" style="13" hidden="1"/>
    <col min="13579" max="13579" width="9.28515625" style="13" hidden="1"/>
    <col min="13580" max="13580" width="7.28515625" style="13" hidden="1"/>
    <col min="13581" max="13581" width="9.28515625" style="13" hidden="1"/>
    <col min="13582" max="13582" width="7.42578125" style="13" hidden="1"/>
    <col min="13583" max="13583" width="2" style="13" hidden="1"/>
    <col min="13584" max="13824" width="9.28515625" style="13" hidden="1"/>
    <col min="13825" max="13825" width="2" style="13" hidden="1"/>
    <col min="13826" max="13826" width="3.28515625" style="13" hidden="1"/>
    <col min="13827" max="13828" width="3.7109375" style="13" hidden="1"/>
    <col min="13829" max="13829" width="9.7109375" style="13" hidden="1"/>
    <col min="13830" max="13830" width="4.5703125" style="13" hidden="1"/>
    <col min="13831" max="13831" width="9.7109375" style="13" hidden="1"/>
    <col min="13832" max="13833" width="9.28515625" style="13" hidden="1"/>
    <col min="13834" max="13834" width="6.5703125" style="13" hidden="1"/>
    <col min="13835" max="13835" width="9.28515625" style="13" hidden="1"/>
    <col min="13836" max="13836" width="7.28515625" style="13" hidden="1"/>
    <col min="13837" max="13837" width="9.28515625" style="13" hidden="1"/>
    <col min="13838" max="13838" width="7.42578125" style="13" hidden="1"/>
    <col min="13839" max="13839" width="2" style="13" hidden="1"/>
    <col min="13840" max="14080" width="9.28515625" style="13" hidden="1"/>
    <col min="14081" max="14081" width="2" style="13" hidden="1"/>
    <col min="14082" max="14082" width="3.28515625" style="13" hidden="1"/>
    <col min="14083" max="14084" width="3.7109375" style="13" hidden="1"/>
    <col min="14085" max="14085" width="9.7109375" style="13" hidden="1"/>
    <col min="14086" max="14086" width="4.5703125" style="13" hidden="1"/>
    <col min="14087" max="14087" width="9.7109375" style="13" hidden="1"/>
    <col min="14088" max="14089" width="9.28515625" style="13" hidden="1"/>
    <col min="14090" max="14090" width="6.5703125" style="13" hidden="1"/>
    <col min="14091" max="14091" width="9.28515625" style="13" hidden="1"/>
    <col min="14092" max="14092" width="7.28515625" style="13" hidden="1"/>
    <col min="14093" max="14093" width="9.28515625" style="13" hidden="1"/>
    <col min="14094" max="14094" width="7.42578125" style="13" hidden="1"/>
    <col min="14095" max="14095" width="2" style="13" hidden="1"/>
    <col min="14096" max="14336" width="9.28515625" style="13" hidden="1"/>
    <col min="14337" max="14337" width="2" style="13" hidden="1"/>
    <col min="14338" max="14338" width="3.28515625" style="13" hidden="1"/>
    <col min="14339" max="14340" width="3.7109375" style="13" hidden="1"/>
    <col min="14341" max="14341" width="9.7109375" style="13" hidden="1"/>
    <col min="14342" max="14342" width="4.5703125" style="13" hidden="1"/>
    <col min="14343" max="14343" width="9.7109375" style="13" hidden="1"/>
    <col min="14344" max="14345" width="9.28515625" style="13" hidden="1"/>
    <col min="14346" max="14346" width="6.5703125" style="13" hidden="1"/>
    <col min="14347" max="14347" width="9.28515625" style="13" hidden="1"/>
    <col min="14348" max="14348" width="7.28515625" style="13" hidden="1"/>
    <col min="14349" max="14349" width="9.28515625" style="13" hidden="1"/>
    <col min="14350" max="14350" width="7.42578125" style="13" hidden="1"/>
    <col min="14351" max="14351" width="2" style="13" hidden="1"/>
    <col min="14352" max="14592" width="9.28515625" style="13" hidden="1"/>
    <col min="14593" max="14593" width="2" style="13" hidden="1"/>
    <col min="14594" max="14594" width="3.28515625" style="13" hidden="1"/>
    <col min="14595" max="14596" width="3.7109375" style="13" hidden="1"/>
    <col min="14597" max="14597" width="9.7109375" style="13" hidden="1"/>
    <col min="14598" max="14598" width="4.5703125" style="13" hidden="1"/>
    <col min="14599" max="14599" width="9.7109375" style="13" hidden="1"/>
    <col min="14600" max="14601" width="9.28515625" style="13" hidden="1"/>
    <col min="14602" max="14602" width="6.5703125" style="13" hidden="1"/>
    <col min="14603" max="14603" width="9.28515625" style="13" hidden="1"/>
    <col min="14604" max="14604" width="7.28515625" style="13" hidden="1"/>
    <col min="14605" max="14605" width="9.28515625" style="13" hidden="1"/>
    <col min="14606" max="14606" width="7.42578125" style="13" hidden="1"/>
    <col min="14607" max="14607" width="2" style="13" hidden="1"/>
    <col min="14608" max="14848" width="9.28515625" style="13" hidden="1"/>
    <col min="14849" max="14849" width="2" style="13" hidden="1"/>
    <col min="14850" max="14850" width="3.28515625" style="13" hidden="1"/>
    <col min="14851" max="14852" width="3.7109375" style="13" hidden="1"/>
    <col min="14853" max="14853" width="9.7109375" style="13" hidden="1"/>
    <col min="14854" max="14854" width="4.5703125" style="13" hidden="1"/>
    <col min="14855" max="14855" width="9.7109375" style="13" hidden="1"/>
    <col min="14856" max="14857" width="9.28515625" style="13" hidden="1"/>
    <col min="14858" max="14858" width="6.5703125" style="13" hidden="1"/>
    <col min="14859" max="14859" width="9.28515625" style="13" hidden="1"/>
    <col min="14860" max="14860" width="7.28515625" style="13" hidden="1"/>
    <col min="14861" max="14861" width="9.28515625" style="13" hidden="1"/>
    <col min="14862" max="14862" width="7.42578125" style="13" hidden="1"/>
    <col min="14863" max="14863" width="2" style="13" hidden="1"/>
    <col min="14864" max="15104" width="9.28515625" style="13" hidden="1"/>
    <col min="15105" max="15105" width="2" style="13" hidden="1"/>
    <col min="15106" max="15106" width="3.28515625" style="13" hidden="1"/>
    <col min="15107" max="15108" width="3.7109375" style="13" hidden="1"/>
    <col min="15109" max="15109" width="9.7109375" style="13" hidden="1"/>
    <col min="15110" max="15110" width="4.5703125" style="13" hidden="1"/>
    <col min="15111" max="15111" width="9.7109375" style="13" hidden="1"/>
    <col min="15112" max="15113" width="9.28515625" style="13" hidden="1"/>
    <col min="15114" max="15114" width="6.5703125" style="13" hidden="1"/>
    <col min="15115" max="15115" width="9.28515625" style="13" hidden="1"/>
    <col min="15116" max="15116" width="7.28515625" style="13" hidden="1"/>
    <col min="15117" max="15117" width="9.28515625" style="13" hidden="1"/>
    <col min="15118" max="15118" width="7.42578125" style="13" hidden="1"/>
    <col min="15119" max="15119" width="2" style="13" hidden="1"/>
    <col min="15120" max="15360" width="9.28515625" style="13" hidden="1"/>
    <col min="15361" max="15361" width="2" style="13" hidden="1"/>
    <col min="15362" max="15362" width="3.28515625" style="13" hidden="1"/>
    <col min="15363" max="15364" width="3.7109375" style="13" hidden="1"/>
    <col min="15365" max="15365" width="9.7109375" style="13" hidden="1"/>
    <col min="15366" max="15366" width="4.5703125" style="13" hidden="1"/>
    <col min="15367" max="15367" width="9.7109375" style="13" hidden="1"/>
    <col min="15368" max="15369" width="9.28515625" style="13" hidden="1"/>
    <col min="15370" max="15370" width="6.5703125" style="13" hidden="1"/>
    <col min="15371" max="15371" width="9.28515625" style="13" hidden="1"/>
    <col min="15372" max="15372" width="7.28515625" style="13" hidden="1"/>
    <col min="15373" max="15373" width="9.28515625" style="13" hidden="1"/>
    <col min="15374" max="15374" width="7.42578125" style="13" hidden="1"/>
    <col min="15375" max="15375" width="2" style="13" hidden="1"/>
    <col min="15376" max="15616" width="9.28515625" style="13" hidden="1"/>
    <col min="15617" max="15617" width="2" style="13" hidden="1"/>
    <col min="15618" max="15618" width="3.28515625" style="13" hidden="1"/>
    <col min="15619" max="15620" width="3.7109375" style="13" hidden="1"/>
    <col min="15621" max="15621" width="9.7109375" style="13" hidden="1"/>
    <col min="15622" max="15622" width="4.5703125" style="13" hidden="1"/>
    <col min="15623" max="15623" width="9.7109375" style="13" hidden="1"/>
    <col min="15624" max="15625" width="9.28515625" style="13" hidden="1"/>
    <col min="15626" max="15626" width="6.5703125" style="13" hidden="1"/>
    <col min="15627" max="15627" width="9.28515625" style="13" hidden="1"/>
    <col min="15628" max="15628" width="7.28515625" style="13" hidden="1"/>
    <col min="15629" max="15629" width="9.28515625" style="13" hidden="1"/>
    <col min="15630" max="15630" width="7.42578125" style="13" hidden="1"/>
    <col min="15631" max="15631" width="2" style="13" hidden="1"/>
    <col min="15632" max="15872" width="9.28515625" style="13" hidden="1"/>
    <col min="15873" max="15873" width="2" style="13" hidden="1"/>
    <col min="15874" max="15874" width="3.28515625" style="13" hidden="1"/>
    <col min="15875" max="15876" width="3.7109375" style="13" hidden="1"/>
    <col min="15877" max="15877" width="9.7109375" style="13" hidden="1"/>
    <col min="15878" max="15878" width="4.5703125" style="13" hidden="1"/>
    <col min="15879" max="15879" width="9.7109375" style="13" hidden="1"/>
    <col min="15880" max="15881" width="9.28515625" style="13" hidden="1"/>
    <col min="15882" max="15882" width="6.5703125" style="13" hidden="1"/>
    <col min="15883" max="15883" width="9.28515625" style="13" hidden="1"/>
    <col min="15884" max="15884" width="7.28515625" style="13" hidden="1"/>
    <col min="15885" max="15885" width="9.28515625" style="13" hidden="1"/>
    <col min="15886" max="15886" width="7.42578125" style="13" hidden="1"/>
    <col min="15887" max="15887" width="2" style="13" hidden="1"/>
    <col min="15888" max="16128" width="9.28515625" style="13" hidden="1"/>
    <col min="16129" max="16129" width="2" style="13" hidden="1"/>
    <col min="16130" max="16130" width="3.28515625" style="13" hidden="1"/>
    <col min="16131" max="16132" width="3.7109375" style="13" hidden="1"/>
    <col min="16133" max="16133" width="9.7109375" style="13" hidden="1"/>
    <col min="16134" max="16134" width="4.5703125" style="13" hidden="1"/>
    <col min="16135" max="16135" width="9.7109375" style="13" hidden="1"/>
    <col min="16136" max="16137" width="9.28515625" style="13" hidden="1"/>
    <col min="16138" max="16138" width="6.5703125" style="13" hidden="1"/>
    <col min="16139" max="16139" width="9.28515625" style="13" hidden="1"/>
    <col min="16140" max="16140" width="7.28515625" style="13" hidden="1"/>
    <col min="16141" max="16141" width="9.28515625" style="13" hidden="1"/>
    <col min="16142" max="16142" width="7.42578125" style="13" hidden="1"/>
    <col min="16143" max="16143" width="2" style="13" hidden="1"/>
    <col min="16144" max="16384" width="9.28515625" style="13" hidden="1"/>
  </cols>
  <sheetData>
    <row r="1" spans="1:18" ht="15.95" thickBot="1">
      <c r="A1" s="273"/>
      <c r="B1" s="1086" t="s">
        <v>174</v>
      </c>
      <c r="C1" s="1229"/>
      <c r="D1" s="1229"/>
      <c r="E1" s="1229"/>
      <c r="F1" s="1229"/>
      <c r="G1" s="1229"/>
      <c r="H1" s="1229"/>
      <c r="I1" s="1229"/>
      <c r="J1" s="1229"/>
      <c r="K1" s="1229"/>
      <c r="L1" s="1229"/>
      <c r="M1" s="1229"/>
      <c r="N1" s="1229"/>
      <c r="O1" s="1229"/>
      <c r="P1" s="1229"/>
      <c r="Q1" s="1229"/>
      <c r="R1" s="1230"/>
    </row>
    <row r="2" spans="1:18">
      <c r="A2" s="779"/>
      <c r="B2" s="779"/>
      <c r="C2" s="779"/>
      <c r="D2" s="779"/>
      <c r="E2" s="779"/>
      <c r="F2" s="779"/>
      <c r="G2" s="779"/>
      <c r="H2" s="779"/>
      <c r="I2" s="779"/>
      <c r="J2" s="779"/>
      <c r="K2" s="779"/>
      <c r="L2" s="779"/>
      <c r="M2" s="779"/>
      <c r="N2" s="779"/>
      <c r="O2" s="779"/>
      <c r="P2" s="779"/>
      <c r="Q2" s="779"/>
      <c r="R2" s="779"/>
    </row>
    <row r="3" spans="1:18" ht="15.95" customHeight="1">
      <c r="A3" s="779"/>
      <c r="B3" s="1225" t="s">
        <v>603</v>
      </c>
      <c r="C3" s="1226"/>
      <c r="D3" s="1226"/>
      <c r="E3" s="1226"/>
      <c r="F3" s="1231"/>
      <c r="G3" s="1067" t="s">
        <v>619</v>
      </c>
      <c r="H3" s="1068"/>
      <c r="I3" s="1068"/>
      <c r="J3" s="1068"/>
      <c r="K3" s="1068"/>
      <c r="L3" s="1068"/>
      <c r="M3" s="1069"/>
      <c r="N3" s="779"/>
      <c r="O3" s="779"/>
      <c r="P3" s="779"/>
      <c r="Q3" s="779"/>
      <c r="R3" s="779"/>
    </row>
    <row r="4" spans="1:18">
      <c r="A4" s="14"/>
      <c r="B4" s="1076" t="s">
        <v>15</v>
      </c>
      <c r="C4" s="1226"/>
      <c r="D4" s="1226"/>
      <c r="E4" s="1226"/>
      <c r="F4" s="1231"/>
      <c r="G4" s="1090" t="s">
        <v>285</v>
      </c>
      <c r="H4" s="1091"/>
      <c r="I4" s="1091"/>
      <c r="J4" s="1091"/>
      <c r="K4" s="1091"/>
      <c r="L4" s="1091"/>
      <c r="M4" s="1092"/>
      <c r="N4" s="14"/>
      <c r="O4" s="779"/>
      <c r="P4" s="779"/>
      <c r="Q4" s="779"/>
      <c r="R4" s="779"/>
    </row>
    <row r="5" spans="1:18">
      <c r="A5" s="14"/>
      <c r="B5" s="1076" t="s">
        <v>261</v>
      </c>
      <c r="C5" s="1226"/>
      <c r="D5" s="1226"/>
      <c r="E5" s="1226"/>
      <c r="F5" s="1231"/>
      <c r="G5" s="1090" t="s">
        <v>328</v>
      </c>
      <c r="H5" s="1091"/>
      <c r="I5" s="1091"/>
      <c r="J5" s="1091"/>
      <c r="K5" s="1091"/>
      <c r="L5" s="1091"/>
      <c r="M5" s="1092"/>
      <c r="N5" s="14"/>
      <c r="O5" s="779"/>
      <c r="P5" s="779"/>
      <c r="Q5" s="779"/>
      <c r="R5" s="779"/>
    </row>
    <row r="6" spans="1:18">
      <c r="A6" s="14"/>
      <c r="B6" s="667"/>
      <c r="C6" s="785"/>
      <c r="D6" s="785"/>
      <c r="E6" s="785"/>
      <c r="F6" s="785"/>
      <c r="G6" s="672"/>
      <c r="H6" s="672"/>
      <c r="I6" s="672"/>
      <c r="J6" s="672"/>
      <c r="K6" s="672"/>
      <c r="L6" s="672"/>
      <c r="M6" s="672"/>
      <c r="N6" s="14"/>
      <c r="O6" s="779"/>
      <c r="P6" s="779"/>
      <c r="Q6" s="779"/>
      <c r="R6" s="779"/>
    </row>
    <row r="7" spans="1:18" ht="15.95" customHeight="1">
      <c r="A7" s="779"/>
      <c r="B7" s="1087" t="s">
        <v>613</v>
      </c>
      <c r="C7" s="1088"/>
      <c r="D7" s="1088"/>
      <c r="E7" s="1088"/>
      <c r="F7" s="1088"/>
      <c r="G7" s="1089"/>
      <c r="H7" s="1089"/>
      <c r="I7" s="1089"/>
      <c r="J7" s="1089"/>
      <c r="K7" s="1089"/>
      <c r="L7" s="1089"/>
      <c r="M7" s="1089"/>
      <c r="N7" s="779"/>
      <c r="O7" s="779"/>
      <c r="P7" s="779"/>
      <c r="Q7" s="779"/>
      <c r="R7" s="779"/>
    </row>
    <row r="8" spans="1:18">
      <c r="A8" s="779"/>
      <c r="B8" s="1232" t="s">
        <v>614</v>
      </c>
      <c r="C8" s="1233"/>
      <c r="D8" s="1233"/>
      <c r="E8" s="1233"/>
      <c r="F8" s="1233"/>
      <c r="G8" s="1039"/>
      <c r="H8" s="1039"/>
      <c r="I8" s="1039"/>
      <c r="J8" s="164"/>
      <c r="K8" s="164"/>
      <c r="L8" s="164"/>
      <c r="M8" s="164"/>
      <c r="N8" s="779"/>
      <c r="O8" s="779"/>
      <c r="P8" s="779"/>
      <c r="Q8" s="779"/>
      <c r="R8" s="779"/>
    </row>
    <row r="9" spans="1:18" ht="15.95" customHeight="1">
      <c r="A9" s="779"/>
      <c r="B9" s="1232" t="s">
        <v>615</v>
      </c>
      <c r="C9" s="1233"/>
      <c r="D9" s="1233"/>
      <c r="E9" s="1233"/>
      <c r="F9" s="1233"/>
      <c r="G9" s="1083"/>
      <c r="H9" s="1084"/>
      <c r="I9" s="1085"/>
      <c r="J9" s="164"/>
      <c r="K9" s="164"/>
      <c r="L9" s="164"/>
      <c r="M9" s="164"/>
      <c r="N9" s="779"/>
      <c r="O9" s="779"/>
      <c r="P9" s="779"/>
      <c r="Q9" s="779"/>
      <c r="R9" s="779"/>
    </row>
    <row r="10" spans="1:18" ht="15.95" customHeight="1">
      <c r="A10" s="779"/>
      <c r="B10" s="1232" t="s">
        <v>616</v>
      </c>
      <c r="C10" s="1233"/>
      <c r="D10" s="1233"/>
      <c r="E10" s="1233"/>
      <c r="F10" s="1233"/>
      <c r="G10" s="1083"/>
      <c r="H10" s="1084"/>
      <c r="I10" s="1085"/>
      <c r="J10" s="164"/>
      <c r="K10" s="164"/>
      <c r="L10" s="164"/>
      <c r="M10" s="164"/>
      <c r="N10" s="779"/>
      <c r="O10" s="779"/>
      <c r="P10" s="779"/>
      <c r="Q10" s="779"/>
      <c r="R10" s="779"/>
    </row>
    <row r="11" spans="1:18" ht="15.95" customHeight="1">
      <c r="A11" s="779"/>
      <c r="B11" s="1232" t="s">
        <v>617</v>
      </c>
      <c r="C11" s="1233"/>
      <c r="D11" s="1233"/>
      <c r="E11" s="1233"/>
      <c r="F11" s="1233"/>
      <c r="G11" s="1083"/>
      <c r="H11" s="1084"/>
      <c r="I11" s="1085"/>
      <c r="J11" s="164"/>
      <c r="K11" s="164"/>
      <c r="L11" s="164"/>
      <c r="M11" s="164"/>
      <c r="N11" s="779"/>
      <c r="O11" s="779"/>
      <c r="P11" s="779"/>
      <c r="Q11" s="779"/>
      <c r="R11" s="779"/>
    </row>
    <row r="12" spans="1:18" ht="15" customHeight="1">
      <c r="A12" s="779"/>
      <c r="B12" s="1232" t="s">
        <v>618</v>
      </c>
      <c r="C12" s="1233"/>
      <c r="D12" s="1233"/>
      <c r="E12" s="1233"/>
      <c r="F12" s="1233"/>
      <c r="G12" s="1083"/>
      <c r="H12" s="1084"/>
      <c r="I12" s="1085"/>
      <c r="J12" s="164"/>
      <c r="K12" s="164"/>
      <c r="L12" s="164"/>
      <c r="M12" s="164"/>
      <c r="N12" s="779"/>
      <c r="O12" s="779"/>
      <c r="P12" s="779"/>
      <c r="Q12" s="779"/>
      <c r="R12" s="779"/>
    </row>
    <row r="13" spans="1:18">
      <c r="A13" s="779"/>
      <c r="B13" s="779"/>
      <c r="C13" s="164"/>
      <c r="D13" s="164"/>
      <c r="E13" s="164"/>
      <c r="F13" s="164"/>
      <c r="G13"/>
      <c r="H13" s="164"/>
      <c r="I13" s="164"/>
      <c r="J13" s="164"/>
      <c r="K13" s="164"/>
      <c r="L13" s="164"/>
      <c r="M13" s="164"/>
      <c r="N13" s="779"/>
      <c r="O13" s="779"/>
      <c r="P13" s="779"/>
      <c r="Q13" s="779"/>
      <c r="R13" s="779"/>
    </row>
    <row r="14" spans="1:18">
      <c r="A14" s="779"/>
      <c r="B14" s="779"/>
      <c r="C14" s="779"/>
      <c r="D14" s="779"/>
      <c r="E14" s="779"/>
      <c r="F14" s="779"/>
      <c r="G14" s="779"/>
      <c r="H14" s="779"/>
      <c r="I14" s="779"/>
      <c r="J14" s="779"/>
      <c r="K14" s="779"/>
      <c r="L14" s="779"/>
      <c r="M14" s="779"/>
      <c r="N14" s="779"/>
      <c r="O14" s="779"/>
      <c r="P14" s="779"/>
      <c r="Q14" s="779"/>
      <c r="R14" s="779"/>
    </row>
    <row r="15" spans="1:18">
      <c r="A15" s="779"/>
      <c r="B15" s="779"/>
      <c r="C15" s="779"/>
      <c r="D15" s="779"/>
      <c r="E15" s="779"/>
      <c r="F15" s="779"/>
      <c r="G15" s="779"/>
      <c r="H15" s="779"/>
      <c r="I15" s="779"/>
      <c r="J15" s="779"/>
      <c r="K15" s="779"/>
      <c r="L15" s="779"/>
      <c r="M15" s="779"/>
      <c r="N15" s="779"/>
      <c r="O15" s="779"/>
      <c r="P15" s="779"/>
      <c r="Q15" s="779"/>
      <c r="R15" s="779"/>
    </row>
    <row r="16" spans="1:18">
      <c r="A16" s="779"/>
      <c r="B16" s="779"/>
      <c r="C16" s="779"/>
      <c r="D16" s="779"/>
      <c r="E16" s="779"/>
      <c r="F16" s="779"/>
      <c r="G16" s="779"/>
      <c r="H16" s="779"/>
      <c r="I16" s="779"/>
      <c r="J16" s="779"/>
      <c r="K16" s="779"/>
      <c r="L16" s="779"/>
      <c r="M16" s="779"/>
      <c r="N16" s="779"/>
      <c r="O16" s="779"/>
      <c r="P16" s="779"/>
      <c r="Q16" s="779"/>
      <c r="R16" s="779"/>
    </row>
    <row r="17"/>
    <row r="18"/>
    <row r="19"/>
    <row r="20"/>
    <row r="21"/>
    <row r="22"/>
    <row r="23"/>
    <row r="24"/>
    <row r="25"/>
    <row r="26"/>
    <row r="27"/>
    <row r="28"/>
    <row r="29"/>
    <row r="30"/>
    <row r="31"/>
    <row r="32"/>
    <row r="33"/>
    <row r="34"/>
    <row r="35"/>
    <row r="36"/>
    <row r="37"/>
    <row r="38"/>
    <row r="39"/>
    <row r="40"/>
    <row r="41"/>
    <row r="42"/>
    <row r="43"/>
    <row r="44"/>
  </sheetData>
  <sheetProtection selectLockedCells="1"/>
  <protectedRanges>
    <protectedRange password="CC54" sqref="G3" name="Range1_3_1_1"/>
  </protectedRanges>
  <mergeCells count="18">
    <mergeCell ref="B5:F5"/>
    <mergeCell ref="B3:F3"/>
    <mergeCell ref="B12:F12"/>
    <mergeCell ref="G12:I12"/>
    <mergeCell ref="B1:R1"/>
    <mergeCell ref="B9:F9"/>
    <mergeCell ref="B10:F10"/>
    <mergeCell ref="B11:F11"/>
    <mergeCell ref="B7:M7"/>
    <mergeCell ref="B8:F8"/>
    <mergeCell ref="G9:I9"/>
    <mergeCell ref="G10:I10"/>
    <mergeCell ref="G11:I11"/>
    <mergeCell ref="G4:M4"/>
    <mergeCell ref="G5:M5"/>
    <mergeCell ref="G8:I8"/>
    <mergeCell ref="G3:M3"/>
    <mergeCell ref="B4:F4"/>
  </mergeCells>
  <pageMargins left="0.7" right="0.7" top="0.75" bottom="0.75" header="0.3" footer="0.3"/>
  <pageSetup scale="51"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A277A4E-8AFD-45AE-A84D-36141F8FDEAB}">
          <x14:formula1>
            <xm:f>'Drop Downs'!$O$2:$O$6</xm:f>
          </x14:formula1>
          <xm:sqref>G5:G6</xm:sqref>
        </x14:dataValidation>
        <x14:dataValidation type="list" allowBlank="1" showInputMessage="1" showErrorMessage="1" xr:uid="{979FB563-AAF3-4F8C-A73F-312B04063D49}">
          <x14:formula1>
            <xm:f>'Drop Downs'!$M$2:$M$4</xm:f>
          </x14:formula1>
          <xm:sqref>G4</xm:sqref>
        </x14:dataValidation>
        <x14:dataValidation type="list" allowBlank="1" showInputMessage="1" showErrorMessage="1" xr:uid="{B82503B0-C8AF-4E8E-9A14-E3A214009EBF}">
          <x14:formula1>
            <xm:f>'Drop Downs'!$C$2:$C$7</xm:f>
          </x14:formula1>
          <xm:sqref>G8:G12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18678-F320-4654-8D6E-2F88B2CCE5F1}">
  <sheetPr codeName="Sheet17">
    <tabColor theme="5"/>
  </sheetPr>
  <dimension ref="A1:WVW81"/>
  <sheetViews>
    <sheetView showGridLines="0" zoomScaleNormal="100" workbookViewId="0">
      <selection activeCell="B6" sqref="B6"/>
    </sheetView>
  </sheetViews>
  <sheetFormatPr defaultColWidth="0" defaultRowHeight="15.6" zeroHeight="1"/>
  <cols>
    <col min="1" max="1" width="11.5703125" style="13" customWidth="1"/>
    <col min="2" max="2" width="44.7109375" style="13" customWidth="1"/>
    <col min="3" max="3" width="10.85546875" style="13" customWidth="1"/>
    <col min="4" max="4" width="13.7109375" style="13" customWidth="1"/>
    <col min="5" max="5" width="51.7109375" style="13" customWidth="1"/>
    <col min="6" max="6" width="18.140625" style="13" customWidth="1"/>
    <col min="7" max="8" width="9.28515625" style="13" customWidth="1"/>
    <col min="9" max="9" width="6.5703125" style="13" customWidth="1"/>
    <col min="10" max="10" width="9.28515625" style="13" customWidth="1"/>
    <col min="11" max="11" width="17.7109375" style="13" customWidth="1"/>
    <col min="12" max="12" width="9.28515625" style="13" customWidth="1"/>
    <col min="13" max="13" width="7.42578125" style="13" customWidth="1"/>
    <col min="14" max="14" width="23.7109375" style="13" customWidth="1"/>
    <col min="15" max="15" width="7" style="13" hidden="1"/>
    <col min="16" max="16" width="9.28515625" style="13" hidden="1"/>
    <col min="17" max="17" width="12.140625" style="13" hidden="1"/>
    <col min="18" max="255" width="9.28515625" style="13" hidden="1"/>
    <col min="256" max="256" width="2" style="13" hidden="1"/>
    <col min="257" max="257" width="3.28515625" style="13" hidden="1"/>
    <col min="258" max="259" width="3.7109375" style="13" hidden="1"/>
    <col min="260" max="260" width="9.7109375" style="13" hidden="1"/>
    <col min="261" max="261" width="4.5703125" style="13" hidden="1"/>
    <col min="262" max="262" width="9.7109375" style="13" hidden="1"/>
    <col min="263" max="264" width="9.28515625" style="13" hidden="1"/>
    <col min="265" max="265" width="6.5703125" style="13" hidden="1"/>
    <col min="266" max="266" width="9.28515625" style="13" hidden="1"/>
    <col min="267" max="267" width="7.28515625" style="13" hidden="1"/>
    <col min="268" max="268" width="9.28515625" style="13" hidden="1"/>
    <col min="269" max="269" width="7.42578125" style="13" hidden="1"/>
    <col min="270" max="270" width="2" style="13" hidden="1"/>
    <col min="271" max="511" width="9.28515625" style="13" hidden="1"/>
    <col min="512" max="512" width="2" style="13" hidden="1"/>
    <col min="513" max="513" width="3.28515625" style="13" hidden="1"/>
    <col min="514" max="515" width="3.7109375" style="13" hidden="1"/>
    <col min="516" max="516" width="9.7109375" style="13" hidden="1"/>
    <col min="517" max="517" width="4.5703125" style="13" hidden="1"/>
    <col min="518" max="518" width="9.7109375" style="13" hidden="1"/>
    <col min="519" max="520" width="9.28515625" style="13" hidden="1"/>
    <col min="521" max="521" width="6.5703125" style="13" hidden="1"/>
    <col min="522" max="522" width="9.28515625" style="13" hidden="1"/>
    <col min="523" max="523" width="7.28515625" style="13" hidden="1"/>
    <col min="524" max="524" width="9.28515625" style="13" hidden="1"/>
    <col min="525" max="525" width="7.42578125" style="13" hidden="1"/>
    <col min="526" max="526" width="2" style="13" hidden="1"/>
    <col min="527" max="767" width="9.28515625" style="13" hidden="1"/>
    <col min="768" max="768" width="2" style="13" hidden="1"/>
    <col min="769" max="769" width="3.28515625" style="13" hidden="1"/>
    <col min="770" max="771" width="3.7109375" style="13" hidden="1"/>
    <col min="772" max="772" width="9.7109375" style="13" hidden="1"/>
    <col min="773" max="773" width="4.5703125" style="13" hidden="1"/>
    <col min="774" max="774" width="9.7109375" style="13" hidden="1"/>
    <col min="775" max="776" width="9.28515625" style="13" hidden="1"/>
    <col min="777" max="777" width="6.5703125" style="13" hidden="1"/>
    <col min="778" max="778" width="9.28515625" style="13" hidden="1"/>
    <col min="779" max="779" width="7.28515625" style="13" hidden="1"/>
    <col min="780" max="780" width="9.28515625" style="13" hidden="1"/>
    <col min="781" max="781" width="7.42578125" style="13" hidden="1"/>
    <col min="782" max="782" width="2" style="13" hidden="1"/>
    <col min="783" max="1023" width="9.28515625" style="13" hidden="1"/>
    <col min="1024" max="1024" width="2" style="13" hidden="1"/>
    <col min="1025" max="1025" width="3.28515625" style="13" hidden="1"/>
    <col min="1026" max="1027" width="3.7109375" style="13" hidden="1"/>
    <col min="1028" max="1028" width="9.7109375" style="13" hidden="1"/>
    <col min="1029" max="1029" width="4.5703125" style="13" hidden="1"/>
    <col min="1030" max="1030" width="9.7109375" style="13" hidden="1"/>
    <col min="1031" max="1032" width="9.28515625" style="13" hidden="1"/>
    <col min="1033" max="1033" width="6.5703125" style="13" hidden="1"/>
    <col min="1034" max="1034" width="9.28515625" style="13" hidden="1"/>
    <col min="1035" max="1035" width="7.28515625" style="13" hidden="1"/>
    <col min="1036" max="1036" width="9.28515625" style="13" hidden="1"/>
    <col min="1037" max="1037" width="7.42578125" style="13" hidden="1"/>
    <col min="1038" max="1038" width="2" style="13" hidden="1"/>
    <col min="1039" max="1279" width="9.28515625" style="13" hidden="1"/>
    <col min="1280" max="1280" width="2" style="13" hidden="1"/>
    <col min="1281" max="1281" width="3.28515625" style="13" hidden="1"/>
    <col min="1282" max="1283" width="3.7109375" style="13" hidden="1"/>
    <col min="1284" max="1284" width="9.7109375" style="13" hidden="1"/>
    <col min="1285" max="1285" width="4.5703125" style="13" hidden="1"/>
    <col min="1286" max="1286" width="9.7109375" style="13" hidden="1"/>
    <col min="1287" max="1288" width="9.28515625" style="13" hidden="1"/>
    <col min="1289" max="1289" width="6.5703125" style="13" hidden="1"/>
    <col min="1290" max="1290" width="9.28515625" style="13" hidden="1"/>
    <col min="1291" max="1291" width="7.28515625" style="13" hidden="1"/>
    <col min="1292" max="1292" width="9.28515625" style="13" hidden="1"/>
    <col min="1293" max="1293" width="7.42578125" style="13" hidden="1"/>
    <col min="1294" max="1294" width="2" style="13" hidden="1"/>
    <col min="1295" max="1535" width="9.28515625" style="13" hidden="1"/>
    <col min="1536" max="1536" width="2" style="13" hidden="1"/>
    <col min="1537" max="1537" width="3.28515625" style="13" hidden="1"/>
    <col min="1538" max="1539" width="3.7109375" style="13" hidden="1"/>
    <col min="1540" max="1540" width="9.7109375" style="13" hidden="1"/>
    <col min="1541" max="1541" width="4.5703125" style="13" hidden="1"/>
    <col min="1542" max="1542" width="9.7109375" style="13" hidden="1"/>
    <col min="1543" max="1544" width="9.28515625" style="13" hidden="1"/>
    <col min="1545" max="1545" width="6.5703125" style="13" hidden="1"/>
    <col min="1546" max="1546" width="9.28515625" style="13" hidden="1"/>
    <col min="1547" max="1547" width="7.28515625" style="13" hidden="1"/>
    <col min="1548" max="1548" width="9.28515625" style="13" hidden="1"/>
    <col min="1549" max="1549" width="7.42578125" style="13" hidden="1"/>
    <col min="1550" max="1550" width="2" style="13" hidden="1"/>
    <col min="1551" max="1791" width="9.28515625" style="13" hidden="1"/>
    <col min="1792" max="1792" width="2" style="13" hidden="1"/>
    <col min="1793" max="1793" width="3.28515625" style="13" hidden="1"/>
    <col min="1794" max="1795" width="3.7109375" style="13" hidden="1"/>
    <col min="1796" max="1796" width="9.7109375" style="13" hidden="1"/>
    <col min="1797" max="1797" width="4.5703125" style="13" hidden="1"/>
    <col min="1798" max="1798" width="9.7109375" style="13" hidden="1"/>
    <col min="1799" max="1800" width="9.28515625" style="13" hidden="1"/>
    <col min="1801" max="1801" width="6.5703125" style="13" hidden="1"/>
    <col min="1802" max="1802" width="9.28515625" style="13" hidden="1"/>
    <col min="1803" max="1803" width="7.28515625" style="13" hidden="1"/>
    <col min="1804" max="1804" width="9.28515625" style="13" hidden="1"/>
    <col min="1805" max="1805" width="7.42578125" style="13" hidden="1"/>
    <col min="1806" max="1806" width="2" style="13" hidden="1"/>
    <col min="1807" max="2047" width="9.28515625" style="13" hidden="1"/>
    <col min="2048" max="2048" width="2" style="13" hidden="1"/>
    <col min="2049" max="2049" width="3.28515625" style="13" hidden="1"/>
    <col min="2050" max="2051" width="3.7109375" style="13" hidden="1"/>
    <col min="2052" max="2052" width="9.7109375" style="13" hidden="1"/>
    <col min="2053" max="2053" width="4.5703125" style="13" hidden="1"/>
    <col min="2054" max="2054" width="9.7109375" style="13" hidden="1"/>
    <col min="2055" max="2056" width="9.28515625" style="13" hidden="1"/>
    <col min="2057" max="2057" width="6.5703125" style="13" hidden="1"/>
    <col min="2058" max="2058" width="9.28515625" style="13" hidden="1"/>
    <col min="2059" max="2059" width="7.28515625" style="13" hidden="1"/>
    <col min="2060" max="2060" width="9.28515625" style="13" hidden="1"/>
    <col min="2061" max="2061" width="7.42578125" style="13" hidden="1"/>
    <col min="2062" max="2062" width="2" style="13" hidden="1"/>
    <col min="2063" max="2303" width="9.28515625" style="13" hidden="1"/>
    <col min="2304" max="2304" width="2" style="13" hidden="1"/>
    <col min="2305" max="2305" width="3.28515625" style="13" hidden="1"/>
    <col min="2306" max="2307" width="3.7109375" style="13" hidden="1"/>
    <col min="2308" max="2308" width="9.7109375" style="13" hidden="1"/>
    <col min="2309" max="2309" width="4.5703125" style="13" hidden="1"/>
    <col min="2310" max="2310" width="9.7109375" style="13" hidden="1"/>
    <col min="2311" max="2312" width="9.28515625" style="13" hidden="1"/>
    <col min="2313" max="2313" width="6.5703125" style="13" hidden="1"/>
    <col min="2314" max="2314" width="9.28515625" style="13" hidden="1"/>
    <col min="2315" max="2315" width="7.28515625" style="13" hidden="1"/>
    <col min="2316" max="2316" width="9.28515625" style="13" hidden="1"/>
    <col min="2317" max="2317" width="7.42578125" style="13" hidden="1"/>
    <col min="2318" max="2318" width="2" style="13" hidden="1"/>
    <col min="2319" max="2559" width="9.28515625" style="13" hidden="1"/>
    <col min="2560" max="2560" width="2" style="13" hidden="1"/>
    <col min="2561" max="2561" width="3.28515625" style="13" hidden="1"/>
    <col min="2562" max="2563" width="3.7109375" style="13" hidden="1"/>
    <col min="2564" max="2564" width="9.7109375" style="13" hidden="1"/>
    <col min="2565" max="2565" width="4.5703125" style="13" hidden="1"/>
    <col min="2566" max="2566" width="9.7109375" style="13" hidden="1"/>
    <col min="2567" max="2568" width="9.28515625" style="13" hidden="1"/>
    <col min="2569" max="2569" width="6.5703125" style="13" hidden="1"/>
    <col min="2570" max="2570" width="9.28515625" style="13" hidden="1"/>
    <col min="2571" max="2571" width="7.28515625" style="13" hidden="1"/>
    <col min="2572" max="2572" width="9.28515625" style="13" hidden="1"/>
    <col min="2573" max="2573" width="7.42578125" style="13" hidden="1"/>
    <col min="2574" max="2574" width="2" style="13" hidden="1"/>
    <col min="2575" max="2815" width="9.28515625" style="13" hidden="1"/>
    <col min="2816" max="2816" width="2" style="13" hidden="1"/>
    <col min="2817" max="2817" width="3.28515625" style="13" hidden="1"/>
    <col min="2818" max="2819" width="3.7109375" style="13" hidden="1"/>
    <col min="2820" max="2820" width="9.7109375" style="13" hidden="1"/>
    <col min="2821" max="2821" width="4.5703125" style="13" hidden="1"/>
    <col min="2822" max="2822" width="9.7109375" style="13" hidden="1"/>
    <col min="2823" max="2824" width="9.28515625" style="13" hidden="1"/>
    <col min="2825" max="2825" width="6.5703125" style="13" hidden="1"/>
    <col min="2826" max="2826" width="9.28515625" style="13" hidden="1"/>
    <col min="2827" max="2827" width="7.28515625" style="13" hidden="1"/>
    <col min="2828" max="2828" width="9.28515625" style="13" hidden="1"/>
    <col min="2829" max="2829" width="7.42578125" style="13" hidden="1"/>
    <col min="2830" max="2830" width="2" style="13" hidden="1"/>
    <col min="2831" max="3071" width="9.28515625" style="13" hidden="1"/>
    <col min="3072" max="3072" width="2" style="13" hidden="1"/>
    <col min="3073" max="3073" width="3.28515625" style="13" hidden="1"/>
    <col min="3074" max="3075" width="3.7109375" style="13" hidden="1"/>
    <col min="3076" max="3076" width="9.7109375" style="13" hidden="1"/>
    <col min="3077" max="3077" width="4.5703125" style="13" hidden="1"/>
    <col min="3078" max="3078" width="9.7109375" style="13" hidden="1"/>
    <col min="3079" max="3080" width="9.28515625" style="13" hidden="1"/>
    <col min="3081" max="3081" width="6.5703125" style="13" hidden="1"/>
    <col min="3082" max="3082" width="9.28515625" style="13" hidden="1"/>
    <col min="3083" max="3083" width="7.28515625" style="13" hidden="1"/>
    <col min="3084" max="3084" width="9.28515625" style="13" hidden="1"/>
    <col min="3085" max="3085" width="7.42578125" style="13" hidden="1"/>
    <col min="3086" max="3086" width="2" style="13" hidden="1"/>
    <col min="3087" max="3327" width="9.28515625" style="13" hidden="1"/>
    <col min="3328" max="3328" width="2" style="13" hidden="1"/>
    <col min="3329" max="3329" width="3.28515625" style="13" hidden="1"/>
    <col min="3330" max="3331" width="3.7109375" style="13" hidden="1"/>
    <col min="3332" max="3332" width="9.7109375" style="13" hidden="1"/>
    <col min="3333" max="3333" width="4.5703125" style="13" hidden="1"/>
    <col min="3334" max="3334" width="9.7109375" style="13" hidden="1"/>
    <col min="3335" max="3336" width="9.28515625" style="13" hidden="1"/>
    <col min="3337" max="3337" width="6.5703125" style="13" hidden="1"/>
    <col min="3338" max="3338" width="9.28515625" style="13" hidden="1"/>
    <col min="3339" max="3339" width="7.28515625" style="13" hidden="1"/>
    <col min="3340" max="3340" width="9.28515625" style="13" hidden="1"/>
    <col min="3341" max="3341" width="7.42578125" style="13" hidden="1"/>
    <col min="3342" max="3342" width="2" style="13" hidden="1"/>
    <col min="3343" max="3583" width="9.28515625" style="13" hidden="1"/>
    <col min="3584" max="3584" width="2" style="13" hidden="1"/>
    <col min="3585" max="3585" width="3.28515625" style="13" hidden="1"/>
    <col min="3586" max="3587" width="3.7109375" style="13" hidden="1"/>
    <col min="3588" max="3588" width="9.7109375" style="13" hidden="1"/>
    <col min="3589" max="3589" width="4.5703125" style="13" hidden="1"/>
    <col min="3590" max="3590" width="9.7109375" style="13" hidden="1"/>
    <col min="3591" max="3592" width="9.28515625" style="13" hidden="1"/>
    <col min="3593" max="3593" width="6.5703125" style="13" hidden="1"/>
    <col min="3594" max="3594" width="9.28515625" style="13" hidden="1"/>
    <col min="3595" max="3595" width="7.28515625" style="13" hidden="1"/>
    <col min="3596" max="3596" width="9.28515625" style="13" hidden="1"/>
    <col min="3597" max="3597" width="7.42578125" style="13" hidden="1"/>
    <col min="3598" max="3598" width="2" style="13" hidden="1"/>
    <col min="3599" max="3839" width="9.28515625" style="13" hidden="1"/>
    <col min="3840" max="3840" width="2" style="13" hidden="1"/>
    <col min="3841" max="3841" width="3.28515625" style="13" hidden="1"/>
    <col min="3842" max="3843" width="3.7109375" style="13" hidden="1"/>
    <col min="3844" max="3844" width="9.7109375" style="13" hidden="1"/>
    <col min="3845" max="3845" width="4.5703125" style="13" hidden="1"/>
    <col min="3846" max="3846" width="9.7109375" style="13" hidden="1"/>
    <col min="3847" max="3848" width="9.28515625" style="13" hidden="1"/>
    <col min="3849" max="3849" width="6.5703125" style="13" hidden="1"/>
    <col min="3850" max="3850" width="9.28515625" style="13" hidden="1"/>
    <col min="3851" max="3851" width="7.28515625" style="13" hidden="1"/>
    <col min="3852" max="3852" width="9.28515625" style="13" hidden="1"/>
    <col min="3853" max="3853" width="7.42578125" style="13" hidden="1"/>
    <col min="3854" max="3854" width="2" style="13" hidden="1"/>
    <col min="3855" max="4095" width="9.28515625" style="13" hidden="1"/>
    <col min="4096" max="4096" width="2" style="13" hidden="1"/>
    <col min="4097" max="4097" width="3.28515625" style="13" hidden="1"/>
    <col min="4098" max="4099" width="3.7109375" style="13" hidden="1"/>
    <col min="4100" max="4100" width="9.7109375" style="13" hidden="1"/>
    <col min="4101" max="4101" width="4.5703125" style="13" hidden="1"/>
    <col min="4102" max="4102" width="9.7109375" style="13" hidden="1"/>
    <col min="4103" max="4104" width="9.28515625" style="13" hidden="1"/>
    <col min="4105" max="4105" width="6.5703125" style="13" hidden="1"/>
    <col min="4106" max="4106" width="9.28515625" style="13" hidden="1"/>
    <col min="4107" max="4107" width="7.28515625" style="13" hidden="1"/>
    <col min="4108" max="4108" width="9.28515625" style="13" hidden="1"/>
    <col min="4109" max="4109" width="7.42578125" style="13" hidden="1"/>
    <col min="4110" max="4110" width="2" style="13" hidden="1"/>
    <col min="4111" max="4351" width="9.28515625" style="13" hidden="1"/>
    <col min="4352" max="4352" width="2" style="13" hidden="1"/>
    <col min="4353" max="4353" width="3.28515625" style="13" hidden="1"/>
    <col min="4354" max="4355" width="3.7109375" style="13" hidden="1"/>
    <col min="4356" max="4356" width="9.7109375" style="13" hidden="1"/>
    <col min="4357" max="4357" width="4.5703125" style="13" hidden="1"/>
    <col min="4358" max="4358" width="9.7109375" style="13" hidden="1"/>
    <col min="4359" max="4360" width="9.28515625" style="13" hidden="1"/>
    <col min="4361" max="4361" width="6.5703125" style="13" hidden="1"/>
    <col min="4362" max="4362" width="9.28515625" style="13" hidden="1"/>
    <col min="4363" max="4363" width="7.28515625" style="13" hidden="1"/>
    <col min="4364" max="4364" width="9.28515625" style="13" hidden="1"/>
    <col min="4365" max="4365" width="7.42578125" style="13" hidden="1"/>
    <col min="4366" max="4366" width="2" style="13" hidden="1"/>
    <col min="4367" max="4607" width="9.28515625" style="13" hidden="1"/>
    <col min="4608" max="4608" width="2" style="13" hidden="1"/>
    <col min="4609" max="4609" width="3.28515625" style="13" hidden="1"/>
    <col min="4610" max="4611" width="3.7109375" style="13" hidden="1"/>
    <col min="4612" max="4612" width="9.7109375" style="13" hidden="1"/>
    <col min="4613" max="4613" width="4.5703125" style="13" hidden="1"/>
    <col min="4614" max="4614" width="9.7109375" style="13" hidden="1"/>
    <col min="4615" max="4616" width="9.28515625" style="13" hidden="1"/>
    <col min="4617" max="4617" width="6.5703125" style="13" hidden="1"/>
    <col min="4618" max="4618" width="9.28515625" style="13" hidden="1"/>
    <col min="4619" max="4619" width="7.28515625" style="13" hidden="1"/>
    <col min="4620" max="4620" width="9.28515625" style="13" hidden="1"/>
    <col min="4621" max="4621" width="7.42578125" style="13" hidden="1"/>
    <col min="4622" max="4622" width="2" style="13" hidden="1"/>
    <col min="4623" max="4863" width="9.28515625" style="13" hidden="1"/>
    <col min="4864" max="4864" width="2" style="13" hidden="1"/>
    <col min="4865" max="4865" width="3.28515625" style="13" hidden="1"/>
    <col min="4866" max="4867" width="3.7109375" style="13" hidden="1"/>
    <col min="4868" max="4868" width="9.7109375" style="13" hidden="1"/>
    <col min="4869" max="4869" width="4.5703125" style="13" hidden="1"/>
    <col min="4870" max="4870" width="9.7109375" style="13" hidden="1"/>
    <col min="4871" max="4872" width="9.28515625" style="13" hidden="1"/>
    <col min="4873" max="4873" width="6.5703125" style="13" hidden="1"/>
    <col min="4874" max="4874" width="9.28515625" style="13" hidden="1"/>
    <col min="4875" max="4875" width="7.28515625" style="13" hidden="1"/>
    <col min="4876" max="4876" width="9.28515625" style="13" hidden="1"/>
    <col min="4877" max="4877" width="7.42578125" style="13" hidden="1"/>
    <col min="4878" max="4878" width="2" style="13" hidden="1"/>
    <col min="4879" max="5119" width="9.28515625" style="13" hidden="1"/>
    <col min="5120" max="5120" width="2" style="13" hidden="1"/>
    <col min="5121" max="5121" width="3.28515625" style="13" hidden="1"/>
    <col min="5122" max="5123" width="3.7109375" style="13" hidden="1"/>
    <col min="5124" max="5124" width="9.7109375" style="13" hidden="1"/>
    <col min="5125" max="5125" width="4.5703125" style="13" hidden="1"/>
    <col min="5126" max="5126" width="9.7109375" style="13" hidden="1"/>
    <col min="5127" max="5128" width="9.28515625" style="13" hidden="1"/>
    <col min="5129" max="5129" width="6.5703125" style="13" hidden="1"/>
    <col min="5130" max="5130" width="9.28515625" style="13" hidden="1"/>
    <col min="5131" max="5131" width="7.28515625" style="13" hidden="1"/>
    <col min="5132" max="5132" width="9.28515625" style="13" hidden="1"/>
    <col min="5133" max="5133" width="7.42578125" style="13" hidden="1"/>
    <col min="5134" max="5134" width="2" style="13" hidden="1"/>
    <col min="5135" max="5375" width="9.28515625" style="13" hidden="1"/>
    <col min="5376" max="5376" width="2" style="13" hidden="1"/>
    <col min="5377" max="5377" width="3.28515625" style="13" hidden="1"/>
    <col min="5378" max="5379" width="3.7109375" style="13" hidden="1"/>
    <col min="5380" max="5380" width="9.7109375" style="13" hidden="1"/>
    <col min="5381" max="5381" width="4.5703125" style="13" hidden="1"/>
    <col min="5382" max="5382" width="9.7109375" style="13" hidden="1"/>
    <col min="5383" max="5384" width="9.28515625" style="13" hidden="1"/>
    <col min="5385" max="5385" width="6.5703125" style="13" hidden="1"/>
    <col min="5386" max="5386" width="9.28515625" style="13" hidden="1"/>
    <col min="5387" max="5387" width="7.28515625" style="13" hidden="1"/>
    <col min="5388" max="5388" width="9.28515625" style="13" hidden="1"/>
    <col min="5389" max="5389" width="7.42578125" style="13" hidden="1"/>
    <col min="5390" max="5390" width="2" style="13" hidden="1"/>
    <col min="5391" max="5631" width="9.28515625" style="13" hidden="1"/>
    <col min="5632" max="5632" width="2" style="13" hidden="1"/>
    <col min="5633" max="5633" width="3.28515625" style="13" hidden="1"/>
    <col min="5634" max="5635" width="3.7109375" style="13" hidden="1"/>
    <col min="5636" max="5636" width="9.7109375" style="13" hidden="1"/>
    <col min="5637" max="5637" width="4.5703125" style="13" hidden="1"/>
    <col min="5638" max="5638" width="9.7109375" style="13" hidden="1"/>
    <col min="5639" max="5640" width="9.28515625" style="13" hidden="1"/>
    <col min="5641" max="5641" width="6.5703125" style="13" hidden="1"/>
    <col min="5642" max="5642" width="9.28515625" style="13" hidden="1"/>
    <col min="5643" max="5643" width="7.28515625" style="13" hidden="1"/>
    <col min="5644" max="5644" width="9.28515625" style="13" hidden="1"/>
    <col min="5645" max="5645" width="7.42578125" style="13" hidden="1"/>
    <col min="5646" max="5646" width="2" style="13" hidden="1"/>
    <col min="5647" max="5887" width="9.28515625" style="13" hidden="1"/>
    <col min="5888" max="5888" width="2" style="13" hidden="1"/>
    <col min="5889" max="5889" width="3.28515625" style="13" hidden="1"/>
    <col min="5890" max="5891" width="3.7109375" style="13" hidden="1"/>
    <col min="5892" max="5892" width="9.7109375" style="13" hidden="1"/>
    <col min="5893" max="5893" width="4.5703125" style="13" hidden="1"/>
    <col min="5894" max="5894" width="9.7109375" style="13" hidden="1"/>
    <col min="5895" max="5896" width="9.28515625" style="13" hidden="1"/>
    <col min="5897" max="5897" width="6.5703125" style="13" hidden="1"/>
    <col min="5898" max="5898" width="9.28515625" style="13" hidden="1"/>
    <col min="5899" max="5899" width="7.28515625" style="13" hidden="1"/>
    <col min="5900" max="5900" width="9.28515625" style="13" hidden="1"/>
    <col min="5901" max="5901" width="7.42578125" style="13" hidden="1"/>
    <col min="5902" max="5902" width="2" style="13" hidden="1"/>
    <col min="5903" max="6143" width="9.28515625" style="13" hidden="1"/>
    <col min="6144" max="6144" width="2" style="13" hidden="1"/>
    <col min="6145" max="6145" width="3.28515625" style="13" hidden="1"/>
    <col min="6146" max="6147" width="3.7109375" style="13" hidden="1"/>
    <col min="6148" max="6148" width="9.7109375" style="13" hidden="1"/>
    <col min="6149" max="6149" width="4.5703125" style="13" hidden="1"/>
    <col min="6150" max="6150" width="9.7109375" style="13" hidden="1"/>
    <col min="6151" max="6152" width="9.28515625" style="13" hidden="1"/>
    <col min="6153" max="6153" width="6.5703125" style="13" hidden="1"/>
    <col min="6154" max="6154" width="9.28515625" style="13" hidden="1"/>
    <col min="6155" max="6155" width="7.28515625" style="13" hidden="1"/>
    <col min="6156" max="6156" width="9.28515625" style="13" hidden="1"/>
    <col min="6157" max="6157" width="7.42578125" style="13" hidden="1"/>
    <col min="6158" max="6158" width="2" style="13" hidden="1"/>
    <col min="6159" max="6399" width="9.28515625" style="13" hidden="1"/>
    <col min="6400" max="6400" width="2" style="13" hidden="1"/>
    <col min="6401" max="6401" width="3.28515625" style="13" hidden="1"/>
    <col min="6402" max="6403" width="3.7109375" style="13" hidden="1"/>
    <col min="6404" max="6404" width="9.7109375" style="13" hidden="1"/>
    <col min="6405" max="6405" width="4.5703125" style="13" hidden="1"/>
    <col min="6406" max="6406" width="9.7109375" style="13" hidden="1"/>
    <col min="6407" max="6408" width="9.28515625" style="13" hidden="1"/>
    <col min="6409" max="6409" width="6.5703125" style="13" hidden="1"/>
    <col min="6410" max="6410" width="9.28515625" style="13" hidden="1"/>
    <col min="6411" max="6411" width="7.28515625" style="13" hidden="1"/>
    <col min="6412" max="6412" width="9.28515625" style="13" hidden="1"/>
    <col min="6413" max="6413" width="7.42578125" style="13" hidden="1"/>
    <col min="6414" max="6414" width="2" style="13" hidden="1"/>
    <col min="6415" max="6655" width="9.28515625" style="13" hidden="1"/>
    <col min="6656" max="6656" width="2" style="13" hidden="1"/>
    <col min="6657" max="6657" width="3.28515625" style="13" hidden="1"/>
    <col min="6658" max="6659" width="3.7109375" style="13" hidden="1"/>
    <col min="6660" max="6660" width="9.7109375" style="13" hidden="1"/>
    <col min="6661" max="6661" width="4.5703125" style="13" hidden="1"/>
    <col min="6662" max="6662" width="9.7109375" style="13" hidden="1"/>
    <col min="6663" max="6664" width="9.28515625" style="13" hidden="1"/>
    <col min="6665" max="6665" width="6.5703125" style="13" hidden="1"/>
    <col min="6666" max="6666" width="9.28515625" style="13" hidden="1"/>
    <col min="6667" max="6667" width="7.28515625" style="13" hidden="1"/>
    <col min="6668" max="6668" width="9.28515625" style="13" hidden="1"/>
    <col min="6669" max="6669" width="7.42578125" style="13" hidden="1"/>
    <col min="6670" max="6670" width="2" style="13" hidden="1"/>
    <col min="6671" max="6911" width="9.28515625" style="13" hidden="1"/>
    <col min="6912" max="6912" width="2" style="13" hidden="1"/>
    <col min="6913" max="6913" width="3.28515625" style="13" hidden="1"/>
    <col min="6914" max="6915" width="3.7109375" style="13" hidden="1"/>
    <col min="6916" max="6916" width="9.7109375" style="13" hidden="1"/>
    <col min="6917" max="6917" width="4.5703125" style="13" hidden="1"/>
    <col min="6918" max="6918" width="9.7109375" style="13" hidden="1"/>
    <col min="6919" max="6920" width="9.28515625" style="13" hidden="1"/>
    <col min="6921" max="6921" width="6.5703125" style="13" hidden="1"/>
    <col min="6922" max="6922" width="9.28515625" style="13" hidden="1"/>
    <col min="6923" max="6923" width="7.28515625" style="13" hidden="1"/>
    <col min="6924" max="6924" width="9.28515625" style="13" hidden="1"/>
    <col min="6925" max="6925" width="7.42578125" style="13" hidden="1"/>
    <col min="6926" max="6926" width="2" style="13" hidden="1"/>
    <col min="6927" max="7167" width="9.28515625" style="13" hidden="1"/>
    <col min="7168" max="7168" width="2" style="13" hidden="1"/>
    <col min="7169" max="7169" width="3.28515625" style="13" hidden="1"/>
    <col min="7170" max="7171" width="3.7109375" style="13" hidden="1"/>
    <col min="7172" max="7172" width="9.7109375" style="13" hidden="1"/>
    <col min="7173" max="7173" width="4.5703125" style="13" hidden="1"/>
    <col min="7174" max="7174" width="9.7109375" style="13" hidden="1"/>
    <col min="7175" max="7176" width="9.28515625" style="13" hidden="1"/>
    <col min="7177" max="7177" width="6.5703125" style="13" hidden="1"/>
    <col min="7178" max="7178" width="9.28515625" style="13" hidden="1"/>
    <col min="7179" max="7179" width="7.28515625" style="13" hidden="1"/>
    <col min="7180" max="7180" width="9.28515625" style="13" hidden="1"/>
    <col min="7181" max="7181" width="7.42578125" style="13" hidden="1"/>
    <col min="7182" max="7182" width="2" style="13" hidden="1"/>
    <col min="7183" max="7423" width="9.28515625" style="13" hidden="1"/>
    <col min="7424" max="7424" width="2" style="13" hidden="1"/>
    <col min="7425" max="7425" width="3.28515625" style="13" hidden="1"/>
    <col min="7426" max="7427" width="3.7109375" style="13" hidden="1"/>
    <col min="7428" max="7428" width="9.7109375" style="13" hidden="1"/>
    <col min="7429" max="7429" width="4.5703125" style="13" hidden="1"/>
    <col min="7430" max="7430" width="9.7109375" style="13" hidden="1"/>
    <col min="7431" max="7432" width="9.28515625" style="13" hidden="1"/>
    <col min="7433" max="7433" width="6.5703125" style="13" hidden="1"/>
    <col min="7434" max="7434" width="9.28515625" style="13" hidden="1"/>
    <col min="7435" max="7435" width="7.28515625" style="13" hidden="1"/>
    <col min="7436" max="7436" width="9.28515625" style="13" hidden="1"/>
    <col min="7437" max="7437" width="7.42578125" style="13" hidden="1"/>
    <col min="7438" max="7438" width="2" style="13" hidden="1"/>
    <col min="7439" max="7679" width="9.28515625" style="13" hidden="1"/>
    <col min="7680" max="7680" width="2" style="13" hidden="1"/>
    <col min="7681" max="7681" width="3.28515625" style="13" hidden="1"/>
    <col min="7682" max="7683" width="3.7109375" style="13" hidden="1"/>
    <col min="7684" max="7684" width="9.7109375" style="13" hidden="1"/>
    <col min="7685" max="7685" width="4.5703125" style="13" hidden="1"/>
    <col min="7686" max="7686" width="9.7109375" style="13" hidden="1"/>
    <col min="7687" max="7688" width="9.28515625" style="13" hidden="1"/>
    <col min="7689" max="7689" width="6.5703125" style="13" hidden="1"/>
    <col min="7690" max="7690" width="9.28515625" style="13" hidden="1"/>
    <col min="7691" max="7691" width="7.28515625" style="13" hidden="1"/>
    <col min="7692" max="7692" width="9.28515625" style="13" hidden="1"/>
    <col min="7693" max="7693" width="7.42578125" style="13" hidden="1"/>
    <col min="7694" max="7694" width="2" style="13" hidden="1"/>
    <col min="7695" max="7935" width="9.28515625" style="13" hidden="1"/>
    <col min="7936" max="7936" width="2" style="13" hidden="1"/>
    <col min="7937" max="7937" width="3.28515625" style="13" hidden="1"/>
    <col min="7938" max="7939" width="3.7109375" style="13" hidden="1"/>
    <col min="7940" max="7940" width="9.7109375" style="13" hidden="1"/>
    <col min="7941" max="7941" width="4.5703125" style="13" hidden="1"/>
    <col min="7942" max="7942" width="9.7109375" style="13" hidden="1"/>
    <col min="7943" max="7944" width="9.28515625" style="13" hidden="1"/>
    <col min="7945" max="7945" width="6.5703125" style="13" hidden="1"/>
    <col min="7946" max="7946" width="9.28515625" style="13" hidden="1"/>
    <col min="7947" max="7947" width="7.28515625" style="13" hidden="1"/>
    <col min="7948" max="7948" width="9.28515625" style="13" hidden="1"/>
    <col min="7949" max="7949" width="7.42578125" style="13" hidden="1"/>
    <col min="7950" max="7950" width="2" style="13" hidden="1"/>
    <col min="7951" max="8191" width="9.28515625" style="13" hidden="1"/>
    <col min="8192" max="8192" width="2" style="13" hidden="1"/>
    <col min="8193" max="8193" width="3.28515625" style="13" hidden="1"/>
    <col min="8194" max="8195" width="3.7109375" style="13" hidden="1"/>
    <col min="8196" max="8196" width="9.7109375" style="13" hidden="1"/>
    <col min="8197" max="8197" width="4.5703125" style="13" hidden="1"/>
    <col min="8198" max="8198" width="9.7109375" style="13" hidden="1"/>
    <col min="8199" max="8200" width="9.28515625" style="13" hidden="1"/>
    <col min="8201" max="8201" width="6.5703125" style="13" hidden="1"/>
    <col min="8202" max="8202" width="9.28515625" style="13" hidden="1"/>
    <col min="8203" max="8203" width="7.28515625" style="13" hidden="1"/>
    <col min="8204" max="8204" width="9.28515625" style="13" hidden="1"/>
    <col min="8205" max="8205" width="7.42578125" style="13" hidden="1"/>
    <col min="8206" max="8206" width="2" style="13" hidden="1"/>
    <col min="8207" max="8447" width="9.28515625" style="13" hidden="1"/>
    <col min="8448" max="8448" width="2" style="13" hidden="1"/>
    <col min="8449" max="8449" width="3.28515625" style="13" hidden="1"/>
    <col min="8450" max="8451" width="3.7109375" style="13" hidden="1"/>
    <col min="8452" max="8452" width="9.7109375" style="13" hidden="1"/>
    <col min="8453" max="8453" width="4.5703125" style="13" hidden="1"/>
    <col min="8454" max="8454" width="9.7109375" style="13" hidden="1"/>
    <col min="8455" max="8456" width="9.28515625" style="13" hidden="1"/>
    <col min="8457" max="8457" width="6.5703125" style="13" hidden="1"/>
    <col min="8458" max="8458" width="9.28515625" style="13" hidden="1"/>
    <col min="8459" max="8459" width="7.28515625" style="13" hidden="1"/>
    <col min="8460" max="8460" width="9.28515625" style="13" hidden="1"/>
    <col min="8461" max="8461" width="7.42578125" style="13" hidden="1"/>
    <col min="8462" max="8462" width="2" style="13" hidden="1"/>
    <col min="8463" max="8703" width="9.28515625" style="13" hidden="1"/>
    <col min="8704" max="8704" width="2" style="13" hidden="1"/>
    <col min="8705" max="8705" width="3.28515625" style="13" hidden="1"/>
    <col min="8706" max="8707" width="3.7109375" style="13" hidden="1"/>
    <col min="8708" max="8708" width="9.7109375" style="13" hidden="1"/>
    <col min="8709" max="8709" width="4.5703125" style="13" hidden="1"/>
    <col min="8710" max="8710" width="9.7109375" style="13" hidden="1"/>
    <col min="8711" max="8712" width="9.28515625" style="13" hidden="1"/>
    <col min="8713" max="8713" width="6.5703125" style="13" hidden="1"/>
    <col min="8714" max="8714" width="9.28515625" style="13" hidden="1"/>
    <col min="8715" max="8715" width="7.28515625" style="13" hidden="1"/>
    <col min="8716" max="8716" width="9.28515625" style="13" hidden="1"/>
    <col min="8717" max="8717" width="7.42578125" style="13" hidden="1"/>
    <col min="8718" max="8718" width="2" style="13" hidden="1"/>
    <col min="8719" max="8959" width="9.28515625" style="13" hidden="1"/>
    <col min="8960" max="8960" width="2" style="13" hidden="1"/>
    <col min="8961" max="8961" width="3.28515625" style="13" hidden="1"/>
    <col min="8962" max="8963" width="3.7109375" style="13" hidden="1"/>
    <col min="8964" max="8964" width="9.7109375" style="13" hidden="1"/>
    <col min="8965" max="8965" width="4.5703125" style="13" hidden="1"/>
    <col min="8966" max="8966" width="9.7109375" style="13" hidden="1"/>
    <col min="8967" max="8968" width="9.28515625" style="13" hidden="1"/>
    <col min="8969" max="8969" width="6.5703125" style="13" hidden="1"/>
    <col min="8970" max="8970" width="9.28515625" style="13" hidden="1"/>
    <col min="8971" max="8971" width="7.28515625" style="13" hidden="1"/>
    <col min="8972" max="8972" width="9.28515625" style="13" hidden="1"/>
    <col min="8973" max="8973" width="7.42578125" style="13" hidden="1"/>
    <col min="8974" max="8974" width="2" style="13" hidden="1"/>
    <col min="8975" max="9215" width="9.28515625" style="13" hidden="1"/>
    <col min="9216" max="9216" width="2" style="13" hidden="1"/>
    <col min="9217" max="9217" width="3.28515625" style="13" hidden="1"/>
    <col min="9218" max="9219" width="3.7109375" style="13" hidden="1"/>
    <col min="9220" max="9220" width="9.7109375" style="13" hidden="1"/>
    <col min="9221" max="9221" width="4.5703125" style="13" hidden="1"/>
    <col min="9222" max="9222" width="9.7109375" style="13" hidden="1"/>
    <col min="9223" max="9224" width="9.28515625" style="13" hidden="1"/>
    <col min="9225" max="9225" width="6.5703125" style="13" hidden="1"/>
    <col min="9226" max="9226" width="9.28515625" style="13" hidden="1"/>
    <col min="9227" max="9227" width="7.28515625" style="13" hidden="1"/>
    <col min="9228" max="9228" width="9.28515625" style="13" hidden="1"/>
    <col min="9229" max="9229" width="7.42578125" style="13" hidden="1"/>
    <col min="9230" max="9230" width="2" style="13" hidden="1"/>
    <col min="9231" max="9471" width="9.28515625" style="13" hidden="1"/>
    <col min="9472" max="9472" width="2" style="13" hidden="1"/>
    <col min="9473" max="9473" width="3.28515625" style="13" hidden="1"/>
    <col min="9474" max="9475" width="3.7109375" style="13" hidden="1"/>
    <col min="9476" max="9476" width="9.7109375" style="13" hidden="1"/>
    <col min="9477" max="9477" width="4.5703125" style="13" hidden="1"/>
    <col min="9478" max="9478" width="9.7109375" style="13" hidden="1"/>
    <col min="9479" max="9480" width="9.28515625" style="13" hidden="1"/>
    <col min="9481" max="9481" width="6.5703125" style="13" hidden="1"/>
    <col min="9482" max="9482" width="9.28515625" style="13" hidden="1"/>
    <col min="9483" max="9483" width="7.28515625" style="13" hidden="1"/>
    <col min="9484" max="9484" width="9.28515625" style="13" hidden="1"/>
    <col min="9485" max="9485" width="7.42578125" style="13" hidden="1"/>
    <col min="9486" max="9486" width="2" style="13" hidden="1"/>
    <col min="9487" max="9727" width="9.28515625" style="13" hidden="1"/>
    <col min="9728" max="9728" width="2" style="13" hidden="1"/>
    <col min="9729" max="9729" width="3.28515625" style="13" hidden="1"/>
    <col min="9730" max="9731" width="3.7109375" style="13" hidden="1"/>
    <col min="9732" max="9732" width="9.7109375" style="13" hidden="1"/>
    <col min="9733" max="9733" width="4.5703125" style="13" hidden="1"/>
    <col min="9734" max="9734" width="9.7109375" style="13" hidden="1"/>
    <col min="9735" max="9736" width="9.28515625" style="13" hidden="1"/>
    <col min="9737" max="9737" width="6.5703125" style="13" hidden="1"/>
    <col min="9738" max="9738" width="9.28515625" style="13" hidden="1"/>
    <col min="9739" max="9739" width="7.28515625" style="13" hidden="1"/>
    <col min="9740" max="9740" width="9.28515625" style="13" hidden="1"/>
    <col min="9741" max="9741" width="7.42578125" style="13" hidden="1"/>
    <col min="9742" max="9742" width="2" style="13" hidden="1"/>
    <col min="9743" max="9983" width="9.28515625" style="13" hidden="1"/>
    <col min="9984" max="9984" width="2" style="13" hidden="1"/>
    <col min="9985" max="9985" width="3.28515625" style="13" hidden="1"/>
    <col min="9986" max="9987" width="3.7109375" style="13" hidden="1"/>
    <col min="9988" max="9988" width="9.7109375" style="13" hidden="1"/>
    <col min="9989" max="9989" width="4.5703125" style="13" hidden="1"/>
    <col min="9990" max="9990" width="9.7109375" style="13" hidden="1"/>
    <col min="9991" max="9992" width="9.28515625" style="13" hidden="1"/>
    <col min="9993" max="9993" width="6.5703125" style="13" hidden="1"/>
    <col min="9994" max="9994" width="9.28515625" style="13" hidden="1"/>
    <col min="9995" max="9995" width="7.28515625" style="13" hidden="1"/>
    <col min="9996" max="9996" width="9.28515625" style="13" hidden="1"/>
    <col min="9997" max="9997" width="7.42578125" style="13" hidden="1"/>
    <col min="9998" max="9998" width="2" style="13" hidden="1"/>
    <col min="9999" max="10239" width="9.28515625" style="13" hidden="1"/>
    <col min="10240" max="10240" width="2" style="13" hidden="1"/>
    <col min="10241" max="10241" width="3.28515625" style="13" hidden="1"/>
    <col min="10242" max="10243" width="3.7109375" style="13" hidden="1"/>
    <col min="10244" max="10244" width="9.7109375" style="13" hidden="1"/>
    <col min="10245" max="10245" width="4.5703125" style="13" hidden="1"/>
    <col min="10246" max="10246" width="9.7109375" style="13" hidden="1"/>
    <col min="10247" max="10248" width="9.28515625" style="13" hidden="1"/>
    <col min="10249" max="10249" width="6.5703125" style="13" hidden="1"/>
    <col min="10250" max="10250" width="9.28515625" style="13" hidden="1"/>
    <col min="10251" max="10251" width="7.28515625" style="13" hidden="1"/>
    <col min="10252" max="10252" width="9.28515625" style="13" hidden="1"/>
    <col min="10253" max="10253" width="7.42578125" style="13" hidden="1"/>
    <col min="10254" max="10254" width="2" style="13" hidden="1"/>
    <col min="10255" max="10495" width="9.28515625" style="13" hidden="1"/>
    <col min="10496" max="10496" width="2" style="13" hidden="1"/>
    <col min="10497" max="10497" width="3.28515625" style="13" hidden="1"/>
    <col min="10498" max="10499" width="3.7109375" style="13" hidden="1"/>
    <col min="10500" max="10500" width="9.7109375" style="13" hidden="1"/>
    <col min="10501" max="10501" width="4.5703125" style="13" hidden="1"/>
    <col min="10502" max="10502" width="9.7109375" style="13" hidden="1"/>
    <col min="10503" max="10504" width="9.28515625" style="13" hidden="1"/>
    <col min="10505" max="10505" width="6.5703125" style="13" hidden="1"/>
    <col min="10506" max="10506" width="9.28515625" style="13" hidden="1"/>
    <col min="10507" max="10507" width="7.28515625" style="13" hidden="1"/>
    <col min="10508" max="10508" width="9.28515625" style="13" hidden="1"/>
    <col min="10509" max="10509" width="7.42578125" style="13" hidden="1"/>
    <col min="10510" max="10510" width="2" style="13" hidden="1"/>
    <col min="10511" max="10751" width="9.28515625" style="13" hidden="1"/>
    <col min="10752" max="10752" width="2" style="13" hidden="1"/>
    <col min="10753" max="10753" width="3.28515625" style="13" hidden="1"/>
    <col min="10754" max="10755" width="3.7109375" style="13" hidden="1"/>
    <col min="10756" max="10756" width="9.7109375" style="13" hidden="1"/>
    <col min="10757" max="10757" width="4.5703125" style="13" hidden="1"/>
    <col min="10758" max="10758" width="9.7109375" style="13" hidden="1"/>
    <col min="10759" max="10760" width="9.28515625" style="13" hidden="1"/>
    <col min="10761" max="10761" width="6.5703125" style="13" hidden="1"/>
    <col min="10762" max="10762" width="9.28515625" style="13" hidden="1"/>
    <col min="10763" max="10763" width="7.28515625" style="13" hidden="1"/>
    <col min="10764" max="10764" width="9.28515625" style="13" hidden="1"/>
    <col min="10765" max="10765" width="7.42578125" style="13" hidden="1"/>
    <col min="10766" max="10766" width="2" style="13" hidden="1"/>
    <col min="10767" max="11007" width="9.28515625" style="13" hidden="1"/>
    <col min="11008" max="11008" width="2" style="13" hidden="1"/>
    <col min="11009" max="11009" width="3.28515625" style="13" hidden="1"/>
    <col min="11010" max="11011" width="3.7109375" style="13" hidden="1"/>
    <col min="11012" max="11012" width="9.7109375" style="13" hidden="1"/>
    <col min="11013" max="11013" width="4.5703125" style="13" hidden="1"/>
    <col min="11014" max="11014" width="9.7109375" style="13" hidden="1"/>
    <col min="11015" max="11016" width="9.28515625" style="13" hidden="1"/>
    <col min="11017" max="11017" width="6.5703125" style="13" hidden="1"/>
    <col min="11018" max="11018" width="9.28515625" style="13" hidden="1"/>
    <col min="11019" max="11019" width="7.28515625" style="13" hidden="1"/>
    <col min="11020" max="11020" width="9.28515625" style="13" hidden="1"/>
    <col min="11021" max="11021" width="7.42578125" style="13" hidden="1"/>
    <col min="11022" max="11022" width="2" style="13" hidden="1"/>
    <col min="11023" max="11263" width="9.28515625" style="13" hidden="1"/>
    <col min="11264" max="11264" width="2" style="13" hidden="1"/>
    <col min="11265" max="11265" width="3.28515625" style="13" hidden="1"/>
    <col min="11266" max="11267" width="3.7109375" style="13" hidden="1"/>
    <col min="11268" max="11268" width="9.7109375" style="13" hidden="1"/>
    <col min="11269" max="11269" width="4.5703125" style="13" hidden="1"/>
    <col min="11270" max="11270" width="9.7109375" style="13" hidden="1"/>
    <col min="11271" max="11272" width="9.28515625" style="13" hidden="1"/>
    <col min="11273" max="11273" width="6.5703125" style="13" hidden="1"/>
    <col min="11274" max="11274" width="9.28515625" style="13" hidden="1"/>
    <col min="11275" max="11275" width="7.28515625" style="13" hidden="1"/>
    <col min="11276" max="11276" width="9.28515625" style="13" hidden="1"/>
    <col min="11277" max="11277" width="7.42578125" style="13" hidden="1"/>
    <col min="11278" max="11278" width="2" style="13" hidden="1"/>
    <col min="11279" max="11519" width="9.28515625" style="13" hidden="1"/>
    <col min="11520" max="11520" width="2" style="13" hidden="1"/>
    <col min="11521" max="11521" width="3.28515625" style="13" hidden="1"/>
    <col min="11522" max="11523" width="3.7109375" style="13" hidden="1"/>
    <col min="11524" max="11524" width="9.7109375" style="13" hidden="1"/>
    <col min="11525" max="11525" width="4.5703125" style="13" hidden="1"/>
    <col min="11526" max="11526" width="9.7109375" style="13" hidden="1"/>
    <col min="11527" max="11528" width="9.28515625" style="13" hidden="1"/>
    <col min="11529" max="11529" width="6.5703125" style="13" hidden="1"/>
    <col min="11530" max="11530" width="9.28515625" style="13" hidden="1"/>
    <col min="11531" max="11531" width="7.28515625" style="13" hidden="1"/>
    <col min="11532" max="11532" width="9.28515625" style="13" hidden="1"/>
    <col min="11533" max="11533" width="7.42578125" style="13" hidden="1"/>
    <col min="11534" max="11534" width="2" style="13" hidden="1"/>
    <col min="11535" max="11775" width="9.28515625" style="13" hidden="1"/>
    <col min="11776" max="11776" width="2" style="13" hidden="1"/>
    <col min="11777" max="11777" width="3.28515625" style="13" hidden="1"/>
    <col min="11778" max="11779" width="3.7109375" style="13" hidden="1"/>
    <col min="11780" max="11780" width="9.7109375" style="13" hidden="1"/>
    <col min="11781" max="11781" width="4.5703125" style="13" hidden="1"/>
    <col min="11782" max="11782" width="9.7109375" style="13" hidden="1"/>
    <col min="11783" max="11784" width="9.28515625" style="13" hidden="1"/>
    <col min="11785" max="11785" width="6.5703125" style="13" hidden="1"/>
    <col min="11786" max="11786" width="9.28515625" style="13" hidden="1"/>
    <col min="11787" max="11787" width="7.28515625" style="13" hidden="1"/>
    <col min="11788" max="11788" width="9.28515625" style="13" hidden="1"/>
    <col min="11789" max="11789" width="7.42578125" style="13" hidden="1"/>
    <col min="11790" max="11790" width="2" style="13" hidden="1"/>
    <col min="11791" max="12031" width="9.28515625" style="13" hidden="1"/>
    <col min="12032" max="12032" width="2" style="13" hidden="1"/>
    <col min="12033" max="12033" width="3.28515625" style="13" hidden="1"/>
    <col min="12034" max="12035" width="3.7109375" style="13" hidden="1"/>
    <col min="12036" max="12036" width="9.7109375" style="13" hidden="1"/>
    <col min="12037" max="12037" width="4.5703125" style="13" hidden="1"/>
    <col min="12038" max="12038" width="9.7109375" style="13" hidden="1"/>
    <col min="12039" max="12040" width="9.28515625" style="13" hidden="1"/>
    <col min="12041" max="12041" width="6.5703125" style="13" hidden="1"/>
    <col min="12042" max="12042" width="9.28515625" style="13" hidden="1"/>
    <col min="12043" max="12043" width="7.28515625" style="13" hidden="1"/>
    <col min="12044" max="12044" width="9.28515625" style="13" hidden="1"/>
    <col min="12045" max="12045" width="7.42578125" style="13" hidden="1"/>
    <col min="12046" max="12046" width="2" style="13" hidden="1"/>
    <col min="12047" max="12287" width="9.28515625" style="13" hidden="1"/>
    <col min="12288" max="12288" width="2" style="13" hidden="1"/>
    <col min="12289" max="12289" width="3.28515625" style="13" hidden="1"/>
    <col min="12290" max="12291" width="3.7109375" style="13" hidden="1"/>
    <col min="12292" max="12292" width="9.7109375" style="13" hidden="1"/>
    <col min="12293" max="12293" width="4.5703125" style="13" hidden="1"/>
    <col min="12294" max="12294" width="9.7109375" style="13" hidden="1"/>
    <col min="12295" max="12296" width="9.28515625" style="13" hidden="1"/>
    <col min="12297" max="12297" width="6.5703125" style="13" hidden="1"/>
    <col min="12298" max="12298" width="9.28515625" style="13" hidden="1"/>
    <col min="12299" max="12299" width="7.28515625" style="13" hidden="1"/>
    <col min="12300" max="12300" width="9.28515625" style="13" hidden="1"/>
    <col min="12301" max="12301" width="7.42578125" style="13" hidden="1"/>
    <col min="12302" max="12302" width="2" style="13" hidden="1"/>
    <col min="12303" max="12543" width="9.28515625" style="13" hidden="1"/>
    <col min="12544" max="12544" width="2" style="13" hidden="1"/>
    <col min="12545" max="12545" width="3.28515625" style="13" hidden="1"/>
    <col min="12546" max="12547" width="3.7109375" style="13" hidden="1"/>
    <col min="12548" max="12548" width="9.7109375" style="13" hidden="1"/>
    <col min="12549" max="12549" width="4.5703125" style="13" hidden="1"/>
    <col min="12550" max="12550" width="9.7109375" style="13" hidden="1"/>
    <col min="12551" max="12552" width="9.28515625" style="13" hidden="1"/>
    <col min="12553" max="12553" width="6.5703125" style="13" hidden="1"/>
    <col min="12554" max="12554" width="9.28515625" style="13" hidden="1"/>
    <col min="12555" max="12555" width="7.28515625" style="13" hidden="1"/>
    <col min="12556" max="12556" width="9.28515625" style="13" hidden="1"/>
    <col min="12557" max="12557" width="7.42578125" style="13" hidden="1"/>
    <col min="12558" max="12558" width="2" style="13" hidden="1"/>
    <col min="12559" max="12799" width="9.28515625" style="13" hidden="1"/>
    <col min="12800" max="12800" width="2" style="13" hidden="1"/>
    <col min="12801" max="12801" width="3.28515625" style="13" hidden="1"/>
    <col min="12802" max="12803" width="3.7109375" style="13" hidden="1"/>
    <col min="12804" max="12804" width="9.7109375" style="13" hidden="1"/>
    <col min="12805" max="12805" width="4.5703125" style="13" hidden="1"/>
    <col min="12806" max="12806" width="9.7109375" style="13" hidden="1"/>
    <col min="12807" max="12808" width="9.28515625" style="13" hidden="1"/>
    <col min="12809" max="12809" width="6.5703125" style="13" hidden="1"/>
    <col min="12810" max="12810" width="9.28515625" style="13" hidden="1"/>
    <col min="12811" max="12811" width="7.28515625" style="13" hidden="1"/>
    <col min="12812" max="12812" width="9.28515625" style="13" hidden="1"/>
    <col min="12813" max="12813" width="7.42578125" style="13" hidden="1"/>
    <col min="12814" max="12814" width="2" style="13" hidden="1"/>
    <col min="12815" max="13055" width="9.28515625" style="13" hidden="1"/>
    <col min="13056" max="13056" width="2" style="13" hidden="1"/>
    <col min="13057" max="13057" width="3.28515625" style="13" hidden="1"/>
    <col min="13058" max="13059" width="3.7109375" style="13" hidden="1"/>
    <col min="13060" max="13060" width="9.7109375" style="13" hidden="1"/>
    <col min="13061" max="13061" width="4.5703125" style="13" hidden="1"/>
    <col min="13062" max="13062" width="9.7109375" style="13" hidden="1"/>
    <col min="13063" max="13064" width="9.28515625" style="13" hidden="1"/>
    <col min="13065" max="13065" width="6.5703125" style="13" hidden="1"/>
    <col min="13066" max="13066" width="9.28515625" style="13" hidden="1"/>
    <col min="13067" max="13067" width="7.28515625" style="13" hidden="1"/>
    <col min="13068" max="13068" width="9.28515625" style="13" hidden="1"/>
    <col min="13069" max="13069" width="7.42578125" style="13" hidden="1"/>
    <col min="13070" max="13070" width="2" style="13" hidden="1"/>
    <col min="13071" max="13311" width="9.28515625" style="13" hidden="1"/>
    <col min="13312" max="13312" width="2" style="13" hidden="1"/>
    <col min="13313" max="13313" width="3.28515625" style="13" hidden="1"/>
    <col min="13314" max="13315" width="3.7109375" style="13" hidden="1"/>
    <col min="13316" max="13316" width="9.7109375" style="13" hidden="1"/>
    <col min="13317" max="13317" width="4.5703125" style="13" hidden="1"/>
    <col min="13318" max="13318" width="9.7109375" style="13" hidden="1"/>
    <col min="13319" max="13320" width="9.28515625" style="13" hidden="1"/>
    <col min="13321" max="13321" width="6.5703125" style="13" hidden="1"/>
    <col min="13322" max="13322" width="9.28515625" style="13" hidden="1"/>
    <col min="13323" max="13323" width="7.28515625" style="13" hidden="1"/>
    <col min="13324" max="13324" width="9.28515625" style="13" hidden="1"/>
    <col min="13325" max="13325" width="7.42578125" style="13" hidden="1"/>
    <col min="13326" max="13326" width="2" style="13" hidden="1"/>
    <col min="13327" max="13567" width="9.28515625" style="13" hidden="1"/>
    <col min="13568" max="13568" width="2" style="13" hidden="1"/>
    <col min="13569" max="13569" width="3.28515625" style="13" hidden="1"/>
    <col min="13570" max="13571" width="3.7109375" style="13" hidden="1"/>
    <col min="13572" max="13572" width="9.7109375" style="13" hidden="1"/>
    <col min="13573" max="13573" width="4.5703125" style="13" hidden="1"/>
    <col min="13574" max="13574" width="9.7109375" style="13" hidden="1"/>
    <col min="13575" max="13576" width="9.28515625" style="13" hidden="1"/>
    <col min="13577" max="13577" width="6.5703125" style="13" hidden="1"/>
    <col min="13578" max="13578" width="9.28515625" style="13" hidden="1"/>
    <col min="13579" max="13579" width="7.28515625" style="13" hidden="1"/>
    <col min="13580" max="13580" width="9.28515625" style="13" hidden="1"/>
    <col min="13581" max="13581" width="7.42578125" style="13" hidden="1"/>
    <col min="13582" max="13582" width="2" style="13" hidden="1"/>
    <col min="13583" max="13823" width="9.28515625" style="13" hidden="1"/>
    <col min="13824" max="13824" width="2" style="13" hidden="1"/>
    <col min="13825" max="13825" width="3.28515625" style="13" hidden="1"/>
    <col min="13826" max="13827" width="3.7109375" style="13" hidden="1"/>
    <col min="13828" max="13828" width="9.7109375" style="13" hidden="1"/>
    <col min="13829" max="13829" width="4.5703125" style="13" hidden="1"/>
    <col min="13830" max="13830" width="9.7109375" style="13" hidden="1"/>
    <col min="13831" max="13832" width="9.28515625" style="13" hidden="1"/>
    <col min="13833" max="13833" width="6.5703125" style="13" hidden="1"/>
    <col min="13834" max="13834" width="9.28515625" style="13" hidden="1"/>
    <col min="13835" max="13835" width="7.28515625" style="13" hidden="1"/>
    <col min="13836" max="13836" width="9.28515625" style="13" hidden="1"/>
    <col min="13837" max="13837" width="7.42578125" style="13" hidden="1"/>
    <col min="13838" max="13838" width="2" style="13" hidden="1"/>
    <col min="13839" max="14079" width="9.28515625" style="13" hidden="1"/>
    <col min="14080" max="14080" width="2" style="13" hidden="1"/>
    <col min="14081" max="14081" width="3.28515625" style="13" hidden="1"/>
    <col min="14082" max="14083" width="3.7109375" style="13" hidden="1"/>
    <col min="14084" max="14084" width="9.7109375" style="13" hidden="1"/>
    <col min="14085" max="14085" width="4.5703125" style="13" hidden="1"/>
    <col min="14086" max="14086" width="9.7109375" style="13" hidden="1"/>
    <col min="14087" max="14088" width="9.28515625" style="13" hidden="1"/>
    <col min="14089" max="14089" width="6.5703125" style="13" hidden="1"/>
    <col min="14090" max="14090" width="9.28515625" style="13" hidden="1"/>
    <col min="14091" max="14091" width="7.28515625" style="13" hidden="1"/>
    <col min="14092" max="14092" width="9.28515625" style="13" hidden="1"/>
    <col min="14093" max="14093" width="7.42578125" style="13" hidden="1"/>
    <col min="14094" max="14094" width="2" style="13" hidden="1"/>
    <col min="14095" max="14335" width="9.28515625" style="13" hidden="1"/>
    <col min="14336" max="14336" width="2" style="13" hidden="1"/>
    <col min="14337" max="14337" width="3.28515625" style="13" hidden="1"/>
    <col min="14338" max="14339" width="3.7109375" style="13" hidden="1"/>
    <col min="14340" max="14340" width="9.7109375" style="13" hidden="1"/>
    <col min="14341" max="14341" width="4.5703125" style="13" hidden="1"/>
    <col min="14342" max="14342" width="9.7109375" style="13" hidden="1"/>
    <col min="14343" max="14344" width="9.28515625" style="13" hidden="1"/>
    <col min="14345" max="14345" width="6.5703125" style="13" hidden="1"/>
    <col min="14346" max="14346" width="9.28515625" style="13" hidden="1"/>
    <col min="14347" max="14347" width="7.28515625" style="13" hidden="1"/>
    <col min="14348" max="14348" width="9.28515625" style="13" hidden="1"/>
    <col min="14349" max="14349" width="7.42578125" style="13" hidden="1"/>
    <col min="14350" max="14350" width="2" style="13" hidden="1"/>
    <col min="14351" max="14591" width="9.28515625" style="13" hidden="1"/>
    <col min="14592" max="14592" width="2" style="13" hidden="1"/>
    <col min="14593" max="14593" width="3.28515625" style="13" hidden="1"/>
    <col min="14594" max="14595" width="3.7109375" style="13" hidden="1"/>
    <col min="14596" max="14596" width="9.7109375" style="13" hidden="1"/>
    <col min="14597" max="14597" width="4.5703125" style="13" hidden="1"/>
    <col min="14598" max="14598" width="9.7109375" style="13" hidden="1"/>
    <col min="14599" max="14600" width="9.28515625" style="13" hidden="1"/>
    <col min="14601" max="14601" width="6.5703125" style="13" hidden="1"/>
    <col min="14602" max="14602" width="9.28515625" style="13" hidden="1"/>
    <col min="14603" max="14603" width="7.28515625" style="13" hidden="1"/>
    <col min="14604" max="14604" width="9.28515625" style="13" hidden="1"/>
    <col min="14605" max="14605" width="7.42578125" style="13" hidden="1"/>
    <col min="14606" max="14606" width="2" style="13" hidden="1"/>
    <col min="14607" max="14847" width="9.28515625" style="13" hidden="1"/>
    <col min="14848" max="14848" width="2" style="13" hidden="1"/>
    <col min="14849" max="14849" width="3.28515625" style="13" hidden="1"/>
    <col min="14850" max="14851" width="3.7109375" style="13" hidden="1"/>
    <col min="14852" max="14852" width="9.7109375" style="13" hidden="1"/>
    <col min="14853" max="14853" width="4.5703125" style="13" hidden="1"/>
    <col min="14854" max="14854" width="9.7109375" style="13" hidden="1"/>
    <col min="14855" max="14856" width="9.28515625" style="13" hidden="1"/>
    <col min="14857" max="14857" width="6.5703125" style="13" hidden="1"/>
    <col min="14858" max="14858" width="9.28515625" style="13" hidden="1"/>
    <col min="14859" max="14859" width="7.28515625" style="13" hidden="1"/>
    <col min="14860" max="14860" width="9.28515625" style="13" hidden="1"/>
    <col min="14861" max="14861" width="7.42578125" style="13" hidden="1"/>
    <col min="14862" max="14862" width="2" style="13" hidden="1"/>
    <col min="14863" max="15103" width="9.28515625" style="13" hidden="1"/>
    <col min="15104" max="15104" width="2" style="13" hidden="1"/>
    <col min="15105" max="15105" width="3.28515625" style="13" hidden="1"/>
    <col min="15106" max="15107" width="3.7109375" style="13" hidden="1"/>
    <col min="15108" max="15108" width="9.7109375" style="13" hidden="1"/>
    <col min="15109" max="15109" width="4.5703125" style="13" hidden="1"/>
    <col min="15110" max="15110" width="9.7109375" style="13" hidden="1"/>
    <col min="15111" max="15112" width="9.28515625" style="13" hidden="1"/>
    <col min="15113" max="15113" width="6.5703125" style="13" hidden="1"/>
    <col min="15114" max="15114" width="9.28515625" style="13" hidden="1"/>
    <col min="15115" max="15115" width="7.28515625" style="13" hidden="1"/>
    <col min="15116" max="15116" width="9.28515625" style="13" hidden="1"/>
    <col min="15117" max="15117" width="7.42578125" style="13" hidden="1"/>
    <col min="15118" max="15118" width="2" style="13" hidden="1"/>
    <col min="15119" max="15359" width="9.28515625" style="13" hidden="1"/>
    <col min="15360" max="15360" width="2" style="13" hidden="1"/>
    <col min="15361" max="15361" width="3.28515625" style="13" hidden="1"/>
    <col min="15362" max="15363" width="3.7109375" style="13" hidden="1"/>
    <col min="15364" max="15364" width="9.7109375" style="13" hidden="1"/>
    <col min="15365" max="15365" width="4.5703125" style="13" hidden="1"/>
    <col min="15366" max="15366" width="9.7109375" style="13" hidden="1"/>
    <col min="15367" max="15368" width="9.28515625" style="13" hidden="1"/>
    <col min="15369" max="15369" width="6.5703125" style="13" hidden="1"/>
    <col min="15370" max="15370" width="9.28515625" style="13" hidden="1"/>
    <col min="15371" max="15371" width="7.28515625" style="13" hidden="1"/>
    <col min="15372" max="15372" width="9.28515625" style="13" hidden="1"/>
    <col min="15373" max="15373" width="7.42578125" style="13" hidden="1"/>
    <col min="15374" max="15374" width="2" style="13" hidden="1"/>
    <col min="15375" max="15615" width="9.28515625" style="13" hidden="1"/>
    <col min="15616" max="15616" width="2" style="13" hidden="1"/>
    <col min="15617" max="15617" width="3.28515625" style="13" hidden="1"/>
    <col min="15618" max="15619" width="3.7109375" style="13" hidden="1"/>
    <col min="15620" max="15620" width="9.7109375" style="13" hidden="1"/>
    <col min="15621" max="15621" width="4.5703125" style="13" hidden="1"/>
    <col min="15622" max="15622" width="9.7109375" style="13" hidden="1"/>
    <col min="15623" max="15624" width="9.28515625" style="13" hidden="1"/>
    <col min="15625" max="15625" width="6.5703125" style="13" hidden="1"/>
    <col min="15626" max="15626" width="9.28515625" style="13" hidden="1"/>
    <col min="15627" max="15627" width="7.28515625" style="13" hidden="1"/>
    <col min="15628" max="15628" width="9.28515625" style="13" hidden="1"/>
    <col min="15629" max="15629" width="7.42578125" style="13" hidden="1"/>
    <col min="15630" max="15630" width="2" style="13" hidden="1"/>
    <col min="15631" max="15871" width="9.28515625" style="13" hidden="1"/>
    <col min="15872" max="15872" width="2" style="13" hidden="1"/>
    <col min="15873" max="15873" width="3.28515625" style="13" hidden="1"/>
    <col min="15874" max="15875" width="3.7109375" style="13" hidden="1"/>
    <col min="15876" max="15876" width="9.7109375" style="13" hidden="1"/>
    <col min="15877" max="15877" width="4.5703125" style="13" hidden="1"/>
    <col min="15878" max="15878" width="9.7109375" style="13" hidden="1"/>
    <col min="15879" max="15880" width="9.28515625" style="13" hidden="1"/>
    <col min="15881" max="15881" width="6.5703125" style="13" hidden="1"/>
    <col min="15882" max="15882" width="9.28515625" style="13" hidden="1"/>
    <col min="15883" max="15883" width="7.28515625" style="13" hidden="1"/>
    <col min="15884" max="15884" width="9.28515625" style="13" hidden="1"/>
    <col min="15885" max="15885" width="7.42578125" style="13" hidden="1"/>
    <col min="15886" max="15886" width="2" style="13" hidden="1"/>
    <col min="15887" max="16127" width="9.28515625" style="13" hidden="1"/>
    <col min="16128" max="16128" width="2" style="13" hidden="1"/>
    <col min="16129" max="16129" width="3.28515625" style="13" hidden="1"/>
    <col min="16130" max="16131" width="3.7109375" style="13" hidden="1"/>
    <col min="16132" max="16132" width="9.7109375" style="13" hidden="1"/>
    <col min="16133" max="16133" width="4.5703125" style="13" hidden="1"/>
    <col min="16134" max="16134" width="9.7109375" style="13" hidden="1"/>
    <col min="16135" max="16136" width="9.28515625" style="13" hidden="1"/>
    <col min="16137" max="16137" width="6.5703125" style="13" hidden="1"/>
    <col min="16138" max="16138" width="9.28515625" style="13" hidden="1"/>
    <col min="16139" max="16139" width="7.28515625" style="13" hidden="1"/>
    <col min="16140" max="16140" width="9.28515625" style="13" hidden="1"/>
    <col min="16141" max="16141" width="7.42578125" style="13" hidden="1"/>
    <col min="16142" max="16143" width="2" style="13" hidden="1"/>
    <col min="16144" max="16384" width="9.28515625" style="13" hidden="1"/>
  </cols>
  <sheetData>
    <row r="1" spans="1:17" ht="16.5" customHeight="1" thickBot="1">
      <c r="A1" s="273"/>
      <c r="B1" s="1093" t="s">
        <v>620</v>
      </c>
      <c r="C1" s="1094"/>
      <c r="D1" s="1094"/>
      <c r="E1" s="1095"/>
      <c r="F1" s="163"/>
      <c r="G1" s="163"/>
      <c r="H1" s="163"/>
      <c r="I1" s="163"/>
      <c r="J1" s="163"/>
      <c r="K1" s="163"/>
      <c r="L1" s="163"/>
      <c r="M1" s="163"/>
      <c r="N1" s="163"/>
      <c r="O1" s="163"/>
      <c r="P1" s="163"/>
      <c r="Q1" s="163"/>
    </row>
    <row r="2" spans="1:17">
      <c r="A2" s="779"/>
      <c r="B2" s="779"/>
      <c r="C2" s="779"/>
      <c r="D2" s="779"/>
      <c r="E2" s="779"/>
      <c r="F2" s="779"/>
      <c r="G2" s="779"/>
      <c r="H2" s="779"/>
      <c r="I2" s="779"/>
      <c r="J2" s="779"/>
      <c r="K2" s="779"/>
      <c r="L2" s="779"/>
      <c r="M2" s="779"/>
      <c r="N2" s="779"/>
      <c r="O2" s="779"/>
      <c r="P2" s="779"/>
      <c r="Q2" s="779"/>
    </row>
    <row r="3" spans="1:17" ht="53.25" customHeight="1">
      <c r="A3" s="779"/>
      <c r="B3" s="484" t="s">
        <v>621</v>
      </c>
      <c r="C3" s="1107"/>
      <c r="D3" s="1108"/>
      <c r="E3" s="1109"/>
      <c r="F3" s="257"/>
      <c r="G3" s="257"/>
      <c r="H3" s="257"/>
      <c r="I3" s="257"/>
      <c r="J3" s="257"/>
      <c r="K3" s="257"/>
      <c r="L3" s="257"/>
      <c r="M3" s="779"/>
      <c r="N3" s="779"/>
      <c r="O3" s="779"/>
      <c r="P3" s="779"/>
      <c r="Q3" s="779"/>
    </row>
    <row r="4" spans="1:17" ht="42" customHeight="1">
      <c r="A4" s="14"/>
      <c r="B4" s="477" t="s">
        <v>622</v>
      </c>
      <c r="C4" s="1107"/>
      <c r="D4" s="1108"/>
      <c r="E4" s="1109"/>
      <c r="F4" s="164"/>
      <c r="G4" s="164"/>
      <c r="H4" s="164"/>
      <c r="I4" s="164"/>
      <c r="J4" s="164"/>
      <c r="K4" s="164"/>
      <c r="L4" s="164"/>
      <c r="M4" s="14"/>
      <c r="N4" s="779"/>
      <c r="O4" s="779"/>
      <c r="P4" s="779"/>
      <c r="Q4" s="779"/>
    </row>
    <row r="5" spans="1:17" ht="51.95" customHeight="1">
      <c r="A5" s="14"/>
      <c r="B5" s="485" t="s">
        <v>4</v>
      </c>
      <c r="C5" s="1107"/>
      <c r="D5" s="1108"/>
      <c r="E5" s="1109"/>
      <c r="F5" s="164"/>
      <c r="G5" s="164"/>
      <c r="H5" s="164"/>
      <c r="I5" s="164"/>
      <c r="J5" s="164"/>
      <c r="K5" s="164"/>
      <c r="L5" s="164"/>
      <c r="M5" s="14"/>
      <c r="N5" s="779"/>
      <c r="O5" s="779"/>
      <c r="P5" s="779"/>
      <c r="Q5" s="779"/>
    </row>
    <row r="6" spans="1:17" ht="117.75" customHeight="1">
      <c r="A6" s="14"/>
      <c r="B6" s="476" t="s">
        <v>623</v>
      </c>
      <c r="C6" s="1110"/>
      <c r="D6" s="1110"/>
      <c r="E6" s="1110"/>
      <c r="F6" s="257"/>
      <c r="G6" s="257"/>
      <c r="H6" s="257"/>
      <c r="I6" s="257"/>
      <c r="J6" s="779"/>
      <c r="K6" s="779"/>
      <c r="L6" s="779"/>
      <c r="M6" s="779"/>
      <c r="N6" s="779"/>
      <c r="O6" s="779"/>
      <c r="P6" s="779"/>
      <c r="Q6" s="779"/>
    </row>
    <row r="7" spans="1:17" ht="15" customHeight="1">
      <c r="A7" s="14"/>
      <c r="B7" s="1097" t="s">
        <v>624</v>
      </c>
      <c r="C7" s="1096"/>
      <c r="D7" s="1096"/>
      <c r="E7" s="1096"/>
      <c r="F7" s="164"/>
      <c r="G7" s="164"/>
      <c r="H7" s="164"/>
      <c r="I7" s="164"/>
      <c r="J7" s="779"/>
      <c r="K7" s="779"/>
      <c r="L7" s="779"/>
      <c r="M7" s="779"/>
      <c r="N7" s="779"/>
      <c r="O7" s="779"/>
      <c r="P7" s="779"/>
      <c r="Q7" s="779"/>
    </row>
    <row r="8" spans="1:17" ht="15" customHeight="1">
      <c r="A8" s="14"/>
      <c r="B8" s="1097"/>
      <c r="C8" s="1096"/>
      <c r="D8" s="1096"/>
      <c r="E8" s="1096"/>
      <c r="F8" s="164"/>
      <c r="G8" s="164"/>
      <c r="H8" s="164"/>
      <c r="I8" s="164"/>
      <c r="J8" s="779"/>
      <c r="K8" s="779"/>
      <c r="L8" s="779"/>
      <c r="M8" s="779"/>
      <c r="N8" s="779"/>
      <c r="O8" s="779"/>
      <c r="P8" s="779"/>
      <c r="Q8" s="779"/>
    </row>
    <row r="9" spans="1:17" ht="15" customHeight="1">
      <c r="A9" s="14"/>
      <c r="B9" s="1097"/>
      <c r="C9" s="1096"/>
      <c r="D9" s="1096"/>
      <c r="E9" s="1096"/>
      <c r="F9" s="164"/>
      <c r="G9" s="164"/>
      <c r="H9" s="164"/>
      <c r="I9" s="164"/>
      <c r="J9" s="779"/>
      <c r="K9" s="779"/>
      <c r="L9" s="779"/>
      <c r="M9" s="779"/>
      <c r="N9" s="779"/>
      <c r="O9" s="779"/>
      <c r="P9" s="779"/>
      <c r="Q9" s="779"/>
    </row>
    <row r="10" spans="1:17" ht="308.25" customHeight="1">
      <c r="A10" s="779"/>
      <c r="B10" s="1097"/>
      <c r="C10" s="1096"/>
      <c r="D10" s="1096"/>
      <c r="E10" s="1096"/>
      <c r="F10" s="779"/>
      <c r="G10" s="779"/>
      <c r="H10" s="779"/>
      <c r="I10" s="779"/>
      <c r="J10" s="779"/>
      <c r="K10" s="779"/>
      <c r="L10" s="779"/>
      <c r="M10" s="779"/>
      <c r="N10" s="779"/>
      <c r="O10" s="779"/>
      <c r="P10" s="779"/>
      <c r="Q10" s="779"/>
    </row>
    <row r="11" spans="1:17">
      <c r="A11" s="779"/>
      <c r="B11" s="779"/>
      <c r="C11" s="163"/>
      <c r="D11" s="163"/>
      <c r="E11" s="163"/>
      <c r="F11" s="779"/>
      <c r="G11" s="779"/>
      <c r="H11" s="779"/>
      <c r="I11" s="779"/>
      <c r="J11" s="779"/>
      <c r="K11" s="779"/>
      <c r="L11" s="779"/>
      <c r="M11" s="779"/>
      <c r="N11" s="779"/>
      <c r="O11" s="779"/>
      <c r="P11" s="779"/>
      <c r="Q11" s="779"/>
    </row>
    <row r="12" spans="1:17" ht="15" customHeight="1">
      <c r="A12" s="779"/>
      <c r="B12" s="779" t="s">
        <v>625</v>
      </c>
      <c r="C12" s="163"/>
      <c r="D12" s="163"/>
      <c r="E12" s="163"/>
      <c r="F12" s="779"/>
      <c r="G12" s="779"/>
      <c r="H12" s="779"/>
      <c r="I12" s="164"/>
      <c r="J12" s="164"/>
      <c r="K12" s="164"/>
      <c r="L12" s="164"/>
      <c r="M12" s="779"/>
      <c r="N12" s="779"/>
      <c r="O12" s="779"/>
      <c r="P12" s="779"/>
      <c r="Q12" s="779"/>
    </row>
    <row r="13" spans="1:17">
      <c r="A13" s="779"/>
      <c r="B13" s="1098"/>
      <c r="C13" s="1099"/>
      <c r="D13" s="1099"/>
      <c r="E13" s="1099"/>
      <c r="F13" s="1099"/>
      <c r="G13" s="1099"/>
      <c r="H13" s="1099"/>
      <c r="I13" s="1099"/>
      <c r="J13" s="1099"/>
      <c r="K13" s="1099"/>
      <c r="L13" s="1099"/>
      <c r="M13" s="1100"/>
      <c r="N13" s="779"/>
      <c r="O13" s="779"/>
      <c r="P13" s="779"/>
      <c r="Q13" s="779"/>
    </row>
    <row r="14" spans="1:17" ht="15.6" customHeight="1">
      <c r="A14" s="779"/>
      <c r="B14" s="1101"/>
      <c r="C14" s="1102"/>
      <c r="D14" s="1102"/>
      <c r="E14" s="1102"/>
      <c r="F14" s="1102"/>
      <c r="G14" s="1102"/>
      <c r="H14" s="1102"/>
      <c r="I14" s="1102"/>
      <c r="J14" s="1102"/>
      <c r="K14" s="1102"/>
      <c r="L14" s="1102"/>
      <c r="M14" s="1103"/>
      <c r="N14" s="779"/>
      <c r="O14" s="779"/>
      <c r="P14" s="779"/>
      <c r="Q14" s="779"/>
    </row>
    <row r="15" spans="1:17" ht="15" customHeight="1">
      <c r="A15" s="779"/>
      <c r="B15" s="1101"/>
      <c r="C15" s="1102"/>
      <c r="D15" s="1102"/>
      <c r="E15" s="1102"/>
      <c r="F15" s="1102"/>
      <c r="G15" s="1102"/>
      <c r="H15" s="1102"/>
      <c r="I15" s="1102"/>
      <c r="J15" s="1102"/>
      <c r="K15" s="1102"/>
      <c r="L15" s="1102"/>
      <c r="M15" s="1103"/>
      <c r="N15" s="779"/>
      <c r="O15" s="779"/>
      <c r="P15" s="779"/>
      <c r="Q15" s="779"/>
    </row>
    <row r="16" spans="1:17">
      <c r="A16" s="779"/>
      <c r="B16" s="1101"/>
      <c r="C16" s="1102"/>
      <c r="D16" s="1102"/>
      <c r="E16" s="1102"/>
      <c r="F16" s="1102"/>
      <c r="G16" s="1102"/>
      <c r="H16" s="1102"/>
      <c r="I16" s="1102"/>
      <c r="J16" s="1102"/>
      <c r="K16" s="1102"/>
      <c r="L16" s="1102"/>
      <c r="M16" s="1103"/>
      <c r="N16" s="779"/>
      <c r="O16" s="779"/>
      <c r="P16" s="779"/>
      <c r="Q16" s="779"/>
    </row>
    <row r="17" spans="2:13">
      <c r="B17" s="1101"/>
      <c r="C17" s="1102"/>
      <c r="D17" s="1102"/>
      <c r="E17" s="1102"/>
      <c r="F17" s="1102"/>
      <c r="G17" s="1102"/>
      <c r="H17" s="1102"/>
      <c r="I17" s="1102"/>
      <c r="J17" s="1102"/>
      <c r="K17" s="1102"/>
      <c r="L17" s="1102"/>
      <c r="M17" s="1103"/>
    </row>
    <row r="18" spans="2:13" ht="30.75" customHeight="1">
      <c r="B18" s="1101"/>
      <c r="C18" s="1102"/>
      <c r="D18" s="1102"/>
      <c r="E18" s="1102"/>
      <c r="F18" s="1102"/>
      <c r="G18" s="1102"/>
      <c r="H18" s="1102"/>
      <c r="I18" s="1102"/>
      <c r="J18" s="1102"/>
      <c r="K18" s="1102"/>
      <c r="L18" s="1102"/>
      <c r="M18" s="1103"/>
    </row>
    <row r="19" spans="2:13" ht="18" customHeight="1">
      <c r="B19" s="1101"/>
      <c r="C19" s="1102"/>
      <c r="D19" s="1102"/>
      <c r="E19" s="1102"/>
      <c r="F19" s="1102"/>
      <c r="G19" s="1102"/>
      <c r="H19" s="1102"/>
      <c r="I19" s="1102"/>
      <c r="J19" s="1102"/>
      <c r="K19" s="1102"/>
      <c r="L19" s="1102"/>
      <c r="M19" s="1103"/>
    </row>
    <row r="20" spans="2:13" ht="27.2" customHeight="1">
      <c r="B20" s="1101"/>
      <c r="C20" s="1102"/>
      <c r="D20" s="1102"/>
      <c r="E20" s="1102"/>
      <c r="F20" s="1102"/>
      <c r="G20" s="1102"/>
      <c r="H20" s="1102"/>
      <c r="I20" s="1102"/>
      <c r="J20" s="1102"/>
      <c r="K20" s="1102"/>
      <c r="L20" s="1102"/>
      <c r="M20" s="1103"/>
    </row>
    <row r="21" spans="2:13">
      <c r="B21" s="1101"/>
      <c r="C21" s="1102"/>
      <c r="D21" s="1102"/>
      <c r="E21" s="1102"/>
      <c r="F21" s="1102"/>
      <c r="G21" s="1102"/>
      <c r="H21" s="1102"/>
      <c r="I21" s="1102"/>
      <c r="J21" s="1102"/>
      <c r="K21" s="1102"/>
      <c r="L21" s="1102"/>
      <c r="M21" s="1103"/>
    </row>
    <row r="22" spans="2:13">
      <c r="B22" s="1101"/>
      <c r="C22" s="1102"/>
      <c r="D22" s="1102"/>
      <c r="E22" s="1102"/>
      <c r="F22" s="1102"/>
      <c r="G22" s="1102"/>
      <c r="H22" s="1102"/>
      <c r="I22" s="1102"/>
      <c r="J22" s="1102"/>
      <c r="K22" s="1102"/>
      <c r="L22" s="1102"/>
      <c r="M22" s="1103"/>
    </row>
    <row r="23" spans="2:13">
      <c r="B23" s="1101"/>
      <c r="C23" s="1102"/>
      <c r="D23" s="1102"/>
      <c r="E23" s="1102"/>
      <c r="F23" s="1102"/>
      <c r="G23" s="1102"/>
      <c r="H23" s="1102"/>
      <c r="I23" s="1102"/>
      <c r="J23" s="1102"/>
      <c r="K23" s="1102"/>
      <c r="L23" s="1102"/>
      <c r="M23" s="1103"/>
    </row>
    <row r="24" spans="2:13">
      <c r="B24" s="1101"/>
      <c r="C24" s="1102"/>
      <c r="D24" s="1102"/>
      <c r="E24" s="1102"/>
      <c r="F24" s="1102"/>
      <c r="G24" s="1102"/>
      <c r="H24" s="1102"/>
      <c r="I24" s="1102"/>
      <c r="J24" s="1102"/>
      <c r="K24" s="1102"/>
      <c r="L24" s="1102"/>
      <c r="M24" s="1103"/>
    </row>
    <row r="25" spans="2:13">
      <c r="B25" s="1101"/>
      <c r="C25" s="1102"/>
      <c r="D25" s="1102"/>
      <c r="E25" s="1102"/>
      <c r="F25" s="1102"/>
      <c r="G25" s="1102"/>
      <c r="H25" s="1102"/>
      <c r="I25" s="1102"/>
      <c r="J25" s="1102"/>
      <c r="K25" s="1102"/>
      <c r="L25" s="1102"/>
      <c r="M25" s="1103"/>
    </row>
    <row r="26" spans="2:13" ht="157.5" customHeight="1">
      <c r="B26" s="1104"/>
      <c r="C26" s="1105"/>
      <c r="D26" s="1105"/>
      <c r="E26" s="1105"/>
      <c r="F26" s="1105"/>
      <c r="G26" s="1105"/>
      <c r="H26" s="1105"/>
      <c r="I26" s="1105"/>
      <c r="J26" s="1105"/>
      <c r="K26" s="1105"/>
      <c r="L26" s="1105"/>
      <c r="M26" s="1106"/>
    </row>
    <row r="27" spans="2:13" ht="15.95" customHeight="1">
      <c r="B27" s="14"/>
      <c r="C27" s="14"/>
      <c r="D27" s="14"/>
      <c r="E27" s="14"/>
      <c r="F27" s="14"/>
      <c r="G27" s="14"/>
      <c r="H27" s="14"/>
      <c r="I27" s="14"/>
      <c r="J27" s="14"/>
      <c r="K27" s="14"/>
      <c r="L27" s="14"/>
      <c r="M27" s="14"/>
    </row>
    <row r="28" spans="2:13" ht="15.95" customHeight="1">
      <c r="B28" s="14"/>
      <c r="C28" s="14"/>
      <c r="D28" s="14"/>
      <c r="E28" s="14"/>
      <c r="F28" s="14"/>
      <c r="G28" s="14"/>
      <c r="H28" s="14"/>
      <c r="I28" s="14"/>
      <c r="J28" s="14"/>
      <c r="K28" s="14"/>
      <c r="L28" s="14"/>
      <c r="M28" s="14"/>
    </row>
    <row r="29" spans="2:13" ht="15.95" customHeight="1">
      <c r="B29" s="14"/>
      <c r="C29" s="14"/>
      <c r="D29" s="14"/>
      <c r="E29" s="14"/>
      <c r="F29" s="14"/>
      <c r="G29" s="14"/>
      <c r="H29" s="14"/>
      <c r="I29" s="14"/>
      <c r="J29" s="14"/>
      <c r="K29" s="14"/>
      <c r="L29" s="14"/>
      <c r="M29" s="14"/>
    </row>
    <row r="30" spans="2:13" ht="15.95" customHeight="1">
      <c r="B30" s="14"/>
      <c r="C30" s="14"/>
      <c r="D30" s="14"/>
      <c r="E30" s="14"/>
      <c r="F30" s="14"/>
      <c r="G30" s="14"/>
      <c r="H30" s="14"/>
      <c r="I30" s="14"/>
      <c r="J30" s="14"/>
      <c r="K30" s="14"/>
      <c r="L30" s="14"/>
      <c r="M30" s="14"/>
    </row>
    <row r="31" spans="2:13" ht="15.95" customHeight="1">
      <c r="B31" s="14"/>
      <c r="C31" s="14"/>
      <c r="D31" s="14"/>
      <c r="E31" s="14"/>
      <c r="F31" s="14"/>
      <c r="G31" s="14"/>
      <c r="H31" s="14"/>
      <c r="I31" s="14"/>
      <c r="J31" s="14"/>
      <c r="K31" s="14"/>
      <c r="L31" s="14"/>
      <c r="M31" s="14"/>
    </row>
    <row r="32" spans="2:13" ht="15.95" customHeight="1">
      <c r="B32" s="14"/>
      <c r="C32" s="14"/>
      <c r="D32" s="14"/>
      <c r="E32" s="14"/>
      <c r="F32" s="14"/>
      <c r="G32" s="14"/>
      <c r="H32" s="14"/>
      <c r="I32" s="14"/>
      <c r="J32" s="14"/>
      <c r="K32" s="14"/>
      <c r="L32" s="14"/>
      <c r="M32" s="14"/>
    </row>
    <row r="33" spans="1:28" ht="15.95" customHeight="1">
      <c r="A33" s="779"/>
      <c r="B33" s="14"/>
      <c r="C33" s="14"/>
      <c r="D33" s="14"/>
      <c r="E33" s="14"/>
      <c r="F33" s="14"/>
      <c r="G33" s="14"/>
      <c r="H33" s="14"/>
      <c r="I33" s="14"/>
      <c r="J33" s="14"/>
      <c r="K33" s="14"/>
      <c r="L33" s="14"/>
      <c r="M33" s="14"/>
      <c r="N33" s="779"/>
      <c r="O33" s="779"/>
      <c r="P33" s="779"/>
      <c r="Q33" s="779"/>
      <c r="R33" s="779"/>
      <c r="S33" s="779"/>
      <c r="T33" s="779"/>
      <c r="U33" s="779"/>
      <c r="V33" s="779"/>
      <c r="W33" s="779"/>
      <c r="X33" s="779"/>
      <c r="Y33" s="779"/>
      <c r="Z33" s="779"/>
      <c r="AA33" s="779"/>
      <c r="AB33" s="779"/>
    </row>
    <row r="34" spans="1:28" ht="15.95" customHeight="1">
      <c r="A34" s="779"/>
      <c r="B34" s="14"/>
      <c r="C34" s="14"/>
      <c r="D34" s="14"/>
      <c r="E34" s="14"/>
      <c r="F34" s="14"/>
      <c r="G34" s="14"/>
      <c r="H34" s="14"/>
      <c r="I34" s="14"/>
      <c r="J34" s="14"/>
      <c r="K34" s="14"/>
      <c r="L34" s="14"/>
      <c r="M34" s="14"/>
      <c r="N34" s="779"/>
      <c r="O34" s="779"/>
      <c r="P34" s="779"/>
      <c r="Q34" s="779"/>
      <c r="R34" s="779"/>
      <c r="S34" s="779"/>
      <c r="T34" s="779"/>
      <c r="U34" s="779"/>
      <c r="V34" s="779"/>
      <c r="W34" s="779"/>
      <c r="X34" s="779"/>
      <c r="Y34" s="779"/>
      <c r="Z34" s="779"/>
      <c r="AA34" s="779"/>
      <c r="AB34" s="779"/>
    </row>
    <row r="35" spans="1:28" ht="15.95" customHeight="1">
      <c r="A35" s="779"/>
      <c r="B35" s="14"/>
      <c r="C35" s="14"/>
      <c r="D35" s="14"/>
      <c r="E35" s="14"/>
      <c r="F35" s="14"/>
      <c r="G35" s="14"/>
      <c r="H35" s="14"/>
      <c r="I35" s="14"/>
      <c r="J35" s="14"/>
      <c r="K35" s="14"/>
      <c r="L35" s="14"/>
      <c r="M35" s="14"/>
      <c r="N35" s="779"/>
      <c r="O35" s="779"/>
      <c r="P35" s="779"/>
      <c r="Q35" s="779"/>
      <c r="R35" s="779"/>
      <c r="S35" s="779"/>
      <c r="T35" s="779"/>
      <c r="U35" s="779"/>
      <c r="V35" s="779"/>
      <c r="W35" s="779"/>
      <c r="X35" s="779"/>
      <c r="Y35" s="779"/>
      <c r="Z35" s="779"/>
      <c r="AA35" s="779"/>
      <c r="AB35" s="779"/>
    </row>
    <row r="36" spans="1:28" ht="15.95" customHeight="1">
      <c r="A36" s="779"/>
      <c r="B36" s="14"/>
      <c r="C36" s="14"/>
      <c r="D36" s="14"/>
      <c r="E36" s="14"/>
      <c r="F36" s="14"/>
      <c r="G36" s="14"/>
      <c r="H36" s="14"/>
      <c r="I36" s="14"/>
      <c r="J36" s="14"/>
      <c r="K36" s="14"/>
      <c r="L36" s="14"/>
      <c r="M36" s="14"/>
      <c r="N36" s="779"/>
      <c r="O36" s="779"/>
      <c r="P36" s="779"/>
      <c r="Q36" s="779"/>
      <c r="R36" s="779"/>
      <c r="S36" s="779"/>
      <c r="T36" s="779"/>
      <c r="U36" s="779"/>
      <c r="V36" s="779"/>
      <c r="W36" s="779"/>
      <c r="X36" s="779"/>
      <c r="Y36" s="779"/>
      <c r="Z36" s="779"/>
      <c r="AA36" s="779"/>
      <c r="AB36" s="779"/>
    </row>
    <row r="37" spans="1:28" ht="15.95" customHeight="1">
      <c r="A37" s="779"/>
      <c r="B37" s="779"/>
      <c r="C37" s="779"/>
      <c r="D37" s="779"/>
      <c r="E37" s="779"/>
      <c r="F37" s="779"/>
      <c r="G37" s="779"/>
      <c r="H37" s="779"/>
      <c r="I37" s="779"/>
      <c r="J37" s="779"/>
      <c r="K37" s="779"/>
      <c r="L37" s="779"/>
      <c r="M37" s="779"/>
      <c r="N37" s="779"/>
      <c r="O37" s="779"/>
      <c r="P37" s="779"/>
      <c r="Q37" s="779"/>
      <c r="R37" s="779"/>
      <c r="S37" s="779"/>
      <c r="T37" s="779"/>
      <c r="U37" s="779"/>
      <c r="V37" s="779"/>
      <c r="W37" s="779"/>
      <c r="X37" s="779"/>
      <c r="Y37" s="779"/>
      <c r="Z37" s="779"/>
      <c r="AA37" s="779"/>
      <c r="AB37" s="779"/>
    </row>
    <row r="38" spans="1:28" ht="15" customHeight="1">
      <c r="A38" s="779"/>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row>
    <row r="39" spans="1:28" ht="15" customHeight="1">
      <c r="A39" s="779"/>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row>
    <row r="40" spans="1:28" ht="15" customHeight="1">
      <c r="A40" s="163"/>
      <c r="B40" s="163"/>
      <c r="C40" s="163"/>
      <c r="D40" s="163"/>
      <c r="E40" s="163"/>
      <c r="F40" s="163"/>
      <c r="G40" s="163"/>
      <c r="H40" s="163"/>
      <c r="I40" s="163"/>
      <c r="J40" s="163"/>
      <c r="K40" s="163"/>
      <c r="L40" s="163"/>
      <c r="M40" s="163"/>
      <c r="N40" s="163"/>
      <c r="O40" s="163"/>
      <c r="P40" s="163"/>
      <c r="Q40" s="163"/>
      <c r="R40" s="163"/>
      <c r="S40" s="163"/>
      <c r="T40" s="163"/>
      <c r="U40" s="779"/>
      <c r="V40" s="779"/>
      <c r="W40" s="779"/>
      <c r="X40" s="779"/>
      <c r="Y40" s="779"/>
      <c r="Z40" s="779"/>
      <c r="AA40" s="779"/>
      <c r="AB40" s="779"/>
    </row>
    <row r="41" spans="1:28" ht="15" customHeight="1">
      <c r="A41" s="163"/>
      <c r="B41" s="163"/>
      <c r="C41" s="163"/>
      <c r="D41" s="163"/>
      <c r="E41" s="163"/>
      <c r="F41" s="163"/>
      <c r="G41" s="163"/>
      <c r="H41" s="163"/>
      <c r="I41" s="163"/>
      <c r="J41" s="163"/>
      <c r="K41" s="163"/>
      <c r="L41" s="163"/>
      <c r="M41" s="163"/>
      <c r="N41" s="163"/>
      <c r="O41" s="163"/>
      <c r="P41" s="163"/>
      <c r="Q41" s="163"/>
      <c r="R41" s="163"/>
      <c r="S41" s="163"/>
      <c r="T41" s="163"/>
      <c r="U41" s="779"/>
      <c r="V41" s="779"/>
      <c r="W41" s="779"/>
      <c r="X41" s="779"/>
      <c r="Y41" s="779"/>
      <c r="Z41" s="779"/>
      <c r="AA41" s="779"/>
      <c r="AB41" s="779"/>
    </row>
    <row r="42" spans="1:28" ht="15" customHeight="1">
      <c r="A42" s="163"/>
      <c r="B42" s="163"/>
      <c r="C42" s="163"/>
      <c r="D42" s="163"/>
      <c r="E42" s="163"/>
      <c r="F42" s="163"/>
      <c r="G42" s="163"/>
      <c r="H42" s="163"/>
      <c r="I42" s="163"/>
      <c r="J42" s="163"/>
      <c r="K42" s="163"/>
      <c r="L42" s="163"/>
      <c r="M42" s="163"/>
      <c r="N42" s="163"/>
      <c r="O42" s="163"/>
      <c r="P42" s="163"/>
      <c r="Q42" s="163"/>
      <c r="R42" s="163"/>
      <c r="S42" s="163"/>
      <c r="T42" s="163"/>
      <c r="U42" s="779"/>
      <c r="V42" s="779"/>
      <c r="W42" s="779"/>
      <c r="X42" s="779"/>
      <c r="Y42" s="779"/>
      <c r="Z42" s="779"/>
      <c r="AA42" s="779"/>
      <c r="AB42" s="779"/>
    </row>
    <row r="43" spans="1:28" s="275" customFormat="1" ht="15" customHeight="1">
      <c r="A43" s="274"/>
      <c r="B43" s="274"/>
      <c r="C43" s="274"/>
      <c r="D43" s="274"/>
      <c r="E43" s="274"/>
      <c r="F43" s="274"/>
      <c r="G43" s="274"/>
      <c r="H43" s="274"/>
      <c r="I43" s="274"/>
      <c r="J43" s="274"/>
      <c r="K43" s="274"/>
      <c r="L43" s="274"/>
      <c r="M43" s="274"/>
      <c r="N43" s="274"/>
      <c r="O43" s="274"/>
      <c r="P43" s="274"/>
      <c r="Q43" s="274"/>
      <c r="R43" s="274"/>
      <c r="S43" s="274"/>
      <c r="T43" s="274"/>
    </row>
    <row r="46" spans="1:28" ht="15" customHeight="1">
      <c r="A46" s="779"/>
      <c r="B46" s="779"/>
      <c r="C46" s="779"/>
      <c r="D46" s="779"/>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row>
    <row r="47" spans="1:28">
      <c r="A47" s="779"/>
      <c r="B47" s="779"/>
      <c r="C47" s="779"/>
      <c r="D47" s="779"/>
      <c r="E47" s="779"/>
      <c r="F47" s="779"/>
      <c r="G47" s="779"/>
      <c r="H47" s="779"/>
      <c r="I47" s="779"/>
      <c r="J47" s="779"/>
      <c r="K47" s="779"/>
      <c r="L47" s="779"/>
      <c r="M47" s="779"/>
      <c r="N47" s="779"/>
      <c r="O47" s="779"/>
      <c r="P47" s="779"/>
      <c r="Q47" s="779"/>
      <c r="R47" s="779"/>
      <c r="S47" s="779"/>
      <c r="T47" s="779"/>
      <c r="U47" s="779"/>
      <c r="V47" s="779"/>
      <c r="W47" s="779"/>
      <c r="X47" s="779"/>
      <c r="Y47" s="779"/>
      <c r="Z47" s="779"/>
      <c r="AA47" s="779"/>
      <c r="AB47" s="779"/>
    </row>
    <row r="48" spans="1:28" ht="15" customHeight="1">
      <c r="A48" s="779"/>
      <c r="B48" s="779"/>
      <c r="C48" s="779"/>
      <c r="D48" s="779"/>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row>
    <row r="49"/>
    <row r="50"/>
    <row r="51"/>
    <row r="52"/>
    <row r="53"/>
    <row r="54"/>
    <row r="55"/>
    <row r="56"/>
    <row r="57"/>
    <row r="58"/>
    <row r="59"/>
    <row r="60"/>
    <row r="61"/>
    <row r="62"/>
    <row r="63"/>
    <row r="64"/>
    <row r="65"/>
    <row r="66"/>
    <row r="67"/>
    <row r="68"/>
    <row r="69"/>
    <row r="70"/>
    <row r="73"/>
    <row r="74"/>
    <row r="75"/>
    <row r="76"/>
    <row r="77"/>
    <row r="78"/>
    <row r="79"/>
    <row r="80"/>
    <row r="81"/>
  </sheetData>
  <sheetProtection selectLockedCells="1"/>
  <protectedRanges>
    <protectedRange password="CC54" sqref="F3" name="Range1_3_1_1"/>
  </protectedRanges>
  <mergeCells count="8">
    <mergeCell ref="B1:E1"/>
    <mergeCell ref="C7:E10"/>
    <mergeCell ref="B7:B10"/>
    <mergeCell ref="B13:M26"/>
    <mergeCell ref="C4:E4"/>
    <mergeCell ref="C3:E3"/>
    <mergeCell ref="C6:E6"/>
    <mergeCell ref="C5:E5"/>
  </mergeCells>
  <pageMargins left="0.7" right="0.7" top="0.75" bottom="0.75" header="0.3" footer="0.3"/>
  <pageSetup scale="51"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84A3395-45AF-4058-96B1-25E3D936F22B}">
          <x14:formula1>
            <xm:f>'Drop Downs'!$A$2:$A$3</xm:f>
          </x14:formula1>
          <xm:sqref>F10:F11</xm:sqref>
        </x14:dataValidation>
        <x14:dataValidation type="list" allowBlank="1" showInputMessage="1" showErrorMessage="1" xr:uid="{407BA4F5-6C36-4D03-A96B-87B899A34D62}">
          <x14:formula1>
            <xm:f>'Drop Downs'!$M$2:$M$4</xm:f>
          </x14:formula1>
          <xm:sqref>F8</xm:sqref>
        </x14:dataValidation>
        <x14:dataValidation type="list" allowBlank="1" showInputMessage="1" showErrorMessage="1" xr:uid="{FBED2AE0-4366-4E24-A4AB-CF3CC98436CB}">
          <x14:formula1>
            <xm:f>'Drop Downs'!$O$2:$O$6</xm:f>
          </x14:formula1>
          <xm:sqref>F9</xm:sqref>
        </x14:dataValidation>
        <x14:dataValidation type="list" allowBlank="1" showInputMessage="1" showErrorMessage="1" xr:uid="{7B7A6990-3B64-494A-BBB4-3717588EB9C4}">
          <x14:formula1>
            <xm:f>'Drop Downs'!$V$2:$V$9</xm:f>
          </x14:formula1>
          <xm:sqref>F7</xm:sqref>
        </x14:dataValidation>
        <x14:dataValidation type="list" allowBlank="1" showInputMessage="1" showErrorMessage="1" xr:uid="{BEF637C2-46B6-42B2-BC4C-94D15B7628D6}">
          <x14:formula1>
            <xm:f>'Drop Downs'!$C$2:$C$7</xm:f>
          </x14:formula1>
          <xm:sqref>F12</xm:sqref>
        </x14:dataValidation>
        <x14:dataValidation type="list" allowBlank="1" showInputMessage="1" showErrorMessage="1" xr:uid="{717C4CF7-F516-4CE6-9DF2-CBC80E1DFC13}">
          <x14:formula1>
            <xm:f>'Drop Downs'!$T$2:$T$10</xm:f>
          </x14:formula1>
          <xm:sqref>F4:F5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11241-69FE-446D-992A-058B8D983E40}">
  <sheetPr codeName="Sheet18">
    <tabColor rgb="FF00B0F0"/>
  </sheetPr>
  <dimension ref="A1:O138"/>
  <sheetViews>
    <sheetView showGridLines="0" zoomScale="85" zoomScaleNormal="85" workbookViewId="0">
      <selection activeCell="C12" sqref="C12:C13"/>
    </sheetView>
  </sheetViews>
  <sheetFormatPr defaultColWidth="0" defaultRowHeight="15.6" zeroHeight="1"/>
  <cols>
    <col min="1" max="1" width="5.42578125" style="570" customWidth="1"/>
    <col min="2" max="2" width="117.5703125" style="299" customWidth="1"/>
    <col min="3" max="3" width="20.85546875" style="299" customWidth="1"/>
    <col min="4" max="4" width="9.140625" style="299" customWidth="1"/>
    <col min="5" max="6" width="9.140625" style="545" hidden="1" customWidth="1"/>
    <col min="7" max="7" width="35.85546875" style="545" hidden="1" customWidth="1"/>
    <col min="8" max="9" width="9.140625" style="545" hidden="1" customWidth="1"/>
    <col min="10" max="10" width="22.28515625" style="545" hidden="1" customWidth="1"/>
    <col min="11" max="13" width="0" style="545" hidden="1" customWidth="1"/>
    <col min="14" max="15" width="0" style="299" hidden="1" customWidth="1"/>
    <col min="16" max="16384" width="9.140625" style="299" hidden="1"/>
  </cols>
  <sheetData>
    <row r="1" spans="1:15" ht="18" customHeight="1">
      <c r="A1" s="1116" t="s">
        <v>626</v>
      </c>
      <c r="B1" s="1116"/>
      <c r="C1" s="1116"/>
    </row>
    <row r="2" spans="1:15" ht="15.95" customHeight="1">
      <c r="A2" s="546"/>
      <c r="B2" s="547" t="s">
        <v>627</v>
      </c>
      <c r="C2" s="548" t="s">
        <v>628</v>
      </c>
    </row>
    <row r="3" spans="1:15" ht="15.95" customHeight="1">
      <c r="A3" s="546"/>
      <c r="B3" s="573" t="s">
        <v>629</v>
      </c>
      <c r="C3" s="549">
        <f>H33</f>
        <v>0</v>
      </c>
      <c r="G3" s="561" t="s">
        <v>630</v>
      </c>
      <c r="H3" s="561"/>
      <c r="M3" s="545" t="s">
        <v>580</v>
      </c>
      <c r="N3" s="545">
        <v>1</v>
      </c>
      <c r="O3" s="545"/>
    </row>
    <row r="4" spans="1:15">
      <c r="A4" s="1116" t="s">
        <v>631</v>
      </c>
      <c r="B4" s="1116"/>
      <c r="C4" s="1116"/>
      <c r="G4" s="561" t="s">
        <v>632</v>
      </c>
      <c r="H4" s="545">
        <f>IF(C6="yes",1,0)</f>
        <v>0</v>
      </c>
      <c r="M4" s="545" t="s">
        <v>219</v>
      </c>
      <c r="N4" s="545">
        <v>0</v>
      </c>
      <c r="O4" s="545"/>
    </row>
    <row r="5" spans="1:15">
      <c r="A5" s="550">
        <v>1</v>
      </c>
      <c r="B5" s="551" t="s">
        <v>633</v>
      </c>
      <c r="C5" s="552"/>
      <c r="G5" s="561" t="s">
        <v>634</v>
      </c>
      <c r="H5" s="545">
        <f>IF(C9="yes",1,0)</f>
        <v>0</v>
      </c>
      <c r="N5" s="545"/>
      <c r="O5" s="545"/>
    </row>
    <row r="6" spans="1:15">
      <c r="A6" s="546"/>
      <c r="B6" s="553" t="s">
        <v>635</v>
      </c>
      <c r="C6" s="1111"/>
      <c r="G6" s="561" t="s">
        <v>636</v>
      </c>
      <c r="H6" s="545">
        <f>IF(C12="yes",1,0)</f>
        <v>0</v>
      </c>
    </row>
    <row r="7" spans="1:15" ht="30.95">
      <c r="A7" s="546"/>
      <c r="B7" s="554" t="s">
        <v>637</v>
      </c>
      <c r="C7" s="1111"/>
      <c r="G7" s="561" t="s">
        <v>638</v>
      </c>
      <c r="H7" s="545">
        <f>IF(C15="yes",1,0)</f>
        <v>0</v>
      </c>
    </row>
    <row r="8" spans="1:15">
      <c r="A8" s="550">
        <v>2</v>
      </c>
      <c r="B8" s="555" t="s">
        <v>639</v>
      </c>
      <c r="C8" s="552"/>
      <c r="G8" s="561" t="s">
        <v>640</v>
      </c>
      <c r="H8" s="545">
        <f>IF(C18="yes",1,0)</f>
        <v>0</v>
      </c>
    </row>
    <row r="9" spans="1:15">
      <c r="A9" s="546"/>
      <c r="B9" s="556" t="s">
        <v>641</v>
      </c>
      <c r="C9" s="1111"/>
      <c r="G9" s="561" t="s">
        <v>642</v>
      </c>
      <c r="H9" s="545">
        <f>IF(C22="yes",1,0)</f>
        <v>0</v>
      </c>
    </row>
    <row r="10" spans="1:15" ht="121.5" customHeight="1">
      <c r="A10" s="546"/>
      <c r="B10" s="557" t="s">
        <v>643</v>
      </c>
      <c r="C10" s="1111"/>
      <c r="G10" s="561" t="s">
        <v>644</v>
      </c>
      <c r="H10" s="545">
        <f>IF(C25="yes",1,0)</f>
        <v>0</v>
      </c>
    </row>
    <row r="11" spans="1:15">
      <c r="A11" s="550">
        <v>3</v>
      </c>
      <c r="B11" s="551" t="s">
        <v>645</v>
      </c>
      <c r="C11" s="552"/>
      <c r="G11" s="561" t="s">
        <v>646</v>
      </c>
      <c r="H11" s="545">
        <f>IF(C28="yes",1,0)</f>
        <v>0</v>
      </c>
    </row>
    <row r="12" spans="1:15">
      <c r="A12" s="546"/>
      <c r="B12" s="558" t="s">
        <v>647</v>
      </c>
      <c r="C12" s="1111"/>
      <c r="G12" s="561" t="s">
        <v>648</v>
      </c>
      <c r="H12" s="545">
        <f>IF(C31="yes",1,0)</f>
        <v>0</v>
      </c>
    </row>
    <row r="13" spans="1:15" ht="108.6">
      <c r="A13" s="546"/>
      <c r="B13" s="557" t="s">
        <v>649</v>
      </c>
      <c r="C13" s="1111"/>
      <c r="G13" s="561" t="s">
        <v>650</v>
      </c>
      <c r="H13" s="545">
        <f>IF(C34="yes",1,0)</f>
        <v>0</v>
      </c>
    </row>
    <row r="14" spans="1:15">
      <c r="A14" s="550">
        <v>4</v>
      </c>
      <c r="B14" s="551" t="s">
        <v>651</v>
      </c>
      <c r="C14" s="552"/>
      <c r="G14" s="561" t="s">
        <v>652</v>
      </c>
      <c r="H14" s="545">
        <f>IF(C37="yes",1,0)</f>
        <v>0</v>
      </c>
    </row>
    <row r="15" spans="1:15">
      <c r="A15" s="546"/>
      <c r="B15" s="553" t="s">
        <v>653</v>
      </c>
      <c r="C15" s="1111"/>
      <c r="G15" s="561" t="s">
        <v>654</v>
      </c>
      <c r="H15" s="545">
        <f>IF(C40="yes",1,0)</f>
        <v>0</v>
      </c>
    </row>
    <row r="16" spans="1:15" ht="30.95">
      <c r="A16" s="546"/>
      <c r="B16" s="554" t="s">
        <v>655</v>
      </c>
      <c r="C16" s="1111"/>
      <c r="G16" s="561" t="s">
        <v>656</v>
      </c>
      <c r="H16" s="545">
        <f>IF(C43="yes",1,0)</f>
        <v>0</v>
      </c>
    </row>
    <row r="17" spans="1:8">
      <c r="A17" s="550">
        <v>5</v>
      </c>
      <c r="B17" s="551" t="s">
        <v>657</v>
      </c>
      <c r="C17" s="552"/>
      <c r="G17" s="561" t="s">
        <v>658</v>
      </c>
      <c r="H17" s="545">
        <f>IF(C47="yes",1,0)</f>
        <v>0</v>
      </c>
    </row>
    <row r="18" spans="1:8">
      <c r="A18" s="546"/>
      <c r="B18" s="553" t="s">
        <v>659</v>
      </c>
      <c r="C18" s="1111"/>
      <c r="G18" s="561" t="s">
        <v>660</v>
      </c>
      <c r="H18" s="545">
        <f>IF(C50="yes",1,0)</f>
        <v>0</v>
      </c>
    </row>
    <row r="19" spans="1:8" ht="64.5" customHeight="1">
      <c r="A19" s="546"/>
      <c r="B19" s="554" t="s">
        <v>661</v>
      </c>
      <c r="C19" s="1111"/>
      <c r="G19" s="561" t="s">
        <v>662</v>
      </c>
      <c r="H19" s="545">
        <f>IF(C53="yes",1,0)</f>
        <v>0</v>
      </c>
    </row>
    <row r="20" spans="1:8">
      <c r="A20" s="1116" t="s">
        <v>663</v>
      </c>
      <c r="B20" s="1116"/>
      <c r="C20" s="1116"/>
      <c r="G20" s="561" t="s">
        <v>664</v>
      </c>
      <c r="H20" s="545">
        <f>IF(C57="yes",1,0)</f>
        <v>0</v>
      </c>
    </row>
    <row r="21" spans="1:8">
      <c r="A21" s="550">
        <v>6</v>
      </c>
      <c r="B21" s="559" t="s">
        <v>665</v>
      </c>
      <c r="C21" s="552"/>
      <c r="G21" s="561" t="s">
        <v>666</v>
      </c>
      <c r="H21" s="545">
        <f>IF(C60="yes",1,0)</f>
        <v>0</v>
      </c>
    </row>
    <row r="22" spans="1:8">
      <c r="A22" s="546"/>
      <c r="B22" s="553" t="s">
        <v>667</v>
      </c>
      <c r="C22" s="1111"/>
      <c r="G22" s="561" t="s">
        <v>668</v>
      </c>
      <c r="H22" s="545">
        <f>IF(C63="yes",1,0)</f>
        <v>0</v>
      </c>
    </row>
    <row r="23" spans="1:8" ht="77.45">
      <c r="A23" s="546"/>
      <c r="B23" s="554" t="s">
        <v>669</v>
      </c>
      <c r="C23" s="1111"/>
      <c r="G23" s="561" t="s">
        <v>670</v>
      </c>
      <c r="H23" s="545">
        <f>IF(C66="yes",1,0)</f>
        <v>0</v>
      </c>
    </row>
    <row r="24" spans="1:8">
      <c r="A24" s="550">
        <v>7</v>
      </c>
      <c r="B24" s="559" t="s">
        <v>671</v>
      </c>
      <c r="C24" s="552"/>
      <c r="G24" s="561" t="s">
        <v>672</v>
      </c>
      <c r="H24" s="545">
        <f>IF(C70="yes",1,0)</f>
        <v>0</v>
      </c>
    </row>
    <row r="25" spans="1:8">
      <c r="A25" s="546"/>
      <c r="B25" s="553" t="s">
        <v>673</v>
      </c>
      <c r="C25" s="1111"/>
      <c r="G25" s="561" t="s">
        <v>674</v>
      </c>
      <c r="H25" s="545">
        <f>IF(C73="yes",1,0)</f>
        <v>0</v>
      </c>
    </row>
    <row r="26" spans="1:8" ht="77.45">
      <c r="A26" s="546"/>
      <c r="B26" s="554" t="s">
        <v>675</v>
      </c>
      <c r="C26" s="1111"/>
      <c r="G26" s="561" t="s">
        <v>676</v>
      </c>
      <c r="H26" s="545">
        <f>E82</f>
        <v>0</v>
      </c>
    </row>
    <row r="27" spans="1:8">
      <c r="A27" s="550">
        <v>8</v>
      </c>
      <c r="B27" s="559" t="s">
        <v>677</v>
      </c>
      <c r="C27" s="552"/>
      <c r="G27" s="561" t="s">
        <v>678</v>
      </c>
      <c r="H27" s="561">
        <f>E89</f>
        <v>0</v>
      </c>
    </row>
    <row r="28" spans="1:8">
      <c r="A28" s="546"/>
      <c r="B28" s="553" t="s">
        <v>679</v>
      </c>
      <c r="C28" s="1111"/>
      <c r="G28" s="561" t="s">
        <v>680</v>
      </c>
      <c r="H28" s="561">
        <f>IF(C91="yes",1,0)</f>
        <v>0</v>
      </c>
    </row>
    <row r="29" spans="1:8" ht="30.95">
      <c r="A29" s="546"/>
      <c r="B29" s="554" t="s">
        <v>681</v>
      </c>
      <c r="C29" s="1111"/>
      <c r="G29" s="561" t="s">
        <v>682</v>
      </c>
      <c r="H29" s="561">
        <f>IF(C94="yes",1,0)</f>
        <v>0</v>
      </c>
    </row>
    <row r="30" spans="1:8">
      <c r="A30" s="550">
        <v>9</v>
      </c>
      <c r="B30" s="560" t="s">
        <v>683</v>
      </c>
      <c r="C30" s="552"/>
      <c r="G30" s="561" t="s">
        <v>684</v>
      </c>
      <c r="H30" s="561">
        <f>IF(C98="yes",1,0)</f>
        <v>0</v>
      </c>
    </row>
    <row r="31" spans="1:8">
      <c r="A31" s="546"/>
      <c r="B31" s="553" t="s">
        <v>685</v>
      </c>
      <c r="C31" s="1111"/>
      <c r="G31" s="561" t="s">
        <v>686</v>
      </c>
      <c r="H31" s="561">
        <f>IF(C101="yes",1,0)</f>
        <v>0</v>
      </c>
    </row>
    <row r="32" spans="1:8" ht="46.5">
      <c r="A32" s="546"/>
      <c r="B32" s="554" t="s">
        <v>687</v>
      </c>
      <c r="C32" s="1111"/>
      <c r="G32" s="561" t="s">
        <v>688</v>
      </c>
      <c r="H32" s="561">
        <f>I113</f>
        <v>0</v>
      </c>
    </row>
    <row r="33" spans="1:11">
      <c r="A33" s="550">
        <v>10</v>
      </c>
      <c r="B33" s="559" t="s">
        <v>689</v>
      </c>
      <c r="C33" s="552"/>
      <c r="H33" s="545">
        <f>SUM(H4:H32)</f>
        <v>0</v>
      </c>
    </row>
    <row r="34" spans="1:11" ht="30.95">
      <c r="A34" s="546"/>
      <c r="B34" s="553" t="s">
        <v>690</v>
      </c>
      <c r="C34" s="1111"/>
    </row>
    <row r="35" spans="1:11" ht="55.5" customHeight="1">
      <c r="A35" s="546"/>
      <c r="B35" s="554" t="s">
        <v>691</v>
      </c>
      <c r="C35" s="1111"/>
    </row>
    <row r="36" spans="1:11">
      <c r="A36" s="550">
        <v>11</v>
      </c>
      <c r="B36" s="559" t="s">
        <v>692</v>
      </c>
      <c r="C36" s="552"/>
    </row>
    <row r="37" spans="1:11" ht="28.5" customHeight="1">
      <c r="A37" s="546"/>
      <c r="B37" s="553" t="s">
        <v>693</v>
      </c>
      <c r="C37" s="1111"/>
    </row>
    <row r="38" spans="1:11" ht="30.95">
      <c r="A38" s="546"/>
      <c r="B38" s="554" t="s">
        <v>694</v>
      </c>
      <c r="C38" s="1111"/>
      <c r="J38" s="299"/>
      <c r="K38" s="299"/>
    </row>
    <row r="39" spans="1:11">
      <c r="A39" s="550">
        <v>12</v>
      </c>
      <c r="B39" s="559" t="s">
        <v>695</v>
      </c>
      <c r="C39" s="552"/>
      <c r="J39" s="299"/>
      <c r="K39" s="299"/>
    </row>
    <row r="40" spans="1:11">
      <c r="A40" s="546"/>
      <c r="B40" s="562" t="s">
        <v>696</v>
      </c>
      <c r="C40" s="1111"/>
      <c r="J40" s="299"/>
      <c r="K40" s="299"/>
    </row>
    <row r="41" spans="1:11" ht="30.95">
      <c r="A41" s="546"/>
      <c r="B41" s="554" t="s">
        <v>697</v>
      </c>
      <c r="C41" s="1111"/>
      <c r="J41" s="299"/>
      <c r="K41" s="299"/>
    </row>
    <row r="42" spans="1:11">
      <c r="A42" s="550">
        <v>13</v>
      </c>
      <c r="B42" s="559" t="s">
        <v>698</v>
      </c>
      <c r="C42" s="552"/>
      <c r="J42" s="299"/>
      <c r="K42" s="299"/>
    </row>
    <row r="43" spans="1:11">
      <c r="A43" s="546"/>
      <c r="B43" s="553" t="s">
        <v>699</v>
      </c>
      <c r="C43" s="1111"/>
      <c r="J43" s="299"/>
      <c r="K43" s="299"/>
    </row>
    <row r="44" spans="1:11" ht="46.5">
      <c r="A44" s="546"/>
      <c r="B44" s="554" t="s">
        <v>700</v>
      </c>
      <c r="C44" s="1111"/>
      <c r="J44" s="299"/>
      <c r="K44" s="299"/>
    </row>
    <row r="45" spans="1:11">
      <c r="A45" s="1116" t="s">
        <v>701</v>
      </c>
      <c r="B45" s="1116"/>
      <c r="C45" s="1116"/>
      <c r="J45" s="299"/>
      <c r="K45" s="299"/>
    </row>
    <row r="46" spans="1:11">
      <c r="A46" s="563">
        <v>14</v>
      </c>
      <c r="B46" s="559" t="s">
        <v>702</v>
      </c>
      <c r="C46" s="552"/>
      <c r="J46" s="299"/>
      <c r="K46" s="299"/>
    </row>
    <row r="47" spans="1:11">
      <c r="A47" s="546"/>
      <c r="B47" s="553" t="s">
        <v>703</v>
      </c>
      <c r="C47" s="1111"/>
      <c r="J47" s="299"/>
      <c r="K47" s="299"/>
    </row>
    <row r="48" spans="1:11" ht="46.5">
      <c r="A48" s="546"/>
      <c r="B48" s="554" t="s">
        <v>704</v>
      </c>
      <c r="C48" s="1111"/>
      <c r="J48" s="299"/>
      <c r="K48" s="299"/>
    </row>
    <row r="49" spans="1:11">
      <c r="A49" s="550">
        <v>15</v>
      </c>
      <c r="B49" s="559" t="s">
        <v>705</v>
      </c>
      <c r="C49" s="552"/>
      <c r="J49" s="299"/>
      <c r="K49" s="299"/>
    </row>
    <row r="50" spans="1:11">
      <c r="A50" s="546"/>
      <c r="B50" s="553" t="s">
        <v>706</v>
      </c>
      <c r="C50" s="1111"/>
      <c r="J50" s="299"/>
      <c r="K50" s="299"/>
    </row>
    <row r="51" spans="1:11" ht="95.45" customHeight="1">
      <c r="A51" s="546"/>
      <c r="B51" s="554" t="s">
        <v>707</v>
      </c>
      <c r="C51" s="1111"/>
      <c r="J51" s="299"/>
      <c r="K51" s="299"/>
    </row>
    <row r="52" spans="1:11">
      <c r="A52" s="550">
        <v>16</v>
      </c>
      <c r="B52" s="559" t="s">
        <v>708</v>
      </c>
      <c r="C52" s="552"/>
      <c r="J52" s="299"/>
      <c r="K52" s="299"/>
    </row>
    <row r="53" spans="1:11">
      <c r="A53" s="546"/>
      <c r="B53" s="553" t="s">
        <v>709</v>
      </c>
      <c r="C53" s="1111"/>
      <c r="J53" s="299"/>
      <c r="K53" s="299"/>
    </row>
    <row r="54" spans="1:11" ht="62.1">
      <c r="A54" s="546"/>
      <c r="B54" s="554" t="s">
        <v>710</v>
      </c>
      <c r="C54" s="1111"/>
      <c r="J54" s="299"/>
      <c r="K54" s="299"/>
    </row>
    <row r="55" spans="1:11">
      <c r="A55" s="1116" t="s">
        <v>711</v>
      </c>
      <c r="B55" s="1116"/>
      <c r="C55" s="1116"/>
      <c r="J55" s="299"/>
      <c r="K55" s="299"/>
    </row>
    <row r="56" spans="1:11">
      <c r="A56" s="550">
        <v>17</v>
      </c>
      <c r="B56" s="559" t="s">
        <v>712</v>
      </c>
      <c r="C56" s="552"/>
      <c r="J56" s="299"/>
      <c r="K56" s="299"/>
    </row>
    <row r="57" spans="1:11">
      <c r="A57" s="546"/>
      <c r="B57" s="553" t="s">
        <v>713</v>
      </c>
      <c r="C57" s="1111"/>
      <c r="J57" s="299"/>
      <c r="K57" s="299"/>
    </row>
    <row r="58" spans="1:11" ht="77.45">
      <c r="A58" s="546"/>
      <c r="B58" s="554" t="s">
        <v>714</v>
      </c>
      <c r="C58" s="1111"/>
      <c r="J58" s="299"/>
      <c r="K58" s="299"/>
    </row>
    <row r="59" spans="1:11">
      <c r="A59" s="550">
        <v>18</v>
      </c>
      <c r="B59" s="560" t="s">
        <v>715</v>
      </c>
      <c r="C59" s="552"/>
      <c r="J59" s="299"/>
      <c r="K59" s="299"/>
    </row>
    <row r="60" spans="1:11">
      <c r="A60" s="546"/>
      <c r="B60" s="553" t="s">
        <v>716</v>
      </c>
      <c r="C60" s="1111"/>
      <c r="J60" s="299"/>
      <c r="K60" s="299"/>
    </row>
    <row r="61" spans="1:11" ht="46.5">
      <c r="A61" s="546"/>
      <c r="B61" s="554" t="s">
        <v>717</v>
      </c>
      <c r="C61" s="1111"/>
      <c r="J61" s="299"/>
      <c r="K61" s="299"/>
    </row>
    <row r="62" spans="1:11">
      <c r="A62" s="550">
        <v>19</v>
      </c>
      <c r="B62" s="559" t="s">
        <v>718</v>
      </c>
      <c r="C62" s="552"/>
      <c r="J62" s="299"/>
      <c r="K62" s="299"/>
    </row>
    <row r="63" spans="1:11">
      <c r="A63" s="546"/>
      <c r="B63" s="553" t="s">
        <v>719</v>
      </c>
      <c r="C63" s="1111"/>
      <c r="J63" s="299"/>
      <c r="K63" s="299"/>
    </row>
    <row r="64" spans="1:11" ht="84.75" customHeight="1">
      <c r="A64" s="546"/>
      <c r="B64" s="554" t="s">
        <v>720</v>
      </c>
      <c r="C64" s="1111"/>
      <c r="J64" s="299"/>
      <c r="K64" s="299"/>
    </row>
    <row r="65" spans="1:11">
      <c r="A65" s="550">
        <v>20</v>
      </c>
      <c r="B65" s="559" t="s">
        <v>721</v>
      </c>
      <c r="C65" s="552"/>
      <c r="J65" s="299"/>
      <c r="K65" s="299"/>
    </row>
    <row r="66" spans="1:11">
      <c r="A66" s="546"/>
      <c r="B66" s="553" t="s">
        <v>722</v>
      </c>
      <c r="C66" s="1111"/>
      <c r="J66" s="299"/>
      <c r="K66" s="299"/>
    </row>
    <row r="67" spans="1:11" ht="55.5" customHeight="1">
      <c r="A67" s="546"/>
      <c r="B67" s="554" t="s">
        <v>723</v>
      </c>
      <c r="C67" s="1111"/>
      <c r="J67" s="299"/>
      <c r="K67" s="299"/>
    </row>
    <row r="68" spans="1:11" ht="36" customHeight="1">
      <c r="A68" s="1116" t="s">
        <v>724</v>
      </c>
      <c r="B68" s="1116"/>
      <c r="C68" s="1116"/>
      <c r="J68" s="299"/>
      <c r="K68" s="299"/>
    </row>
    <row r="69" spans="1:11">
      <c r="A69" s="550">
        <v>21</v>
      </c>
      <c r="B69" s="551" t="s">
        <v>725</v>
      </c>
      <c r="C69" s="552"/>
    </row>
    <row r="70" spans="1:11">
      <c r="A70" s="546"/>
      <c r="B70" s="601" t="s">
        <v>726</v>
      </c>
      <c r="C70" s="1111"/>
    </row>
    <row r="71" spans="1:11" ht="30.95">
      <c r="A71" s="546"/>
      <c r="B71" s="554" t="s">
        <v>727</v>
      </c>
      <c r="C71" s="1111"/>
    </row>
    <row r="72" spans="1:11">
      <c r="A72" s="550">
        <v>22</v>
      </c>
      <c r="B72" s="564" t="s">
        <v>308</v>
      </c>
      <c r="C72" s="565"/>
    </row>
    <row r="73" spans="1:11">
      <c r="A73" s="546"/>
      <c r="B73" s="602" t="s">
        <v>728</v>
      </c>
      <c r="C73" s="1111"/>
    </row>
    <row r="74" spans="1:11" ht="30.95">
      <c r="A74" s="546"/>
      <c r="B74" s="557" t="s">
        <v>729</v>
      </c>
      <c r="C74" s="1111"/>
    </row>
    <row r="75" spans="1:11">
      <c r="A75" s="550">
        <v>23</v>
      </c>
      <c r="B75" s="566" t="s">
        <v>730</v>
      </c>
      <c r="C75" s="565"/>
    </row>
    <row r="76" spans="1:11">
      <c r="A76" s="546"/>
      <c r="B76" s="603" t="s">
        <v>731</v>
      </c>
      <c r="C76" s="565"/>
    </row>
    <row r="77" spans="1:11" ht="30.95">
      <c r="A77" s="546"/>
      <c r="B77" s="557" t="s">
        <v>732</v>
      </c>
      <c r="C77" s="565"/>
    </row>
    <row r="78" spans="1:11">
      <c r="A78" s="567"/>
      <c r="B78" s="557" t="s">
        <v>733</v>
      </c>
      <c r="C78" s="788"/>
      <c r="E78" s="545">
        <f>IF(C78="yes",1,0)</f>
        <v>0</v>
      </c>
    </row>
    <row r="79" spans="1:11">
      <c r="A79" s="567"/>
      <c r="B79" s="557" t="s">
        <v>734</v>
      </c>
      <c r="C79" s="788"/>
      <c r="E79" s="545">
        <f>IF(C79="yes",2,0)</f>
        <v>0</v>
      </c>
    </row>
    <row r="80" spans="1:11">
      <c r="A80" s="567"/>
      <c r="B80" s="557" t="s">
        <v>735</v>
      </c>
      <c r="C80" s="788"/>
      <c r="E80" s="545">
        <f>IF(C80="yes",3,0)</f>
        <v>0</v>
      </c>
    </row>
    <row r="81" spans="1:5">
      <c r="A81" s="567"/>
      <c r="B81" s="557" t="s">
        <v>736</v>
      </c>
      <c r="C81" s="788"/>
      <c r="E81" s="545">
        <f>IF(C81="yes",4,0)</f>
        <v>0</v>
      </c>
    </row>
    <row r="82" spans="1:5">
      <c r="A82" s="550">
        <v>24</v>
      </c>
      <c r="B82" s="559" t="s">
        <v>737</v>
      </c>
      <c r="C82" s="552"/>
      <c r="E82" s="545">
        <f>SUM(E78:E81)</f>
        <v>0</v>
      </c>
    </row>
    <row r="83" spans="1:5">
      <c r="A83" s="546"/>
      <c r="B83" s="604" t="s">
        <v>738</v>
      </c>
      <c r="C83" s="568"/>
    </row>
    <row r="84" spans="1:5" ht="30.95">
      <c r="A84" s="546"/>
      <c r="B84" s="557" t="s">
        <v>739</v>
      </c>
      <c r="C84" s="568"/>
    </row>
    <row r="85" spans="1:5">
      <c r="A85" s="567" t="s">
        <v>740</v>
      </c>
      <c r="B85" s="557" t="s">
        <v>741</v>
      </c>
      <c r="C85" s="788"/>
      <c r="E85" s="545">
        <f>IF(C85="yes",1,0)</f>
        <v>0</v>
      </c>
    </row>
    <row r="86" spans="1:5">
      <c r="A86" s="567" t="s">
        <v>742</v>
      </c>
      <c r="B86" s="557" t="s">
        <v>734</v>
      </c>
      <c r="C86" s="788"/>
      <c r="E86" s="545">
        <f>IF(C86="yes",2,0)</f>
        <v>0</v>
      </c>
    </row>
    <row r="87" spans="1:5">
      <c r="A87" s="567" t="s">
        <v>743</v>
      </c>
      <c r="B87" s="557" t="s">
        <v>735</v>
      </c>
      <c r="C87" s="788"/>
      <c r="E87" s="545">
        <f>IF(C87="yes",3,0)</f>
        <v>0</v>
      </c>
    </row>
    <row r="88" spans="1:5">
      <c r="A88" s="567" t="s">
        <v>744</v>
      </c>
      <c r="B88" s="557" t="s">
        <v>745</v>
      </c>
      <c r="C88" s="788"/>
      <c r="E88" s="545">
        <f>IF(C88="yes",4,0)</f>
        <v>0</v>
      </c>
    </row>
    <row r="89" spans="1:5">
      <c r="A89" s="1116" t="s">
        <v>746</v>
      </c>
      <c r="B89" s="1116"/>
      <c r="C89" s="1116"/>
      <c r="E89" s="545">
        <f>SUM(E85:E88)</f>
        <v>0</v>
      </c>
    </row>
    <row r="90" spans="1:5">
      <c r="A90" s="550">
        <v>25</v>
      </c>
      <c r="B90" s="559" t="s">
        <v>747</v>
      </c>
      <c r="C90" s="552"/>
    </row>
    <row r="91" spans="1:5">
      <c r="A91" s="546"/>
      <c r="B91" s="569" t="s">
        <v>748</v>
      </c>
      <c r="C91" s="1111"/>
    </row>
    <row r="92" spans="1:5" ht="77.45" customHeight="1">
      <c r="A92" s="546"/>
      <c r="B92" s="557" t="s">
        <v>749</v>
      </c>
      <c r="C92" s="1111"/>
    </row>
    <row r="93" spans="1:5">
      <c r="A93" s="550">
        <v>26</v>
      </c>
      <c r="B93" s="559" t="s">
        <v>750</v>
      </c>
      <c r="C93" s="552"/>
    </row>
    <row r="94" spans="1:5">
      <c r="A94" s="546"/>
      <c r="B94" s="569" t="s">
        <v>751</v>
      </c>
      <c r="C94" s="1111"/>
    </row>
    <row r="95" spans="1:5" ht="30.95">
      <c r="A95" s="546"/>
      <c r="B95" s="557" t="s">
        <v>752</v>
      </c>
      <c r="C95" s="1111"/>
    </row>
    <row r="96" spans="1:5">
      <c r="A96" s="1116" t="s">
        <v>753</v>
      </c>
      <c r="B96" s="1116"/>
      <c r="C96" s="1116"/>
    </row>
    <row r="97" spans="1:9">
      <c r="A97" s="550">
        <v>27</v>
      </c>
      <c r="B97" s="559" t="s">
        <v>754</v>
      </c>
      <c r="C97" s="552"/>
    </row>
    <row r="98" spans="1:9">
      <c r="A98" s="546"/>
      <c r="B98" s="556" t="s">
        <v>755</v>
      </c>
      <c r="C98" s="1111"/>
    </row>
    <row r="99" spans="1:9" ht="30.95">
      <c r="A99" s="546"/>
      <c r="B99" s="554" t="s">
        <v>756</v>
      </c>
      <c r="C99" s="1111"/>
    </row>
    <row r="100" spans="1:9">
      <c r="A100" s="550">
        <v>28</v>
      </c>
      <c r="B100" s="559" t="s">
        <v>757</v>
      </c>
      <c r="C100" s="552"/>
    </row>
    <row r="101" spans="1:9">
      <c r="A101" s="546"/>
      <c r="B101" s="569" t="s">
        <v>758</v>
      </c>
      <c r="C101" s="1111"/>
    </row>
    <row r="102" spans="1:9">
      <c r="A102" s="546"/>
      <c r="B102" s="554" t="s">
        <v>759</v>
      </c>
      <c r="C102" s="1111"/>
    </row>
    <row r="103" spans="1:9" ht="15.95" customHeight="1">
      <c r="A103" s="1116" t="s">
        <v>760</v>
      </c>
      <c r="B103" s="1116"/>
      <c r="C103" s="1116"/>
    </row>
    <row r="104" spans="1:9">
      <c r="A104" s="550">
        <v>29</v>
      </c>
      <c r="B104" s="559" t="s">
        <v>761</v>
      </c>
      <c r="C104" s="552"/>
    </row>
    <row r="105" spans="1:9" ht="33.950000000000003" customHeight="1">
      <c r="A105" s="546"/>
      <c r="B105" s="562" t="s">
        <v>762</v>
      </c>
      <c r="C105" s="788"/>
      <c r="E105" s="545" t="s">
        <v>275</v>
      </c>
      <c r="F105" s="545">
        <v>1</v>
      </c>
      <c r="H105" s="545" t="s">
        <v>763</v>
      </c>
      <c r="I105" s="545">
        <f>IF(C105="Yes",1,0)</f>
        <v>0</v>
      </c>
    </row>
    <row r="106" spans="1:9" ht="36" customHeight="1">
      <c r="A106" s="546"/>
      <c r="B106" s="783" t="s">
        <v>764</v>
      </c>
      <c r="C106" s="788"/>
      <c r="E106" s="545" t="s">
        <v>297</v>
      </c>
      <c r="F106" s="545">
        <v>0</v>
      </c>
      <c r="H106" s="545" t="s">
        <v>765</v>
      </c>
      <c r="I106" s="545">
        <f t="shared" ref="I106:I112" si="0">IF(C106="Yes",1,0)</f>
        <v>0</v>
      </c>
    </row>
    <row r="107" spans="1:9" ht="62.1">
      <c r="A107" s="546"/>
      <c r="B107" s="554" t="s">
        <v>766</v>
      </c>
      <c r="C107" s="788"/>
      <c r="H107" s="545" t="s">
        <v>767</v>
      </c>
      <c r="I107" s="545">
        <f t="shared" si="0"/>
        <v>0</v>
      </c>
    </row>
    <row r="108" spans="1:9" ht="30.95">
      <c r="A108" s="546"/>
      <c r="B108" s="554" t="s">
        <v>768</v>
      </c>
      <c r="C108" s="788" t="s">
        <v>769</v>
      </c>
      <c r="H108" s="545" t="s">
        <v>770</v>
      </c>
      <c r="I108" s="545">
        <f t="shared" si="0"/>
        <v>0</v>
      </c>
    </row>
    <row r="109" spans="1:9" ht="62.1">
      <c r="A109" s="546"/>
      <c r="B109" s="554" t="s">
        <v>771</v>
      </c>
      <c r="C109" s="788"/>
      <c r="H109" s="545" t="s">
        <v>772</v>
      </c>
      <c r="I109" s="545">
        <f t="shared" si="0"/>
        <v>0</v>
      </c>
    </row>
    <row r="110" spans="1:9" ht="46.5">
      <c r="A110" s="546"/>
      <c r="B110" s="554" t="s">
        <v>773</v>
      </c>
      <c r="C110" s="788"/>
      <c r="H110" s="545" t="s">
        <v>774</v>
      </c>
      <c r="I110" s="545">
        <f t="shared" si="0"/>
        <v>0</v>
      </c>
    </row>
    <row r="111" spans="1:9" ht="30.95">
      <c r="A111" s="546"/>
      <c r="B111" s="554" t="s">
        <v>775</v>
      </c>
      <c r="C111" s="788"/>
      <c r="H111" s="545" t="s">
        <v>776</v>
      </c>
      <c r="I111" s="545">
        <f t="shared" si="0"/>
        <v>0</v>
      </c>
    </row>
    <row r="112" spans="1:9" ht="30.95">
      <c r="A112" s="546"/>
      <c r="B112" s="554" t="s">
        <v>777</v>
      </c>
      <c r="C112" s="788" t="s">
        <v>769</v>
      </c>
      <c r="E112" s="545">
        <f>I113</f>
        <v>0</v>
      </c>
      <c r="H112" s="545" t="s">
        <v>778</v>
      </c>
      <c r="I112" s="545">
        <f t="shared" si="0"/>
        <v>0</v>
      </c>
    </row>
    <row r="113" spans="1:9" ht="29.25" customHeight="1">
      <c r="I113" s="545">
        <f>SUM(I105:I112)</f>
        <v>0</v>
      </c>
    </row>
    <row r="114" spans="1:9" hidden="1">
      <c r="A114" s="1115"/>
      <c r="B114" s="1115"/>
      <c r="C114" s="1115"/>
    </row>
    <row r="115" spans="1:9" hidden="1">
      <c r="A115" s="1112"/>
      <c r="B115" s="1112"/>
    </row>
    <row r="116" spans="1:9" ht="65.25" hidden="1" customHeight="1">
      <c r="A116" s="1113"/>
      <c r="B116" s="1113"/>
      <c r="C116" s="1113"/>
    </row>
    <row r="117" spans="1:9" hidden="1">
      <c r="B117" s="780"/>
    </row>
    <row r="118" spans="1:9" hidden="1">
      <c r="B118" s="780"/>
    </row>
    <row r="119" spans="1:9" hidden="1">
      <c r="B119" s="571"/>
    </row>
    <row r="120" spans="1:9" ht="7.5" hidden="1" customHeight="1"/>
    <row r="121" spans="1:9" hidden="1">
      <c r="A121" s="1112"/>
      <c r="B121" s="1112"/>
    </row>
    <row r="122" spans="1:9" ht="76.5" hidden="1" customHeight="1">
      <c r="A122" s="1114"/>
      <c r="B122" s="1114"/>
      <c r="C122" s="1114"/>
    </row>
    <row r="123" spans="1:9" hidden="1">
      <c r="B123" s="572"/>
    </row>
    <row r="124" spans="1:9" ht="7.5" hidden="1" customHeight="1"/>
    <row r="125" spans="1:9" hidden="1">
      <c r="A125" s="1112"/>
      <c r="B125" s="1112"/>
    </row>
    <row r="126" spans="1:9" ht="107.25" hidden="1" customHeight="1">
      <c r="A126" s="1114"/>
      <c r="B126" s="1114"/>
      <c r="C126" s="1114"/>
    </row>
    <row r="127" spans="1:9" hidden="1">
      <c r="B127" s="571"/>
    </row>
    <row r="128" spans="1:9" ht="51" hidden="1" customHeight="1"/>
    <row r="129" spans="1:3" hidden="1">
      <c r="A129" s="1112"/>
      <c r="B129" s="1112"/>
    </row>
    <row r="130" spans="1:3" ht="49.5" hidden="1" customHeight="1">
      <c r="A130" s="1114"/>
      <c r="B130" s="1114"/>
      <c r="C130" s="1114"/>
    </row>
    <row r="131" spans="1:3" ht="64.5" hidden="1" customHeight="1">
      <c r="B131" s="789"/>
    </row>
    <row r="132" spans="1:3" hidden="1">
      <c r="B132" s="789"/>
    </row>
    <row r="133" spans="1:3" hidden="1">
      <c r="B133" s="780"/>
    </row>
    <row r="134" spans="1:3" hidden="1">
      <c r="B134" s="572"/>
    </row>
    <row r="136" spans="1:3" ht="31.5" hidden="1" customHeight="1">
      <c r="A136" s="1114"/>
      <c r="B136" s="1114"/>
    </row>
    <row r="137" spans="1:3" ht="80.25" hidden="1" customHeight="1">
      <c r="A137" s="1114"/>
      <c r="B137" s="1114"/>
      <c r="C137" s="1114"/>
    </row>
    <row r="138" spans="1:3" hidden="1">
      <c r="B138" s="571"/>
    </row>
  </sheetData>
  <sheetProtection selectLockedCells="1"/>
  <mergeCells count="46">
    <mergeCell ref="A114:C114"/>
    <mergeCell ref="A103:C103"/>
    <mergeCell ref="A1:C1"/>
    <mergeCell ref="A4:C4"/>
    <mergeCell ref="A20:C20"/>
    <mergeCell ref="A45:C45"/>
    <mergeCell ref="A55:C55"/>
    <mergeCell ref="A89:C89"/>
    <mergeCell ref="A68:C68"/>
    <mergeCell ref="A96:C96"/>
    <mergeCell ref="C40:C41"/>
    <mergeCell ref="C6:C7"/>
    <mergeCell ref="C9:C10"/>
    <mergeCell ref="C12:C13"/>
    <mergeCell ref="C15:C16"/>
    <mergeCell ref="C22:C23"/>
    <mergeCell ref="A115:B115"/>
    <mergeCell ref="A116:C116"/>
    <mergeCell ref="A121:B121"/>
    <mergeCell ref="A122:C122"/>
    <mergeCell ref="A137:C137"/>
    <mergeCell ref="A125:B125"/>
    <mergeCell ref="A126:C126"/>
    <mergeCell ref="A129:B129"/>
    <mergeCell ref="A130:C130"/>
    <mergeCell ref="A136:B136"/>
    <mergeCell ref="C18:C19"/>
    <mergeCell ref="C25:C26"/>
    <mergeCell ref="C28:C29"/>
    <mergeCell ref="C31:C32"/>
    <mergeCell ref="C34:C35"/>
    <mergeCell ref="C37:C38"/>
    <mergeCell ref="C43:C44"/>
    <mergeCell ref="C57:C58"/>
    <mergeCell ref="C60:C61"/>
    <mergeCell ref="C63:C64"/>
    <mergeCell ref="C47:C48"/>
    <mergeCell ref="C50:C51"/>
    <mergeCell ref="C53:C54"/>
    <mergeCell ref="C66:C67"/>
    <mergeCell ref="C94:C95"/>
    <mergeCell ref="C98:C99"/>
    <mergeCell ref="C101:C102"/>
    <mergeCell ref="C73:C74"/>
    <mergeCell ref="C91:C92"/>
    <mergeCell ref="C70:C71"/>
  </mergeCells>
  <conditionalFormatting sqref="C1:C1048576">
    <cfRule type="containsText" dxfId="13" priority="3" operator="containsText" text="Yes">
      <formula>NOT(ISERROR(SEARCH("Yes",C1)))</formula>
    </cfRule>
  </conditionalFormatting>
  <conditionalFormatting sqref="C3">
    <cfRule type="cellIs" dxfId="12" priority="1" operator="lessThan">
      <formula>11.999</formula>
    </cfRule>
    <cfRule type="cellIs" dxfId="11" priority="2" operator="greaterThanOrEqual">
      <formula>12</formula>
    </cfRule>
  </conditionalFormatting>
  <dataValidations count="1">
    <dataValidation type="list" allowBlank="1" showInputMessage="1" showErrorMessage="1" sqref="C6:C7 C9:C10 C12:C13 C15:C16 C18:C19 C22:C23 C25:C26 C34:C35 C31:C32 C28:C29 C40:C41 C47:C48 C50:C51 C53:C54 C57:C58 C60:C61 C63:C64 C66:C67 C70:C71 C73:C74 C37:C38 C43:C44 C91:C92 C94:C95 C98:C99 C101:C102 C105:C112 C85:C88 C78:C81" xr:uid="{2535A425-D7A2-481A-9609-91AF1B617F61}">
      <formula1>$M$3:$M$4</formula1>
    </dataValidation>
  </dataValidations>
  <hyperlinks>
    <hyperlink ref="B73" r:id="rId1" xr:uid="{7A550426-64F5-4FEB-9F4A-8AD32D30481B}"/>
    <hyperlink ref="B70" r:id="rId2" xr:uid="{FC776452-9389-4F06-932E-5E2475B32116}"/>
    <hyperlink ref="B83" r:id="rId3" xr:uid="{3A8E2F05-7DC0-4D78-BA01-5F4EA65E4A97}"/>
    <hyperlink ref="B3" r:id="rId4" xr:uid="{B82C2F88-D396-4486-AFD7-2847A2D8A555}"/>
  </hyperlink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341AF-BDDE-4AAF-BA8C-EA1D56858036}">
  <sheetPr codeName="Sheet7">
    <tabColor theme="4" tint="0.79998168889431442"/>
  </sheetPr>
  <dimension ref="A1:P41"/>
  <sheetViews>
    <sheetView showGridLines="0" topLeftCell="A5" zoomScaleNormal="100" zoomScaleSheetLayoutView="85" workbookViewId="0">
      <selection activeCell="F31" sqref="F31"/>
    </sheetView>
  </sheetViews>
  <sheetFormatPr defaultColWidth="0" defaultRowHeight="12.6" zeroHeight="1"/>
  <cols>
    <col min="1" max="1" width="9.28515625" style="10" customWidth="1"/>
    <col min="2" max="2" width="7.42578125" style="10" customWidth="1"/>
    <col min="3" max="3" width="36.28515625" style="10" customWidth="1"/>
    <col min="4" max="4" width="15.42578125" style="10" customWidth="1"/>
    <col min="5" max="5" width="8.7109375" style="10" customWidth="1"/>
    <col min="6" max="6" width="13.7109375" style="10" customWidth="1"/>
    <col min="7" max="7" width="7.5703125" style="10" customWidth="1"/>
    <col min="8" max="8" width="22.42578125" style="10" customWidth="1"/>
    <col min="9" max="9" width="18.42578125" style="10" customWidth="1"/>
    <col min="10" max="10" width="9.28515625" style="10" customWidth="1"/>
    <col min="11" max="11" width="9.5703125" style="10" customWidth="1"/>
    <col min="12" max="12" width="12.28515625" style="10" customWidth="1"/>
    <col min="13" max="13" width="12.140625" style="10" customWidth="1"/>
    <col min="14" max="14" width="12.140625" style="10" hidden="1" customWidth="1"/>
    <col min="15" max="16" width="0" style="10" hidden="1" customWidth="1"/>
    <col min="17" max="16384" width="12.140625" style="10" hidden="1"/>
  </cols>
  <sheetData>
    <row r="1" spans="2:16"/>
    <row r="2" spans="2:16" ht="15.6">
      <c r="B2" s="1117" t="s">
        <v>779</v>
      </c>
      <c r="C2" s="1118"/>
      <c r="D2" s="1118"/>
      <c r="E2" s="1118"/>
      <c r="F2" s="1118"/>
      <c r="G2" s="1118"/>
      <c r="H2" s="1118"/>
      <c r="I2" s="1118"/>
      <c r="J2" s="1118"/>
      <c r="K2" s="1119"/>
    </row>
    <row r="3" spans="2:16" s="26" customFormat="1" ht="12.95">
      <c r="B3" s="1120" t="s">
        <v>780</v>
      </c>
      <c r="C3" s="1121"/>
      <c r="D3" s="1121"/>
      <c r="E3" s="1121"/>
      <c r="F3" s="1121"/>
      <c r="G3" s="1121"/>
      <c r="H3" s="1121"/>
      <c r="I3" s="1121"/>
      <c r="J3" s="1121"/>
      <c r="K3" s="1121"/>
    </row>
    <row r="4" spans="2:16" s="663" customFormat="1" ht="59.45" customHeight="1">
      <c r="B4" s="1120" t="s">
        <v>781</v>
      </c>
      <c r="C4" s="1121"/>
      <c r="D4" s="1121"/>
      <c r="E4" s="1121"/>
      <c r="F4" s="1121"/>
      <c r="G4" s="1121"/>
      <c r="H4" s="1121"/>
      <c r="I4" s="1121"/>
      <c r="J4" s="1121"/>
      <c r="K4" s="1121"/>
    </row>
    <row r="5" spans="2:16" ht="15.6">
      <c r="C5" s="27"/>
      <c r="D5" s="28"/>
      <c r="E5" s="28"/>
      <c r="F5" s="28"/>
      <c r="G5" s="28"/>
      <c r="H5" s="28"/>
      <c r="I5" s="28"/>
      <c r="J5" s="28"/>
    </row>
    <row r="6" spans="2:16" ht="15.6">
      <c r="B6" s="29" t="s">
        <v>782</v>
      </c>
      <c r="C6" s="27"/>
      <c r="D6" s="28"/>
      <c r="E6" s="28"/>
      <c r="F6" s="28"/>
      <c r="G6" s="28"/>
      <c r="H6" s="28"/>
      <c r="I6" s="28"/>
      <c r="J6" s="28"/>
    </row>
    <row r="7" spans="2:16" ht="12.95">
      <c r="C7" s="30"/>
      <c r="D7" s="30"/>
      <c r="E7" s="30"/>
      <c r="F7" s="30"/>
      <c r="G7" s="30"/>
      <c r="H7" s="31"/>
      <c r="I7" s="31"/>
      <c r="J7" s="32"/>
    </row>
    <row r="8" spans="2:16" s="37" customFormat="1" ht="23.1">
      <c r="B8" s="33" t="s">
        <v>783</v>
      </c>
      <c r="C8" s="34" t="s">
        <v>784</v>
      </c>
      <c r="D8" s="35" t="s">
        <v>785</v>
      </c>
      <c r="E8" s="35" t="s">
        <v>786</v>
      </c>
      <c r="F8" s="35" t="s">
        <v>787</v>
      </c>
      <c r="G8" s="35" t="s">
        <v>213</v>
      </c>
      <c r="H8" s="35" t="s">
        <v>788</v>
      </c>
      <c r="I8" s="35" t="s">
        <v>789</v>
      </c>
      <c r="J8" s="36" t="s">
        <v>790</v>
      </c>
      <c r="K8" s="36" t="s">
        <v>791</v>
      </c>
      <c r="L8" s="36" t="s">
        <v>264</v>
      </c>
    </row>
    <row r="9" spans="2:16" ht="12.95">
      <c r="B9" s="38">
        <v>1</v>
      </c>
      <c r="C9" s="39" t="s">
        <v>792</v>
      </c>
      <c r="D9" s="260"/>
      <c r="E9" s="358">
        <v>0.01</v>
      </c>
      <c r="F9" s="359">
        <v>0</v>
      </c>
      <c r="G9" s="262"/>
      <c r="H9" s="263"/>
      <c r="I9" s="360" t="s">
        <v>793</v>
      </c>
      <c r="J9" s="264"/>
      <c r="K9" s="361" t="s">
        <v>309</v>
      </c>
      <c r="L9" s="40" t="s">
        <v>311</v>
      </c>
    </row>
    <row r="10" spans="2:16" ht="12.95">
      <c r="B10" s="38">
        <v>2</v>
      </c>
      <c r="C10" s="266" t="s">
        <v>794</v>
      </c>
      <c r="D10" s="260"/>
      <c r="E10" s="261"/>
      <c r="F10" s="262"/>
      <c r="G10" s="262"/>
      <c r="H10" s="263"/>
      <c r="I10" s="264"/>
      <c r="J10" s="264"/>
      <c r="K10" s="265"/>
      <c r="L10" s="266"/>
      <c r="O10" s="398" t="s">
        <v>795</v>
      </c>
    </row>
    <row r="11" spans="2:16" ht="12.95">
      <c r="B11" s="38">
        <v>3</v>
      </c>
      <c r="C11" s="266" t="s">
        <v>794</v>
      </c>
      <c r="D11" s="260"/>
      <c r="E11" s="261"/>
      <c r="F11" s="262"/>
      <c r="G11" s="262"/>
      <c r="H11" s="263"/>
      <c r="I11" s="264"/>
      <c r="J11" s="264"/>
      <c r="K11" s="265"/>
      <c r="L11" s="266"/>
      <c r="O11" s="10" t="s">
        <v>796</v>
      </c>
      <c r="P11" s="399" t="e">
        <f>PMT(E10,F10,D10)*-1</f>
        <v>#NUM!</v>
      </c>
    </row>
    <row r="12" spans="2:16" ht="12.95">
      <c r="B12" s="38">
        <v>4</v>
      </c>
      <c r="C12" s="266" t="s">
        <v>794</v>
      </c>
      <c r="D12" s="260"/>
      <c r="E12" s="261"/>
      <c r="F12" s="262"/>
      <c r="G12" s="262"/>
      <c r="H12" s="263"/>
      <c r="I12" s="264"/>
      <c r="J12" s="264"/>
      <c r="K12" s="265"/>
      <c r="L12" s="266"/>
    </row>
    <row r="13" spans="2:16" ht="12.95">
      <c r="B13" s="38">
        <v>6</v>
      </c>
      <c r="C13" s="266" t="s">
        <v>794</v>
      </c>
      <c r="D13" s="260"/>
      <c r="E13" s="261"/>
      <c r="F13" s="262"/>
      <c r="G13" s="262"/>
      <c r="H13" s="263"/>
      <c r="I13" s="264"/>
      <c r="J13" s="264"/>
      <c r="K13" s="265"/>
      <c r="L13" s="266"/>
    </row>
    <row r="14" spans="2:16" ht="12.95">
      <c r="B14" s="38">
        <v>7</v>
      </c>
      <c r="C14" s="266" t="s">
        <v>794</v>
      </c>
      <c r="D14" s="260"/>
      <c r="E14" s="261"/>
      <c r="F14" s="262"/>
      <c r="G14" s="262"/>
      <c r="H14" s="263"/>
      <c r="I14" s="264"/>
      <c r="J14" s="264"/>
      <c r="K14" s="265"/>
      <c r="L14" s="266"/>
      <c r="O14" s="398" t="s">
        <v>797</v>
      </c>
    </row>
    <row r="15" spans="2:16" ht="12.95">
      <c r="B15" s="38">
        <v>8</v>
      </c>
      <c r="C15" s="266" t="s">
        <v>794</v>
      </c>
      <c r="D15" s="260"/>
      <c r="E15" s="261"/>
      <c r="F15" s="262"/>
      <c r="G15" s="262"/>
      <c r="H15" s="263"/>
      <c r="I15" s="264"/>
      <c r="J15" s="264"/>
      <c r="K15" s="265"/>
      <c r="L15" s="266"/>
      <c r="O15" s="10" t="s">
        <v>798</v>
      </c>
    </row>
    <row r="16" spans="2:16" ht="12.95">
      <c r="B16" s="38">
        <v>9</v>
      </c>
      <c r="C16" s="266" t="s">
        <v>794</v>
      </c>
      <c r="D16" s="260"/>
      <c r="E16" s="261"/>
      <c r="F16" s="262"/>
      <c r="G16" s="262"/>
      <c r="H16" s="263"/>
      <c r="I16" s="264"/>
      <c r="J16" s="264"/>
      <c r="K16" s="265"/>
      <c r="L16" s="266"/>
      <c r="O16" s="10" t="s">
        <v>799</v>
      </c>
      <c r="P16" s="464" t="e">
        <f>D9/D20</f>
        <v>#DIV/0!</v>
      </c>
    </row>
    <row r="17" spans="2:12" ht="12.95">
      <c r="B17" s="38">
        <v>10</v>
      </c>
      <c r="C17" s="266" t="s">
        <v>794</v>
      </c>
      <c r="D17" s="267"/>
      <c r="E17" s="268"/>
      <c r="F17" s="269"/>
      <c r="G17" s="269"/>
      <c r="H17" s="263"/>
      <c r="I17" s="264"/>
      <c r="J17" s="264"/>
      <c r="K17" s="265"/>
      <c r="L17" s="266"/>
    </row>
    <row r="18" spans="2:12" ht="12.95">
      <c r="B18" s="38">
        <v>11</v>
      </c>
      <c r="C18" s="266" t="s">
        <v>800</v>
      </c>
      <c r="D18" s="267"/>
      <c r="E18" s="270"/>
      <c r="F18" s="269"/>
      <c r="G18" s="269"/>
      <c r="H18" s="263"/>
      <c r="I18" s="264"/>
      <c r="J18" s="264"/>
      <c r="K18" s="265"/>
      <c r="L18" s="266"/>
    </row>
    <row r="19" spans="2:12" ht="12.95">
      <c r="B19" s="38">
        <v>12</v>
      </c>
      <c r="C19" s="266" t="s">
        <v>800</v>
      </c>
      <c r="D19" s="267"/>
      <c r="E19" s="270"/>
      <c r="F19" s="269"/>
      <c r="G19" s="269"/>
      <c r="H19" s="263"/>
      <c r="I19" s="264"/>
      <c r="J19" s="264"/>
      <c r="K19" s="265"/>
      <c r="L19" s="266"/>
    </row>
    <row r="20" spans="2:12" ht="12.95">
      <c r="B20" s="39" t="s">
        <v>801</v>
      </c>
      <c r="C20" s="39"/>
      <c r="D20" s="151">
        <f>SUM(D9:D19)</f>
        <v>0</v>
      </c>
      <c r="E20" s="152"/>
      <c r="F20" s="152"/>
      <c r="G20" s="152"/>
      <c r="H20" s="148"/>
    </row>
    <row r="21" spans="2:12" ht="12.95">
      <c r="B21" s="43" t="s">
        <v>802</v>
      </c>
      <c r="C21" s="40"/>
      <c r="D21" s="153"/>
      <c r="E21" s="153"/>
      <c r="F21" s="153"/>
      <c r="G21" s="153"/>
      <c r="H21" s="148"/>
    </row>
    <row r="22" spans="2:12">
      <c r="B22" s="44">
        <v>1</v>
      </c>
      <c r="C22" s="40" t="s">
        <v>286</v>
      </c>
      <c r="D22" s="154">
        <f>SUM(Uses!B5:B7)</f>
        <v>0</v>
      </c>
      <c r="E22" s="153"/>
      <c r="F22" s="153"/>
      <c r="G22" s="153"/>
      <c r="H22" s="149"/>
    </row>
    <row r="23" spans="2:12">
      <c r="B23" s="44">
        <v>2</v>
      </c>
      <c r="C23" s="40" t="s">
        <v>803</v>
      </c>
      <c r="D23" s="154">
        <f>D24-D22</f>
        <v>0</v>
      </c>
      <c r="E23" s="153"/>
      <c r="F23" s="153"/>
      <c r="G23" s="153"/>
      <c r="H23" s="149"/>
    </row>
    <row r="24" spans="2:12" ht="12.95">
      <c r="B24" s="45" t="s">
        <v>804</v>
      </c>
      <c r="C24" s="39"/>
      <c r="D24" s="153">
        <f>Uses!B76</f>
        <v>0</v>
      </c>
      <c r="E24" s="153"/>
      <c r="F24" s="153"/>
      <c r="G24" s="153"/>
      <c r="H24" s="150"/>
    </row>
    <row r="25" spans="2:12" ht="12.95">
      <c r="B25" s="45"/>
      <c r="C25" s="39" t="s">
        <v>805</v>
      </c>
      <c r="D25" s="153">
        <f>D9</f>
        <v>0</v>
      </c>
      <c r="E25" s="153"/>
      <c r="F25" s="153"/>
      <c r="G25" s="153"/>
      <c r="H25" s="150"/>
    </row>
    <row r="26" spans="2:12" s="26" customFormat="1" ht="21">
      <c r="B26" s="155"/>
      <c r="C26" s="156" t="s">
        <v>806</v>
      </c>
      <c r="D26" s="235" t="e">
        <f>D25/D24</f>
        <v>#DIV/0!</v>
      </c>
      <c r="E26" s="156"/>
      <c r="F26" s="156"/>
      <c r="G26" s="156"/>
      <c r="H26" s="1122"/>
      <c r="I26" s="1122"/>
      <c r="J26" s="790"/>
    </row>
    <row r="27" spans="2:12" ht="12.95">
      <c r="B27" s="46" t="s">
        <v>807</v>
      </c>
    </row>
    <row r="28" spans="2:12"/>
    <row r="29" spans="2:12" s="37" customFormat="1" ht="23.1">
      <c r="B29" s="33" t="s">
        <v>783</v>
      </c>
      <c r="C29" s="47" t="s">
        <v>784</v>
      </c>
      <c r="D29" s="36" t="s">
        <v>785</v>
      </c>
      <c r="E29" s="36" t="s">
        <v>786</v>
      </c>
      <c r="F29" s="36" t="s">
        <v>808</v>
      </c>
      <c r="G29" s="36" t="s">
        <v>213</v>
      </c>
      <c r="H29" s="36" t="s">
        <v>788</v>
      </c>
      <c r="I29" s="36" t="s">
        <v>789</v>
      </c>
      <c r="J29" s="36" t="s">
        <v>790</v>
      </c>
      <c r="K29" s="36" t="s">
        <v>791</v>
      </c>
      <c r="L29" s="36" t="s">
        <v>264</v>
      </c>
    </row>
    <row r="30" spans="2:12" ht="12.95">
      <c r="B30" s="38">
        <v>1</v>
      </c>
      <c r="C30" s="40" t="s">
        <v>809</v>
      </c>
      <c r="D30" s="260"/>
      <c r="E30" s="261"/>
      <c r="F30" s="262"/>
      <c r="G30" s="262"/>
      <c r="H30" s="263"/>
      <c r="I30" s="264"/>
      <c r="J30" s="264"/>
      <c r="K30" s="265"/>
      <c r="L30" s="266"/>
    </row>
    <row r="31" spans="2:12" ht="12.95">
      <c r="B31" s="38">
        <v>2</v>
      </c>
      <c r="C31" s="266" t="s">
        <v>800</v>
      </c>
      <c r="D31" s="260"/>
      <c r="E31" s="261"/>
      <c r="F31" s="262"/>
      <c r="G31" s="262"/>
      <c r="H31" s="263"/>
      <c r="I31" s="264"/>
      <c r="J31" s="264"/>
      <c r="K31" s="265"/>
      <c r="L31" s="266"/>
    </row>
    <row r="32" spans="2:12" ht="12.95">
      <c r="B32" s="38">
        <v>3</v>
      </c>
      <c r="C32" s="266" t="s">
        <v>800</v>
      </c>
      <c r="D32" s="260"/>
      <c r="E32" s="261"/>
      <c r="F32" s="262"/>
      <c r="G32" s="262"/>
      <c r="H32" s="263"/>
      <c r="I32" s="264"/>
      <c r="J32" s="264"/>
      <c r="K32" s="265"/>
      <c r="L32" s="266"/>
    </row>
    <row r="33" spans="2:12" ht="12.95">
      <c r="B33" s="38">
        <v>4</v>
      </c>
      <c r="C33" s="266" t="s">
        <v>800</v>
      </c>
      <c r="D33" s="260"/>
      <c r="E33" s="261"/>
      <c r="F33" s="262"/>
      <c r="G33" s="262"/>
      <c r="H33" s="263"/>
      <c r="I33" s="264"/>
      <c r="J33" s="264"/>
      <c r="K33" s="265"/>
      <c r="L33" s="266"/>
    </row>
    <row r="34" spans="2:12" ht="12.95">
      <c r="B34" s="38">
        <v>5</v>
      </c>
      <c r="C34" s="266" t="s">
        <v>800</v>
      </c>
      <c r="D34" s="260"/>
      <c r="E34" s="261"/>
      <c r="F34" s="262"/>
      <c r="G34" s="262"/>
      <c r="H34" s="263"/>
      <c r="I34" s="264"/>
      <c r="J34" s="264"/>
      <c r="K34" s="265"/>
      <c r="L34" s="266"/>
    </row>
    <row r="35" spans="2:12" ht="12.95">
      <c r="B35" s="38">
        <v>6</v>
      </c>
      <c r="C35" s="266" t="s">
        <v>800</v>
      </c>
      <c r="D35" s="260"/>
      <c r="E35" s="261"/>
      <c r="F35" s="262"/>
      <c r="G35" s="262"/>
      <c r="H35" s="263"/>
      <c r="I35" s="264"/>
      <c r="J35" s="264"/>
      <c r="K35" s="265"/>
      <c r="L35" s="266"/>
    </row>
    <row r="36" spans="2:12" ht="12.95">
      <c r="B36" s="38">
        <v>7</v>
      </c>
      <c r="C36" s="266" t="s">
        <v>800</v>
      </c>
      <c r="D36" s="260"/>
      <c r="E36" s="261"/>
      <c r="F36" s="262"/>
      <c r="G36" s="262"/>
      <c r="H36" s="263"/>
      <c r="I36" s="264"/>
      <c r="J36" s="264"/>
      <c r="K36" s="265"/>
      <c r="L36" s="266"/>
    </row>
    <row r="37" spans="2:12" ht="12.95">
      <c r="B37" s="38">
        <v>8</v>
      </c>
      <c r="C37" s="266" t="s">
        <v>800</v>
      </c>
      <c r="D37" s="267"/>
      <c r="E37" s="268"/>
      <c r="F37" s="269"/>
      <c r="G37" s="269"/>
      <c r="H37" s="263"/>
      <c r="I37" s="264"/>
      <c r="J37" s="264"/>
      <c r="K37" s="265"/>
      <c r="L37" s="266"/>
    </row>
    <row r="38" spans="2:12" ht="12.95">
      <c r="B38" s="38">
        <v>9</v>
      </c>
      <c r="C38" s="266" t="s">
        <v>800</v>
      </c>
      <c r="D38" s="267"/>
      <c r="E38" s="268"/>
      <c r="F38" s="269"/>
      <c r="G38" s="269"/>
      <c r="H38" s="263"/>
      <c r="I38" s="264"/>
      <c r="J38" s="264"/>
      <c r="K38" s="265"/>
      <c r="L38" s="266"/>
    </row>
    <row r="39" spans="2:12" ht="12.95">
      <c r="B39" s="38">
        <v>10</v>
      </c>
      <c r="C39" s="266" t="s">
        <v>800</v>
      </c>
      <c r="D39" s="267"/>
      <c r="E39" s="268"/>
      <c r="F39" s="269"/>
      <c r="G39" s="269"/>
      <c r="H39" s="263"/>
      <c r="I39" s="271"/>
      <c r="J39" s="271"/>
      <c r="K39" s="265"/>
      <c r="L39" s="266"/>
    </row>
    <row r="40" spans="2:12" ht="13.5" thickBot="1">
      <c r="B40" s="39" t="s">
        <v>801</v>
      </c>
      <c r="C40" s="41"/>
      <c r="D40" s="42">
        <f>SUM(D30:D39)</f>
        <v>0</v>
      </c>
      <c r="E40" s="48"/>
      <c r="F40" s="48"/>
      <c r="G40" s="48"/>
      <c r="H40" s="49"/>
      <c r="I40" s="50"/>
      <c r="J40" s="50"/>
      <c r="K40" s="50"/>
      <c r="L40" s="51"/>
    </row>
    <row r="41" spans="2:12" ht="12.95" thickTop="1"/>
  </sheetData>
  <mergeCells count="4">
    <mergeCell ref="B2:K2"/>
    <mergeCell ref="B3:K3"/>
    <mergeCell ref="B4:K4"/>
    <mergeCell ref="H26:I26"/>
  </mergeCells>
  <conditionalFormatting sqref="H26:J26">
    <cfRule type="containsText" dxfId="10" priority="1" stopIfTrue="1" operator="containsText" text="YOUR SOURCES MUST MATCH YOUR USES!!">
      <formula>NOT(ISERROR(SEARCH("YOUR SOURCES MUST MATCH YOUR USES!!",H26)))</formula>
    </cfRule>
  </conditionalFormatting>
  <dataValidations count="1">
    <dataValidation type="list" allowBlank="1" showInputMessage="1" showErrorMessage="1" sqref="WVR983042:WVR983056 JF30:JF39 TB30:TB39 ACX30:ACX39 AMT30:AMT39 AWP30:AWP39 BGL30:BGL39 BQH30:BQH39 CAD30:CAD39 CJZ30:CJZ39 CTV30:CTV39 DDR30:DDR39 DNN30:DNN39 DXJ30:DXJ39 EHF30:EHF39 ERB30:ERB39 FAX30:FAX39 FKT30:FKT39 FUP30:FUP39 GEL30:GEL39 GOH30:GOH39 GYD30:GYD39 HHZ30:HHZ39 HRV30:HRV39 IBR30:IBR39 ILN30:ILN39 IVJ30:IVJ39 JFF30:JFF39 JPB30:JPB39 JYX30:JYX39 KIT30:KIT39 KSP30:KSP39 LCL30:LCL39 LMH30:LMH39 LWD30:LWD39 MFZ30:MFZ39 MPV30:MPV39 MZR30:MZR39 NJN30:NJN39 NTJ30:NTJ39 ODF30:ODF39 ONB30:ONB39 OWX30:OWX39 PGT30:PGT39 PQP30:PQP39 QAL30:QAL39 QKH30:QKH39 QUD30:QUD39 RDZ30:RDZ39 RNV30:RNV39 RXR30:RXR39 SHN30:SHN39 SRJ30:SRJ39 TBF30:TBF39 TLB30:TLB39 TUX30:TUX39 UET30:UET39 UOP30:UOP39 UYL30:UYL39 VIH30:VIH39 VSD30:VSD39 WBZ30:WBZ39 WLV30:WLV39 WVR30:WVR39 WBZ983042:WBZ983056 VSD983042:VSD983056 VIH983042:VIH983056 UYL983042:UYL983056 UOP983042:UOP983056 UET983042:UET983056 TUX983042:TUX983056 TLB983042:TLB983056 TBF983042:TBF983056 SRJ983042:SRJ983056 SHN983042:SHN983056 RXR983042:RXR983056 RNV983042:RNV983056 RDZ983042:RDZ983056 QUD983042:QUD983056 QKH983042:QKH983056 QAL983042:QAL983056 PQP983042:PQP983056 PGT983042:PGT983056 OWX983042:OWX983056 ONB983042:ONB983056 ODF983042:ODF983056 NTJ983042:NTJ983056 NJN983042:NJN983056 MZR983042:MZR983056 MPV983042:MPV983056 MFZ983042:MFZ983056 LWD983042:LWD983056 LMH983042:LMH983056 LCL983042:LCL983056 KSP983042:KSP983056 KIT983042:KIT983056 JYX983042:JYX983056 JPB983042:JPB983056 JFF983042:JFF983056 IVJ983042:IVJ983056 ILN983042:ILN983056 IBR983042:IBR983056 HRV983042:HRV983056 HHZ983042:HHZ983056 GYD983042:GYD983056 GOH983042:GOH983056 GEL983042:GEL983056 FUP983042:FUP983056 FKT983042:FKT983056 FAX983042:FAX983056 ERB983042:ERB983056 EHF983042:EHF983056 DXJ983042:DXJ983056 DNN983042:DNN983056 DDR983042:DDR983056 CTV983042:CTV983056 CJZ983042:CJZ983056 CAD983042:CAD983056 BQH983042:BQH983056 BGL983042:BGL983056 AWP983042:AWP983056 AMT983042:AMT983056 ACX983042:ACX983056 TB983042:TB983056 JF983042:JF983056 K983042:K983056 WVR917506:WVR917520 WLV917506:WLV917520 WBZ917506:WBZ917520 VSD917506:VSD917520 VIH917506:VIH917520 UYL917506:UYL917520 UOP917506:UOP917520 UET917506:UET917520 TUX917506:TUX917520 TLB917506:TLB917520 TBF917506:TBF917520 SRJ917506:SRJ917520 SHN917506:SHN917520 RXR917506:RXR917520 RNV917506:RNV917520 RDZ917506:RDZ917520 QUD917506:QUD917520 QKH917506:QKH917520 QAL917506:QAL917520 PQP917506:PQP917520 PGT917506:PGT917520 OWX917506:OWX917520 ONB917506:ONB917520 ODF917506:ODF917520 NTJ917506:NTJ917520 NJN917506:NJN917520 MZR917506:MZR917520 MPV917506:MPV917520 MFZ917506:MFZ917520 LWD917506:LWD917520 LMH917506:LMH917520 LCL917506:LCL917520 KSP917506:KSP917520 KIT917506:KIT917520 JYX917506:JYX917520 JPB917506:JPB917520 JFF917506:JFF917520 IVJ917506:IVJ917520 ILN917506:ILN917520 IBR917506:IBR917520 HRV917506:HRV917520 HHZ917506:HHZ917520 GYD917506:GYD917520 GOH917506:GOH917520 GEL917506:GEL917520 FUP917506:FUP917520 FKT917506:FKT917520 FAX917506:FAX917520 ERB917506:ERB917520 EHF917506:EHF917520 DXJ917506:DXJ917520 DNN917506:DNN917520 DDR917506:DDR917520 CTV917506:CTV917520 CJZ917506:CJZ917520 CAD917506:CAD917520 BQH917506:BQH917520 BGL917506:BGL917520 AWP917506:AWP917520 AMT917506:AMT917520 ACX917506:ACX917520 TB917506:TB917520 JF917506:JF917520 K917506:K917520 WVR851970:WVR851984 WLV851970:WLV851984 WBZ851970:WBZ851984 VSD851970:VSD851984 VIH851970:VIH851984 UYL851970:UYL851984 UOP851970:UOP851984 UET851970:UET851984 TUX851970:TUX851984 TLB851970:TLB851984 TBF851970:TBF851984 SRJ851970:SRJ851984 SHN851970:SHN851984 RXR851970:RXR851984 RNV851970:RNV851984 RDZ851970:RDZ851984 QUD851970:QUD851984 QKH851970:QKH851984 QAL851970:QAL851984 PQP851970:PQP851984 PGT851970:PGT851984 OWX851970:OWX851984 ONB851970:ONB851984 ODF851970:ODF851984 NTJ851970:NTJ851984 NJN851970:NJN851984 MZR851970:MZR851984 MPV851970:MPV851984 MFZ851970:MFZ851984 LWD851970:LWD851984 LMH851970:LMH851984 LCL851970:LCL851984 KSP851970:KSP851984 KIT851970:KIT851984 JYX851970:JYX851984 JPB851970:JPB851984 JFF851970:JFF851984 IVJ851970:IVJ851984 ILN851970:ILN851984 IBR851970:IBR851984 HRV851970:HRV851984 HHZ851970:HHZ851984 GYD851970:GYD851984 GOH851970:GOH851984 GEL851970:GEL851984 FUP851970:FUP851984 FKT851970:FKT851984 FAX851970:FAX851984 ERB851970:ERB851984 EHF851970:EHF851984 DXJ851970:DXJ851984 DNN851970:DNN851984 DDR851970:DDR851984 CTV851970:CTV851984 CJZ851970:CJZ851984 CAD851970:CAD851984 BQH851970:BQH851984 BGL851970:BGL851984 AWP851970:AWP851984 AMT851970:AMT851984 ACX851970:ACX851984 TB851970:TB851984 JF851970:JF851984 K851970:K851984 WVR786434:WVR786448 WLV786434:WLV786448 WBZ786434:WBZ786448 VSD786434:VSD786448 VIH786434:VIH786448 UYL786434:UYL786448 UOP786434:UOP786448 UET786434:UET786448 TUX786434:TUX786448 TLB786434:TLB786448 TBF786434:TBF786448 SRJ786434:SRJ786448 SHN786434:SHN786448 RXR786434:RXR786448 RNV786434:RNV786448 RDZ786434:RDZ786448 QUD786434:QUD786448 QKH786434:QKH786448 QAL786434:QAL786448 PQP786434:PQP786448 PGT786434:PGT786448 OWX786434:OWX786448 ONB786434:ONB786448 ODF786434:ODF786448 NTJ786434:NTJ786448 NJN786434:NJN786448 MZR786434:MZR786448 MPV786434:MPV786448 MFZ786434:MFZ786448 LWD786434:LWD786448 LMH786434:LMH786448 LCL786434:LCL786448 KSP786434:KSP786448 KIT786434:KIT786448 JYX786434:JYX786448 JPB786434:JPB786448 JFF786434:JFF786448 IVJ786434:IVJ786448 ILN786434:ILN786448 IBR786434:IBR786448 HRV786434:HRV786448 HHZ786434:HHZ786448 GYD786434:GYD786448 GOH786434:GOH786448 GEL786434:GEL786448 FUP786434:FUP786448 FKT786434:FKT786448 FAX786434:FAX786448 ERB786434:ERB786448 EHF786434:EHF786448 DXJ786434:DXJ786448 DNN786434:DNN786448 DDR786434:DDR786448 CTV786434:CTV786448 CJZ786434:CJZ786448 CAD786434:CAD786448 BQH786434:BQH786448 BGL786434:BGL786448 AWP786434:AWP786448 AMT786434:AMT786448 ACX786434:ACX786448 TB786434:TB786448 JF786434:JF786448 K786434:K786448 WVR720898:WVR720912 WLV720898:WLV720912 WBZ720898:WBZ720912 VSD720898:VSD720912 VIH720898:VIH720912 UYL720898:UYL720912 UOP720898:UOP720912 UET720898:UET720912 TUX720898:TUX720912 TLB720898:TLB720912 TBF720898:TBF720912 SRJ720898:SRJ720912 SHN720898:SHN720912 RXR720898:RXR720912 RNV720898:RNV720912 RDZ720898:RDZ720912 QUD720898:QUD720912 QKH720898:QKH720912 QAL720898:QAL720912 PQP720898:PQP720912 PGT720898:PGT720912 OWX720898:OWX720912 ONB720898:ONB720912 ODF720898:ODF720912 NTJ720898:NTJ720912 NJN720898:NJN720912 MZR720898:MZR720912 MPV720898:MPV720912 MFZ720898:MFZ720912 LWD720898:LWD720912 LMH720898:LMH720912 LCL720898:LCL720912 KSP720898:KSP720912 KIT720898:KIT720912 JYX720898:JYX720912 JPB720898:JPB720912 JFF720898:JFF720912 IVJ720898:IVJ720912 ILN720898:ILN720912 IBR720898:IBR720912 HRV720898:HRV720912 HHZ720898:HHZ720912 GYD720898:GYD720912 GOH720898:GOH720912 GEL720898:GEL720912 FUP720898:FUP720912 FKT720898:FKT720912 FAX720898:FAX720912 ERB720898:ERB720912 EHF720898:EHF720912 DXJ720898:DXJ720912 DNN720898:DNN720912 DDR720898:DDR720912 CTV720898:CTV720912 CJZ720898:CJZ720912 CAD720898:CAD720912 BQH720898:BQH720912 BGL720898:BGL720912 AWP720898:AWP720912 AMT720898:AMT720912 ACX720898:ACX720912 TB720898:TB720912 JF720898:JF720912 K720898:K720912 WVR655362:WVR655376 WLV655362:WLV655376 WBZ655362:WBZ655376 VSD655362:VSD655376 VIH655362:VIH655376 UYL655362:UYL655376 UOP655362:UOP655376 UET655362:UET655376 TUX655362:TUX655376 TLB655362:TLB655376 TBF655362:TBF655376 SRJ655362:SRJ655376 SHN655362:SHN655376 RXR655362:RXR655376 RNV655362:RNV655376 RDZ655362:RDZ655376 QUD655362:QUD655376 QKH655362:QKH655376 QAL655362:QAL655376 PQP655362:PQP655376 PGT655362:PGT655376 OWX655362:OWX655376 ONB655362:ONB655376 ODF655362:ODF655376 NTJ655362:NTJ655376 NJN655362:NJN655376 MZR655362:MZR655376 MPV655362:MPV655376 MFZ655362:MFZ655376 LWD655362:LWD655376 LMH655362:LMH655376 LCL655362:LCL655376 KSP655362:KSP655376 KIT655362:KIT655376 JYX655362:JYX655376 JPB655362:JPB655376 JFF655362:JFF655376 IVJ655362:IVJ655376 ILN655362:ILN655376 IBR655362:IBR655376 HRV655362:HRV655376 HHZ655362:HHZ655376 GYD655362:GYD655376 GOH655362:GOH655376 GEL655362:GEL655376 FUP655362:FUP655376 FKT655362:FKT655376 FAX655362:FAX655376 ERB655362:ERB655376 EHF655362:EHF655376 DXJ655362:DXJ655376 DNN655362:DNN655376 DDR655362:DDR655376 CTV655362:CTV655376 CJZ655362:CJZ655376 CAD655362:CAD655376 BQH655362:BQH655376 BGL655362:BGL655376 AWP655362:AWP655376 AMT655362:AMT655376 ACX655362:ACX655376 TB655362:TB655376 JF655362:JF655376 K655362:K655376 WVR589826:WVR589840 WLV589826:WLV589840 WBZ589826:WBZ589840 VSD589826:VSD589840 VIH589826:VIH589840 UYL589826:UYL589840 UOP589826:UOP589840 UET589826:UET589840 TUX589826:TUX589840 TLB589826:TLB589840 TBF589826:TBF589840 SRJ589826:SRJ589840 SHN589826:SHN589840 RXR589826:RXR589840 RNV589826:RNV589840 RDZ589826:RDZ589840 QUD589826:QUD589840 QKH589826:QKH589840 QAL589826:QAL589840 PQP589826:PQP589840 PGT589826:PGT589840 OWX589826:OWX589840 ONB589826:ONB589840 ODF589826:ODF589840 NTJ589826:NTJ589840 NJN589826:NJN589840 MZR589826:MZR589840 MPV589826:MPV589840 MFZ589826:MFZ589840 LWD589826:LWD589840 LMH589826:LMH589840 LCL589826:LCL589840 KSP589826:KSP589840 KIT589826:KIT589840 JYX589826:JYX589840 JPB589826:JPB589840 JFF589826:JFF589840 IVJ589826:IVJ589840 ILN589826:ILN589840 IBR589826:IBR589840 HRV589826:HRV589840 HHZ589826:HHZ589840 GYD589826:GYD589840 GOH589826:GOH589840 GEL589826:GEL589840 FUP589826:FUP589840 FKT589826:FKT589840 FAX589826:FAX589840 ERB589826:ERB589840 EHF589826:EHF589840 DXJ589826:DXJ589840 DNN589826:DNN589840 DDR589826:DDR589840 CTV589826:CTV589840 CJZ589826:CJZ589840 CAD589826:CAD589840 BQH589826:BQH589840 BGL589826:BGL589840 AWP589826:AWP589840 AMT589826:AMT589840 ACX589826:ACX589840 TB589826:TB589840 JF589826:JF589840 K589826:K589840 WVR524290:WVR524304 WLV524290:WLV524304 WBZ524290:WBZ524304 VSD524290:VSD524304 VIH524290:VIH524304 UYL524290:UYL524304 UOP524290:UOP524304 UET524290:UET524304 TUX524290:TUX524304 TLB524290:TLB524304 TBF524290:TBF524304 SRJ524290:SRJ524304 SHN524290:SHN524304 RXR524290:RXR524304 RNV524290:RNV524304 RDZ524290:RDZ524304 QUD524290:QUD524304 QKH524290:QKH524304 QAL524290:QAL524304 PQP524290:PQP524304 PGT524290:PGT524304 OWX524290:OWX524304 ONB524290:ONB524304 ODF524290:ODF524304 NTJ524290:NTJ524304 NJN524290:NJN524304 MZR524290:MZR524304 MPV524290:MPV524304 MFZ524290:MFZ524304 LWD524290:LWD524304 LMH524290:LMH524304 LCL524290:LCL524304 KSP524290:KSP524304 KIT524290:KIT524304 JYX524290:JYX524304 JPB524290:JPB524304 JFF524290:JFF524304 IVJ524290:IVJ524304 ILN524290:ILN524304 IBR524290:IBR524304 HRV524290:HRV524304 HHZ524290:HHZ524304 GYD524290:GYD524304 GOH524290:GOH524304 GEL524290:GEL524304 FUP524290:FUP524304 FKT524290:FKT524304 FAX524290:FAX524304 ERB524290:ERB524304 EHF524290:EHF524304 DXJ524290:DXJ524304 DNN524290:DNN524304 DDR524290:DDR524304 CTV524290:CTV524304 CJZ524290:CJZ524304 CAD524290:CAD524304 BQH524290:BQH524304 BGL524290:BGL524304 AWP524290:AWP524304 AMT524290:AMT524304 ACX524290:ACX524304 TB524290:TB524304 JF524290:JF524304 K524290:K524304 WVR458754:WVR458768 WLV458754:WLV458768 WBZ458754:WBZ458768 VSD458754:VSD458768 VIH458754:VIH458768 UYL458754:UYL458768 UOP458754:UOP458768 UET458754:UET458768 TUX458754:TUX458768 TLB458754:TLB458768 TBF458754:TBF458768 SRJ458754:SRJ458768 SHN458754:SHN458768 RXR458754:RXR458768 RNV458754:RNV458768 RDZ458754:RDZ458768 QUD458754:QUD458768 QKH458754:QKH458768 QAL458754:QAL458768 PQP458754:PQP458768 PGT458754:PGT458768 OWX458754:OWX458768 ONB458754:ONB458768 ODF458754:ODF458768 NTJ458754:NTJ458768 NJN458754:NJN458768 MZR458754:MZR458768 MPV458754:MPV458768 MFZ458754:MFZ458768 LWD458754:LWD458768 LMH458754:LMH458768 LCL458754:LCL458768 KSP458754:KSP458768 KIT458754:KIT458768 JYX458754:JYX458768 JPB458754:JPB458768 JFF458754:JFF458768 IVJ458754:IVJ458768 ILN458754:ILN458768 IBR458754:IBR458768 HRV458754:HRV458768 HHZ458754:HHZ458768 GYD458754:GYD458768 GOH458754:GOH458768 GEL458754:GEL458768 FUP458754:FUP458768 FKT458754:FKT458768 FAX458754:FAX458768 ERB458754:ERB458768 EHF458754:EHF458768 DXJ458754:DXJ458768 DNN458754:DNN458768 DDR458754:DDR458768 CTV458754:CTV458768 CJZ458754:CJZ458768 CAD458754:CAD458768 BQH458754:BQH458768 BGL458754:BGL458768 AWP458754:AWP458768 AMT458754:AMT458768 ACX458754:ACX458768 TB458754:TB458768 JF458754:JF458768 K458754:K458768 WVR393218:WVR393232 WLV393218:WLV393232 WBZ393218:WBZ393232 VSD393218:VSD393232 VIH393218:VIH393232 UYL393218:UYL393232 UOP393218:UOP393232 UET393218:UET393232 TUX393218:TUX393232 TLB393218:TLB393232 TBF393218:TBF393232 SRJ393218:SRJ393232 SHN393218:SHN393232 RXR393218:RXR393232 RNV393218:RNV393232 RDZ393218:RDZ393232 QUD393218:QUD393232 QKH393218:QKH393232 QAL393218:QAL393232 PQP393218:PQP393232 PGT393218:PGT393232 OWX393218:OWX393232 ONB393218:ONB393232 ODF393218:ODF393232 NTJ393218:NTJ393232 NJN393218:NJN393232 MZR393218:MZR393232 MPV393218:MPV393232 MFZ393218:MFZ393232 LWD393218:LWD393232 LMH393218:LMH393232 LCL393218:LCL393232 KSP393218:KSP393232 KIT393218:KIT393232 JYX393218:JYX393232 JPB393218:JPB393232 JFF393218:JFF393232 IVJ393218:IVJ393232 ILN393218:ILN393232 IBR393218:IBR393232 HRV393218:HRV393232 HHZ393218:HHZ393232 GYD393218:GYD393232 GOH393218:GOH393232 GEL393218:GEL393232 FUP393218:FUP393232 FKT393218:FKT393232 FAX393218:FAX393232 ERB393218:ERB393232 EHF393218:EHF393232 DXJ393218:DXJ393232 DNN393218:DNN393232 DDR393218:DDR393232 CTV393218:CTV393232 CJZ393218:CJZ393232 CAD393218:CAD393232 BQH393218:BQH393232 BGL393218:BGL393232 AWP393218:AWP393232 AMT393218:AMT393232 ACX393218:ACX393232 TB393218:TB393232 JF393218:JF393232 K393218:K393232 WVR327682:WVR327696 WLV327682:WLV327696 WBZ327682:WBZ327696 VSD327682:VSD327696 VIH327682:VIH327696 UYL327682:UYL327696 UOP327682:UOP327696 UET327682:UET327696 TUX327682:TUX327696 TLB327682:TLB327696 TBF327682:TBF327696 SRJ327682:SRJ327696 SHN327682:SHN327696 RXR327682:RXR327696 RNV327682:RNV327696 RDZ327682:RDZ327696 QUD327682:QUD327696 QKH327682:QKH327696 QAL327682:QAL327696 PQP327682:PQP327696 PGT327682:PGT327696 OWX327682:OWX327696 ONB327682:ONB327696 ODF327682:ODF327696 NTJ327682:NTJ327696 NJN327682:NJN327696 MZR327682:MZR327696 MPV327682:MPV327696 MFZ327682:MFZ327696 LWD327682:LWD327696 LMH327682:LMH327696 LCL327682:LCL327696 KSP327682:KSP327696 KIT327682:KIT327696 JYX327682:JYX327696 JPB327682:JPB327696 JFF327682:JFF327696 IVJ327682:IVJ327696 ILN327682:ILN327696 IBR327682:IBR327696 HRV327682:HRV327696 HHZ327682:HHZ327696 GYD327682:GYD327696 GOH327682:GOH327696 GEL327682:GEL327696 FUP327682:FUP327696 FKT327682:FKT327696 FAX327682:FAX327696 ERB327682:ERB327696 EHF327682:EHF327696 DXJ327682:DXJ327696 DNN327682:DNN327696 DDR327682:DDR327696 CTV327682:CTV327696 CJZ327682:CJZ327696 CAD327682:CAD327696 BQH327682:BQH327696 BGL327682:BGL327696 AWP327682:AWP327696 AMT327682:AMT327696 ACX327682:ACX327696 TB327682:TB327696 JF327682:JF327696 K327682:K327696 WVR262146:WVR262160 WLV262146:WLV262160 WBZ262146:WBZ262160 VSD262146:VSD262160 VIH262146:VIH262160 UYL262146:UYL262160 UOP262146:UOP262160 UET262146:UET262160 TUX262146:TUX262160 TLB262146:TLB262160 TBF262146:TBF262160 SRJ262146:SRJ262160 SHN262146:SHN262160 RXR262146:RXR262160 RNV262146:RNV262160 RDZ262146:RDZ262160 QUD262146:QUD262160 QKH262146:QKH262160 QAL262146:QAL262160 PQP262146:PQP262160 PGT262146:PGT262160 OWX262146:OWX262160 ONB262146:ONB262160 ODF262146:ODF262160 NTJ262146:NTJ262160 NJN262146:NJN262160 MZR262146:MZR262160 MPV262146:MPV262160 MFZ262146:MFZ262160 LWD262146:LWD262160 LMH262146:LMH262160 LCL262146:LCL262160 KSP262146:KSP262160 KIT262146:KIT262160 JYX262146:JYX262160 JPB262146:JPB262160 JFF262146:JFF262160 IVJ262146:IVJ262160 ILN262146:ILN262160 IBR262146:IBR262160 HRV262146:HRV262160 HHZ262146:HHZ262160 GYD262146:GYD262160 GOH262146:GOH262160 GEL262146:GEL262160 FUP262146:FUP262160 FKT262146:FKT262160 FAX262146:FAX262160 ERB262146:ERB262160 EHF262146:EHF262160 DXJ262146:DXJ262160 DNN262146:DNN262160 DDR262146:DDR262160 CTV262146:CTV262160 CJZ262146:CJZ262160 CAD262146:CAD262160 BQH262146:BQH262160 BGL262146:BGL262160 AWP262146:AWP262160 AMT262146:AMT262160 ACX262146:ACX262160 TB262146:TB262160 JF262146:JF262160 K262146:K262160 WVR196610:WVR196624 WLV196610:WLV196624 WBZ196610:WBZ196624 VSD196610:VSD196624 VIH196610:VIH196624 UYL196610:UYL196624 UOP196610:UOP196624 UET196610:UET196624 TUX196610:TUX196624 TLB196610:TLB196624 TBF196610:TBF196624 SRJ196610:SRJ196624 SHN196610:SHN196624 RXR196610:RXR196624 RNV196610:RNV196624 RDZ196610:RDZ196624 QUD196610:QUD196624 QKH196610:QKH196624 QAL196610:QAL196624 PQP196610:PQP196624 PGT196610:PGT196624 OWX196610:OWX196624 ONB196610:ONB196624 ODF196610:ODF196624 NTJ196610:NTJ196624 NJN196610:NJN196624 MZR196610:MZR196624 MPV196610:MPV196624 MFZ196610:MFZ196624 LWD196610:LWD196624 LMH196610:LMH196624 LCL196610:LCL196624 KSP196610:KSP196624 KIT196610:KIT196624 JYX196610:JYX196624 JPB196610:JPB196624 JFF196610:JFF196624 IVJ196610:IVJ196624 ILN196610:ILN196624 IBR196610:IBR196624 HRV196610:HRV196624 HHZ196610:HHZ196624 GYD196610:GYD196624 GOH196610:GOH196624 GEL196610:GEL196624 FUP196610:FUP196624 FKT196610:FKT196624 FAX196610:FAX196624 ERB196610:ERB196624 EHF196610:EHF196624 DXJ196610:DXJ196624 DNN196610:DNN196624 DDR196610:DDR196624 CTV196610:CTV196624 CJZ196610:CJZ196624 CAD196610:CAD196624 BQH196610:BQH196624 BGL196610:BGL196624 AWP196610:AWP196624 AMT196610:AMT196624 ACX196610:ACX196624 TB196610:TB196624 JF196610:JF196624 K196610:K196624 WVR131074:WVR131088 WLV131074:WLV131088 WBZ131074:WBZ131088 VSD131074:VSD131088 VIH131074:VIH131088 UYL131074:UYL131088 UOP131074:UOP131088 UET131074:UET131088 TUX131074:TUX131088 TLB131074:TLB131088 TBF131074:TBF131088 SRJ131074:SRJ131088 SHN131074:SHN131088 RXR131074:RXR131088 RNV131074:RNV131088 RDZ131074:RDZ131088 QUD131074:QUD131088 QKH131074:QKH131088 QAL131074:QAL131088 PQP131074:PQP131088 PGT131074:PGT131088 OWX131074:OWX131088 ONB131074:ONB131088 ODF131074:ODF131088 NTJ131074:NTJ131088 NJN131074:NJN131088 MZR131074:MZR131088 MPV131074:MPV131088 MFZ131074:MFZ131088 LWD131074:LWD131088 LMH131074:LMH131088 LCL131074:LCL131088 KSP131074:KSP131088 KIT131074:KIT131088 JYX131074:JYX131088 JPB131074:JPB131088 JFF131074:JFF131088 IVJ131074:IVJ131088 ILN131074:ILN131088 IBR131074:IBR131088 HRV131074:HRV131088 HHZ131074:HHZ131088 GYD131074:GYD131088 GOH131074:GOH131088 GEL131074:GEL131088 FUP131074:FUP131088 FKT131074:FKT131088 FAX131074:FAX131088 ERB131074:ERB131088 EHF131074:EHF131088 DXJ131074:DXJ131088 DNN131074:DNN131088 DDR131074:DDR131088 CTV131074:CTV131088 CJZ131074:CJZ131088 CAD131074:CAD131088 BQH131074:BQH131088 BGL131074:BGL131088 AWP131074:AWP131088 AMT131074:AMT131088 ACX131074:ACX131088 TB131074:TB131088 JF131074:JF131088 K131074:K131088 WVR65538:WVR65552 WLV65538:WLV65552 WBZ65538:WBZ65552 VSD65538:VSD65552 VIH65538:VIH65552 UYL65538:UYL65552 UOP65538:UOP65552 UET65538:UET65552 TUX65538:TUX65552 TLB65538:TLB65552 TBF65538:TBF65552 SRJ65538:SRJ65552 SHN65538:SHN65552 RXR65538:RXR65552 RNV65538:RNV65552 RDZ65538:RDZ65552 QUD65538:QUD65552 QKH65538:QKH65552 QAL65538:QAL65552 PQP65538:PQP65552 PGT65538:PGT65552 OWX65538:OWX65552 ONB65538:ONB65552 ODF65538:ODF65552 NTJ65538:NTJ65552 NJN65538:NJN65552 MZR65538:MZR65552 MPV65538:MPV65552 MFZ65538:MFZ65552 LWD65538:LWD65552 LMH65538:LMH65552 LCL65538:LCL65552 KSP65538:KSP65552 KIT65538:KIT65552 JYX65538:JYX65552 JPB65538:JPB65552 JFF65538:JFF65552 IVJ65538:IVJ65552 ILN65538:ILN65552 IBR65538:IBR65552 HRV65538:HRV65552 HHZ65538:HHZ65552 GYD65538:GYD65552 GOH65538:GOH65552 GEL65538:GEL65552 FUP65538:FUP65552 FKT65538:FKT65552 FAX65538:FAX65552 ERB65538:ERB65552 EHF65538:EHF65552 DXJ65538:DXJ65552 DNN65538:DNN65552 DDR65538:DDR65552 CTV65538:CTV65552 CJZ65538:CJZ65552 CAD65538:CAD65552 BQH65538:BQH65552 BGL65538:BGL65552 AWP65538:AWP65552 AMT65538:AMT65552 ACX65538:ACX65552 TB65538:TB65552 JF65538:JF65552 K65538:K65552 WLV983042:WLV983056 JF9:JF19 TB9:TB19 ACX9:ACX19 AMT9:AMT19 AWP9:AWP19 BGL9:BGL19 BQH9:BQH19 CAD9:CAD19 CJZ9:CJZ19 CTV9:CTV19 DDR9:DDR19 DNN9:DNN19 DXJ9:DXJ19 EHF9:EHF19 ERB9:ERB19 FAX9:FAX19 FKT9:FKT19 FUP9:FUP19 GEL9:GEL19 GOH9:GOH19 GYD9:GYD19 HHZ9:HHZ19 HRV9:HRV19 IBR9:IBR19 ILN9:ILN19 IVJ9:IVJ19 JFF9:JFF19 JPB9:JPB19 JYX9:JYX19 KIT9:KIT19 KSP9:KSP19 LCL9:LCL19 LMH9:LMH19 LWD9:LWD19 MFZ9:MFZ19 MPV9:MPV19 MZR9:MZR19 NJN9:NJN19 NTJ9:NTJ19 ODF9:ODF19 ONB9:ONB19 OWX9:OWX19 PGT9:PGT19 PQP9:PQP19 QAL9:QAL19 QKH9:QKH19 QUD9:QUD19 RDZ9:RDZ19 RNV9:RNV19 RXR9:RXR19 SHN9:SHN19 SRJ9:SRJ19 TBF9:TBF19 TLB9:TLB19 TUX9:TUX19 UET9:UET19 UOP9:UOP19 UYL9:UYL19 VIH9:VIH19 VSD9:VSD19 WBZ9:WBZ19 WLV9:WLV19 WVR9:WVR19" xr:uid="{FAFC9380-B55F-471A-8450-8285BD35AB6E}">
      <formula1>$Q$8:$Q$8</formula1>
    </dataValidation>
  </dataValidations>
  <pageMargins left="0.7" right="0.7" top="0.75" bottom="0.75" header="0.3" footer="0.3"/>
  <pageSetup scale="5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7564B9B-C855-423E-A780-9EFC174EB007}">
          <x14:formula1>
            <xm:f>'Drop Downs'!$Q$2:$Q$5</xm:f>
          </x14:formula1>
          <xm:sqref>H9:H19 H30:H39</xm:sqref>
        </x14:dataValidation>
        <x14:dataValidation type="list" allowBlank="1" showInputMessage="1" showErrorMessage="1" xr:uid="{FC4B9536-016F-4619-90B5-D15A0EE07192}">
          <x14:formula1>
            <xm:f>'Drop Downs'!$P$2:$P$3</xm:f>
          </x14:formula1>
          <xm:sqref>K9:K19 K30:K39</xm:sqref>
        </x14:dataValidation>
        <x14:dataValidation type="list" allowBlank="1" showInputMessage="1" showErrorMessage="1" xr:uid="{F9AF9BAA-2884-4DB5-8643-AF2BAE656758}">
          <x14:formula1>
            <xm:f>'Drop Downs'!$R$2:$R$5</xm:f>
          </x14:formula1>
          <xm:sqref>L9:L19 L30:L39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51FC8-BA82-46BF-88F1-DD4D1DA8428D}">
  <sheetPr codeName="Sheet8">
    <tabColor theme="4" tint="0.79998168889431442"/>
  </sheetPr>
  <dimension ref="A1:M80"/>
  <sheetViews>
    <sheetView showGridLines="0" zoomScale="80" zoomScaleNormal="80" workbookViewId="0">
      <selection activeCell="F54" sqref="F54"/>
    </sheetView>
  </sheetViews>
  <sheetFormatPr defaultColWidth="0" defaultRowHeight="14.45"/>
  <cols>
    <col min="1" max="1" width="55.5703125" style="58" customWidth="1"/>
    <col min="2" max="2" width="20.42578125" style="58" bestFit="1" customWidth="1"/>
    <col min="3" max="3" width="12.28515625" style="58" customWidth="1"/>
    <col min="4" max="4" width="16.42578125" style="58" hidden="1" customWidth="1"/>
    <col min="5" max="5" width="12.28515625" style="58" hidden="1" customWidth="1"/>
    <col min="6" max="6" width="10.7109375" style="58" customWidth="1"/>
    <col min="7" max="7" width="25.140625" style="70" customWidth="1"/>
    <col min="8" max="8" width="1.28515625" style="58" customWidth="1"/>
    <col min="9" max="9" width="9.140625" style="58" customWidth="1"/>
    <col min="10" max="16384" width="9.140625" style="58" hidden="1"/>
  </cols>
  <sheetData>
    <row r="1" spans="1:13" s="55" customFormat="1">
      <c r="A1" s="52" t="s">
        <v>803</v>
      </c>
      <c r="B1" s="1128" t="s">
        <v>810</v>
      </c>
      <c r="C1" s="1128"/>
      <c r="D1" s="1128"/>
      <c r="E1" s="791"/>
      <c r="F1" s="53"/>
      <c r="G1" s="54"/>
    </row>
    <row r="2" spans="1:13">
      <c r="A2" s="56"/>
      <c r="B2" s="1129"/>
      <c r="C2" s="1129"/>
      <c r="D2" s="1129"/>
      <c r="E2" s="791"/>
      <c r="F2" s="56"/>
      <c r="G2" s="57"/>
    </row>
    <row r="3" spans="1:13" ht="77.45" customHeight="1">
      <c r="A3" s="793" t="s">
        <v>811</v>
      </c>
      <c r="B3" s="793" t="s">
        <v>785</v>
      </c>
      <c r="C3" s="793" t="s">
        <v>52</v>
      </c>
      <c r="D3" s="793" t="s">
        <v>812</v>
      </c>
      <c r="E3" s="792"/>
      <c r="F3" s="1130" t="s">
        <v>813</v>
      </c>
      <c r="G3" s="1131"/>
    </row>
    <row r="4" spans="1:13">
      <c r="A4" s="1125" t="s">
        <v>814</v>
      </c>
      <c r="B4" s="1126"/>
      <c r="C4" s="1126"/>
      <c r="D4" s="1126"/>
      <c r="E4" s="1126"/>
      <c r="F4" s="1126"/>
      <c r="G4" s="1127"/>
    </row>
    <row r="5" spans="1:13">
      <c r="A5" s="59" t="s">
        <v>815</v>
      </c>
      <c r="B5" s="276"/>
      <c r="C5" s="60" t="e">
        <f>+B5/$M$6</f>
        <v>#DIV/0!</v>
      </c>
      <c r="D5" s="61" t="e">
        <f>+B5/'Unit Mix'!$D$40</f>
        <v>#DIV/0!</v>
      </c>
      <c r="E5" s="63"/>
      <c r="F5" s="1123"/>
      <c r="G5" s="1124"/>
    </row>
    <row r="6" spans="1:13">
      <c r="A6" s="59" t="s">
        <v>816</v>
      </c>
      <c r="B6" s="276"/>
      <c r="C6" s="60" t="e">
        <f>+B6/$M$6</f>
        <v>#DIV/0!</v>
      </c>
      <c r="D6" s="61" t="e">
        <f>+B6/'Unit Mix'!$D$40</f>
        <v>#DIV/0!</v>
      </c>
      <c r="E6" s="63"/>
      <c r="F6" s="1123"/>
      <c r="G6" s="1124"/>
      <c r="L6" s="58" t="s">
        <v>817</v>
      </c>
      <c r="M6" s="58">
        <f>'Homes Mix'!F29</f>
        <v>0</v>
      </c>
    </row>
    <row r="7" spans="1:13">
      <c r="A7" s="277" t="s">
        <v>818</v>
      </c>
      <c r="B7" s="276"/>
      <c r="C7" s="60" t="e">
        <f>+B7/$M$6</f>
        <v>#DIV/0!</v>
      </c>
      <c r="D7" s="61" t="e">
        <f>+B7/'Unit Mix'!$D$40</f>
        <v>#DIV/0!</v>
      </c>
      <c r="E7" s="63"/>
      <c r="F7" s="1123"/>
      <c r="G7" s="1124"/>
    </row>
    <row r="8" spans="1:13">
      <c r="A8" s="1125" t="s">
        <v>819</v>
      </c>
      <c r="B8" s="1126"/>
      <c r="C8" s="1126"/>
      <c r="D8" s="1126"/>
      <c r="E8" s="1126"/>
      <c r="F8" s="1126"/>
      <c r="G8" s="1127"/>
    </row>
    <row r="9" spans="1:13">
      <c r="A9" s="59" t="s">
        <v>820</v>
      </c>
      <c r="B9" s="276"/>
      <c r="C9" s="60" t="e">
        <f>+B9/$M$6</f>
        <v>#DIV/0!</v>
      </c>
      <c r="D9" s="61" t="e">
        <f>+B9/'Unit Mix'!$D$40</f>
        <v>#DIV/0!</v>
      </c>
      <c r="E9" s="63"/>
      <c r="F9" s="1123"/>
      <c r="G9" s="1124"/>
    </row>
    <row r="10" spans="1:13">
      <c r="A10" s="59" t="s">
        <v>821</v>
      </c>
      <c r="B10" s="276"/>
      <c r="C10" s="60" t="e">
        <f>+B10/$M$6</f>
        <v>#DIV/0!</v>
      </c>
      <c r="D10" s="61" t="e">
        <f>+B10/'Unit Mix'!$D$40</f>
        <v>#DIV/0!</v>
      </c>
      <c r="E10" s="63"/>
      <c r="F10" s="1123"/>
      <c r="G10" s="1124"/>
    </row>
    <row r="11" spans="1:13">
      <c r="A11" s="59" t="s">
        <v>822</v>
      </c>
      <c r="B11" s="276"/>
      <c r="C11" s="60" t="e">
        <f>+B11/$M$6</f>
        <v>#DIV/0!</v>
      </c>
      <c r="D11" s="61" t="e">
        <f>+B11/'Unit Mix'!$D$40</f>
        <v>#DIV/0!</v>
      </c>
      <c r="E11" s="63"/>
      <c r="F11" s="1123"/>
      <c r="G11" s="1124"/>
    </row>
    <row r="12" spans="1:13">
      <c r="A12" s="277" t="s">
        <v>818</v>
      </c>
      <c r="B12" s="276"/>
      <c r="C12" s="60" t="e">
        <f>+B12/$M$6</f>
        <v>#DIV/0!</v>
      </c>
      <c r="D12" s="61" t="e">
        <f>+B12/'Unit Mix'!$D$40</f>
        <v>#DIV/0!</v>
      </c>
      <c r="E12" s="63"/>
      <c r="F12" s="1123"/>
      <c r="G12" s="1124"/>
    </row>
    <row r="13" spans="1:13">
      <c r="A13" s="1125" t="s">
        <v>823</v>
      </c>
      <c r="B13" s="1126"/>
      <c r="C13" s="1126"/>
      <c r="D13" s="1126"/>
      <c r="E13" s="1126"/>
      <c r="F13" s="1126"/>
      <c r="G13" s="1127"/>
    </row>
    <row r="14" spans="1:13">
      <c r="A14" s="59" t="s">
        <v>824</v>
      </c>
      <c r="B14" s="276"/>
      <c r="C14" s="60" t="e">
        <f t="shared" ref="C14:C21" si="0">+B14/$M$6</f>
        <v>#DIV/0!</v>
      </c>
      <c r="D14" s="61" t="e">
        <f>+B14/'Unit Mix'!$D$40</f>
        <v>#DIV/0!</v>
      </c>
      <c r="E14" s="63"/>
      <c r="F14" s="1123"/>
      <c r="G14" s="1124"/>
    </row>
    <row r="15" spans="1:13">
      <c r="A15" s="59" t="s">
        <v>285</v>
      </c>
      <c r="B15" s="276"/>
      <c r="C15" s="60" t="e">
        <f t="shared" si="0"/>
        <v>#DIV/0!</v>
      </c>
      <c r="D15" s="61" t="e">
        <f>+B15/'Unit Mix'!$D$40</f>
        <v>#DIV/0!</v>
      </c>
      <c r="E15" s="63"/>
      <c r="F15" s="1123"/>
      <c r="G15" s="1124"/>
    </row>
    <row r="16" spans="1:13" ht="15" customHeight="1">
      <c r="A16" s="59" t="s">
        <v>825</v>
      </c>
      <c r="B16" s="276"/>
      <c r="C16" s="60" t="e">
        <f t="shared" si="0"/>
        <v>#DIV/0!</v>
      </c>
      <c r="D16" s="61" t="e">
        <f>+B16/'Unit Mix'!$D$40</f>
        <v>#DIV/0!</v>
      </c>
      <c r="E16" s="63"/>
      <c r="F16" s="486" t="str">
        <f>IF(B16=0,"",B16/SUM($B$14:$B$20))</f>
        <v/>
      </c>
      <c r="G16" s="487" t="s">
        <v>826</v>
      </c>
    </row>
    <row r="17" spans="1:7">
      <c r="A17" s="59" t="s">
        <v>827</v>
      </c>
      <c r="B17" s="276"/>
      <c r="C17" s="60" t="e">
        <f t="shared" si="0"/>
        <v>#DIV/0!</v>
      </c>
      <c r="D17" s="61" t="e">
        <f>+B17/'Unit Mix'!$D$40</f>
        <v>#DIV/0!</v>
      </c>
      <c r="E17" s="63"/>
      <c r="F17" s="486" t="str">
        <f>IF(B17=0,"",B17/SUM($B$14:$B$20))</f>
        <v/>
      </c>
      <c r="G17" s="487" t="s">
        <v>826</v>
      </c>
    </row>
    <row r="18" spans="1:7">
      <c r="A18" s="59" t="s">
        <v>828</v>
      </c>
      <c r="B18" s="276"/>
      <c r="C18" s="60" t="e">
        <f t="shared" si="0"/>
        <v>#DIV/0!</v>
      </c>
      <c r="D18" s="61" t="e">
        <f>+B18/'Unit Mix'!$D$40</f>
        <v>#DIV/0!</v>
      </c>
      <c r="E18" s="63"/>
      <c r="F18" s="486" t="str">
        <f>IF(B18=0,"",B18/SUM($B$14:$B$20))</f>
        <v/>
      </c>
      <c r="G18" s="487" t="s">
        <v>826</v>
      </c>
    </row>
    <row r="19" spans="1:7">
      <c r="A19" s="59" t="s">
        <v>829</v>
      </c>
      <c r="B19" s="276"/>
      <c r="C19" s="60" t="e">
        <f t="shared" si="0"/>
        <v>#DIV/0!</v>
      </c>
      <c r="D19" s="61" t="e">
        <f>+B19/'Unit Mix'!$D$40</f>
        <v>#DIV/0!</v>
      </c>
      <c r="E19" s="63"/>
      <c r="F19" s="1123"/>
      <c r="G19" s="1124"/>
    </row>
    <row r="20" spans="1:7">
      <c r="A20" s="59" t="s">
        <v>830</v>
      </c>
      <c r="B20" s="276"/>
      <c r="C20" s="60" t="e">
        <f t="shared" si="0"/>
        <v>#DIV/0!</v>
      </c>
      <c r="D20" s="61" t="e">
        <f>+B20/'Unit Mix'!$D$40</f>
        <v>#DIV/0!</v>
      </c>
      <c r="E20" s="63"/>
      <c r="F20" s="486" t="str">
        <f>IF(B20=0,"",B20/SUM($B$14:$B$20))</f>
        <v/>
      </c>
      <c r="G20" s="487" t="s">
        <v>826</v>
      </c>
    </row>
    <row r="21" spans="1:7">
      <c r="A21" s="277" t="s">
        <v>818</v>
      </c>
      <c r="B21" s="276"/>
      <c r="C21" s="60" t="e">
        <f t="shared" si="0"/>
        <v>#DIV/0!</v>
      </c>
      <c r="D21" s="61" t="e">
        <f>+B21/'Unit Mix'!$D$40</f>
        <v>#DIV/0!</v>
      </c>
      <c r="E21" s="63"/>
      <c r="F21" s="486" t="str">
        <f>IF(B21=0,"",B21/SUM($B$14:$B$20))</f>
        <v/>
      </c>
      <c r="G21" s="487" t="s">
        <v>826</v>
      </c>
    </row>
    <row r="22" spans="1:7">
      <c r="A22" s="1125" t="s">
        <v>831</v>
      </c>
      <c r="B22" s="1126"/>
      <c r="C22" s="1126"/>
      <c r="D22" s="1126"/>
      <c r="E22" s="1126"/>
      <c r="F22" s="1126"/>
      <c r="G22" s="1127"/>
    </row>
    <row r="23" spans="1:7">
      <c r="A23" s="59" t="s">
        <v>832</v>
      </c>
      <c r="B23" s="276"/>
      <c r="C23" s="60" t="e">
        <f>+B23/$M$6</f>
        <v>#DIV/0!</v>
      </c>
      <c r="D23" s="61" t="e">
        <f>+B23/'Unit Mix'!$D$40</f>
        <v>#DIV/0!</v>
      </c>
      <c r="E23" s="63"/>
      <c r="F23" s="486" t="str">
        <f>IF(B23=0,"",B23/SUM($B$14:$B$20))</f>
        <v/>
      </c>
      <c r="G23" s="487" t="s">
        <v>826</v>
      </c>
    </row>
    <row r="24" spans="1:7">
      <c r="A24" s="59" t="s">
        <v>833</v>
      </c>
      <c r="B24" s="276"/>
      <c r="C24" s="60" t="e">
        <f>+B24/$M$6</f>
        <v>#DIV/0!</v>
      </c>
      <c r="D24" s="61" t="e">
        <f>+B24/'Unit Mix'!$D$40</f>
        <v>#DIV/0!</v>
      </c>
      <c r="E24" s="63"/>
      <c r="F24" s="486" t="str">
        <f>IF(B24=0,"",B24/SUM($B$14:$B$20))</f>
        <v/>
      </c>
      <c r="G24" s="487" t="s">
        <v>826</v>
      </c>
    </row>
    <row r="25" spans="1:7">
      <c r="A25" s="59" t="s">
        <v>834</v>
      </c>
      <c r="B25" s="276"/>
      <c r="C25" s="60" t="e">
        <f>+B25/$M$6</f>
        <v>#DIV/0!</v>
      </c>
      <c r="D25" s="61" t="e">
        <f>+B25/'Unit Mix'!$D$40</f>
        <v>#DIV/0!</v>
      </c>
      <c r="E25" s="63"/>
      <c r="F25" s="486" t="str">
        <f>IF(B25=0,"",B25/SUM($B$14:$B$20))</f>
        <v/>
      </c>
      <c r="G25" s="487" t="s">
        <v>826</v>
      </c>
    </row>
    <row r="26" spans="1:7">
      <c r="A26" s="277" t="s">
        <v>818</v>
      </c>
      <c r="B26" s="276"/>
      <c r="C26" s="60" t="e">
        <f>+B26/$M$6</f>
        <v>#DIV/0!</v>
      </c>
      <c r="D26" s="61" t="e">
        <f>+B26/'Unit Mix'!$D$40</f>
        <v>#DIV/0!</v>
      </c>
      <c r="E26" s="63"/>
      <c r="F26" s="486" t="str">
        <f>IF(B26=0,"",B26/SUM($B$14:$B$20))</f>
        <v/>
      </c>
      <c r="G26" s="487" t="s">
        <v>826</v>
      </c>
    </row>
    <row r="27" spans="1:7">
      <c r="A27" s="1125" t="s">
        <v>835</v>
      </c>
      <c r="B27" s="1126"/>
      <c r="C27" s="1126"/>
      <c r="D27" s="1126"/>
      <c r="E27" s="1126"/>
      <c r="F27" s="1126"/>
      <c r="G27" s="1127"/>
    </row>
    <row r="28" spans="1:7">
      <c r="A28" s="59" t="s">
        <v>836</v>
      </c>
      <c r="B28" s="276"/>
      <c r="C28" s="60" t="e">
        <f t="shared" ref="C28:C39" si="1">+B28/$M$6</f>
        <v>#DIV/0!</v>
      </c>
      <c r="D28" s="61" t="e">
        <f>+B28/'Unit Mix'!$D$40</f>
        <v>#DIV/0!</v>
      </c>
      <c r="E28" s="63"/>
      <c r="F28" s="1123"/>
      <c r="G28" s="1124"/>
    </row>
    <row r="29" spans="1:7">
      <c r="A29" s="59" t="s">
        <v>837</v>
      </c>
      <c r="B29" s="276"/>
      <c r="C29" s="60" t="e">
        <f t="shared" si="1"/>
        <v>#DIV/0!</v>
      </c>
      <c r="D29" s="61" t="e">
        <f>+B29/'Unit Mix'!$D$40</f>
        <v>#DIV/0!</v>
      </c>
      <c r="E29" s="63"/>
      <c r="F29" s="1123"/>
      <c r="G29" s="1124"/>
    </row>
    <row r="30" spans="1:7">
      <c r="A30" s="59" t="s">
        <v>838</v>
      </c>
      <c r="B30" s="276"/>
      <c r="C30" s="60" t="e">
        <f t="shared" si="1"/>
        <v>#DIV/0!</v>
      </c>
      <c r="D30" s="61" t="e">
        <f>+B30/'Unit Mix'!$D$40</f>
        <v>#DIV/0!</v>
      </c>
      <c r="E30" s="63"/>
      <c r="F30" s="1123"/>
      <c r="G30" s="1124"/>
    </row>
    <row r="31" spans="1:7">
      <c r="A31" s="59" t="s">
        <v>531</v>
      </c>
      <c r="B31" s="276"/>
      <c r="C31" s="60" t="e">
        <f t="shared" si="1"/>
        <v>#DIV/0!</v>
      </c>
      <c r="D31" s="61" t="e">
        <f>+B31/'Unit Mix'!$D$40</f>
        <v>#DIV/0!</v>
      </c>
      <c r="E31" s="63"/>
      <c r="F31" s="1123"/>
      <c r="G31" s="1124"/>
    </row>
    <row r="32" spans="1:7">
      <c r="A32" s="59" t="s">
        <v>839</v>
      </c>
      <c r="B32" s="276"/>
      <c r="C32" s="60" t="e">
        <f t="shared" si="1"/>
        <v>#DIV/0!</v>
      </c>
      <c r="D32" s="61" t="e">
        <f>+B32/'Unit Mix'!$D$40</f>
        <v>#DIV/0!</v>
      </c>
      <c r="E32" s="63"/>
      <c r="F32" s="1123"/>
      <c r="G32" s="1124"/>
    </row>
    <row r="33" spans="1:7">
      <c r="A33" s="59" t="s">
        <v>840</v>
      </c>
      <c r="B33" s="276"/>
      <c r="C33" s="60" t="e">
        <f t="shared" si="1"/>
        <v>#DIV/0!</v>
      </c>
      <c r="D33" s="61" t="e">
        <f>+B33/'Unit Mix'!$D$40</f>
        <v>#DIV/0!</v>
      </c>
      <c r="E33" s="63"/>
      <c r="F33" s="1123"/>
      <c r="G33" s="1124"/>
    </row>
    <row r="34" spans="1:7" ht="27.95">
      <c r="A34" s="59" t="s">
        <v>841</v>
      </c>
      <c r="B34" s="276"/>
      <c r="C34" s="60" t="e">
        <f t="shared" si="1"/>
        <v>#DIV/0!</v>
      </c>
      <c r="D34" s="61" t="e">
        <f>+B34/'Unit Mix'!$D$40</f>
        <v>#DIV/0!</v>
      </c>
      <c r="E34" s="63"/>
      <c r="F34" s="1123"/>
      <c r="G34" s="1124"/>
    </row>
    <row r="35" spans="1:7">
      <c r="A35" s="59" t="s">
        <v>842</v>
      </c>
      <c r="B35" s="276"/>
      <c r="C35" s="60" t="e">
        <f t="shared" si="1"/>
        <v>#DIV/0!</v>
      </c>
      <c r="D35" s="61" t="e">
        <f>+B35/'Unit Mix'!$D$40</f>
        <v>#DIV/0!</v>
      </c>
      <c r="E35" s="63"/>
      <c r="F35" s="1123"/>
      <c r="G35" s="1124"/>
    </row>
    <row r="36" spans="1:7">
      <c r="A36" s="59" t="s">
        <v>843</v>
      </c>
      <c r="B36" s="276"/>
      <c r="C36" s="60" t="e">
        <f t="shared" si="1"/>
        <v>#DIV/0!</v>
      </c>
      <c r="D36" s="61" t="e">
        <f>+B36/'Unit Mix'!$D$40</f>
        <v>#DIV/0!</v>
      </c>
      <c r="E36" s="63"/>
      <c r="F36" s="1123"/>
      <c r="G36" s="1124"/>
    </row>
    <row r="37" spans="1:7">
      <c r="A37" s="59" t="s">
        <v>844</v>
      </c>
      <c r="B37" s="276"/>
      <c r="C37" s="60" t="e">
        <f t="shared" si="1"/>
        <v>#DIV/0!</v>
      </c>
      <c r="D37" s="61" t="e">
        <f>+B37/'Unit Mix'!$D$40</f>
        <v>#DIV/0!</v>
      </c>
      <c r="E37" s="63"/>
      <c r="F37" s="1123"/>
      <c r="G37" s="1124"/>
    </row>
    <row r="38" spans="1:7">
      <c r="A38" s="277" t="s">
        <v>818</v>
      </c>
      <c r="B38" s="276"/>
      <c r="C38" s="60" t="e">
        <f t="shared" si="1"/>
        <v>#DIV/0!</v>
      </c>
      <c r="D38" s="61" t="e">
        <f>+B38/'Unit Mix'!$D$40</f>
        <v>#DIV/0!</v>
      </c>
      <c r="E38" s="63"/>
      <c r="F38" s="1123"/>
      <c r="G38" s="1124"/>
    </row>
    <row r="39" spans="1:7">
      <c r="A39" s="277" t="s">
        <v>818</v>
      </c>
      <c r="B39" s="276"/>
      <c r="C39" s="60" t="e">
        <f t="shared" si="1"/>
        <v>#DIV/0!</v>
      </c>
      <c r="D39" s="61" t="e">
        <f>+B39/'Unit Mix'!$D$40</f>
        <v>#DIV/0!</v>
      </c>
      <c r="E39" s="63"/>
      <c r="F39" s="1123"/>
      <c r="G39" s="1124"/>
    </row>
    <row r="40" spans="1:7">
      <c r="A40" s="1125" t="s">
        <v>845</v>
      </c>
      <c r="B40" s="1126"/>
      <c r="C40" s="1126"/>
      <c r="D40" s="1126"/>
      <c r="E40" s="1126"/>
      <c r="F40" s="1126"/>
      <c r="G40" s="1127"/>
    </row>
    <row r="41" spans="1:7">
      <c r="A41" s="59" t="s">
        <v>846</v>
      </c>
      <c r="B41" s="276"/>
      <c r="C41" s="60" t="e">
        <f t="shared" ref="C41:C46" si="2">+B41/$M$6</f>
        <v>#DIV/0!</v>
      </c>
      <c r="D41" s="61" t="e">
        <f>+B41/'Unit Mix'!$D$40</f>
        <v>#DIV/0!</v>
      </c>
      <c r="E41" s="63"/>
      <c r="F41" s="1123"/>
      <c r="G41" s="1124"/>
    </row>
    <row r="42" spans="1:7">
      <c r="A42" s="59" t="s">
        <v>847</v>
      </c>
      <c r="B42" s="276"/>
      <c r="C42" s="60" t="e">
        <f t="shared" si="2"/>
        <v>#DIV/0!</v>
      </c>
      <c r="D42" s="61" t="e">
        <f>+B42/'Unit Mix'!$D$40</f>
        <v>#DIV/0!</v>
      </c>
      <c r="E42" s="63"/>
      <c r="F42" s="1123"/>
      <c r="G42" s="1124"/>
    </row>
    <row r="43" spans="1:7">
      <c r="A43" s="59" t="s">
        <v>848</v>
      </c>
      <c r="B43" s="276"/>
      <c r="C43" s="60" t="e">
        <f t="shared" si="2"/>
        <v>#DIV/0!</v>
      </c>
      <c r="D43" s="61" t="e">
        <f>+B43/'Unit Mix'!$D$40</f>
        <v>#DIV/0!</v>
      </c>
      <c r="E43" s="63"/>
      <c r="F43" s="1123"/>
      <c r="G43" s="1124"/>
    </row>
    <row r="44" spans="1:7">
      <c r="A44" s="59" t="s">
        <v>849</v>
      </c>
      <c r="B44" s="276"/>
      <c r="C44" s="60" t="e">
        <f t="shared" si="2"/>
        <v>#DIV/0!</v>
      </c>
      <c r="D44" s="61" t="e">
        <f>+B44/'Unit Mix'!$D$40</f>
        <v>#DIV/0!</v>
      </c>
      <c r="E44" s="63"/>
      <c r="F44" s="1123"/>
      <c r="G44" s="1124"/>
    </row>
    <row r="45" spans="1:7">
      <c r="A45" s="59" t="s">
        <v>850</v>
      </c>
      <c r="B45" s="276"/>
      <c r="C45" s="60" t="e">
        <f t="shared" si="2"/>
        <v>#DIV/0!</v>
      </c>
      <c r="D45" s="61" t="e">
        <f>+B45/'Unit Mix'!$D$40</f>
        <v>#DIV/0!</v>
      </c>
      <c r="E45" s="63"/>
      <c r="F45" s="1123"/>
      <c r="G45" s="1124"/>
    </row>
    <row r="46" spans="1:7">
      <c r="A46" s="277" t="s">
        <v>818</v>
      </c>
      <c r="B46" s="276"/>
      <c r="C46" s="60" t="e">
        <f t="shared" si="2"/>
        <v>#DIV/0!</v>
      </c>
      <c r="D46" s="61" t="e">
        <f>+B46/'Unit Mix'!$D$40</f>
        <v>#DIV/0!</v>
      </c>
      <c r="E46" s="63"/>
      <c r="F46" s="1123"/>
      <c r="G46" s="1124"/>
    </row>
    <row r="47" spans="1:7">
      <c r="A47" s="1125" t="s">
        <v>851</v>
      </c>
      <c r="B47" s="1126"/>
      <c r="C47" s="1126"/>
      <c r="D47" s="1126"/>
      <c r="E47" s="1126"/>
      <c r="F47" s="1126"/>
      <c r="G47" s="1127"/>
    </row>
    <row r="48" spans="1:7">
      <c r="A48" s="64" t="s">
        <v>852</v>
      </c>
      <c r="B48" s="276"/>
      <c r="C48" s="60" t="e">
        <f t="shared" ref="C48:C54" si="3">+B48/$M$6</f>
        <v>#DIV/0!</v>
      </c>
      <c r="D48" s="61" t="e">
        <f>+B48/'Unit Mix'!$D$40</f>
        <v>#DIV/0!</v>
      </c>
      <c r="E48" s="63"/>
      <c r="F48" s="1123"/>
      <c r="G48" s="1124"/>
    </row>
    <row r="49" spans="1:7">
      <c r="A49" s="59" t="s">
        <v>853</v>
      </c>
      <c r="B49" s="276"/>
      <c r="C49" s="60" t="e">
        <f t="shared" si="3"/>
        <v>#DIV/0!</v>
      </c>
      <c r="D49" s="61" t="e">
        <f>+B49/'Unit Mix'!$D$40</f>
        <v>#DIV/0!</v>
      </c>
      <c r="E49" s="63"/>
      <c r="F49" s="1123"/>
      <c r="G49" s="1124"/>
    </row>
    <row r="50" spans="1:7">
      <c r="A50" s="59" t="s">
        <v>854</v>
      </c>
      <c r="B50" s="276"/>
      <c r="C50" s="60" t="e">
        <f t="shared" si="3"/>
        <v>#DIV/0!</v>
      </c>
      <c r="D50" s="61" t="e">
        <f>+B50/'Unit Mix'!$D$40</f>
        <v>#DIV/0!</v>
      </c>
      <c r="E50" s="63"/>
      <c r="F50" s="1123"/>
      <c r="G50" s="1124"/>
    </row>
    <row r="51" spans="1:7">
      <c r="A51" s="59" t="s">
        <v>855</v>
      </c>
      <c r="B51" s="276"/>
      <c r="C51" s="60" t="e">
        <f t="shared" si="3"/>
        <v>#DIV/0!</v>
      </c>
      <c r="D51" s="61" t="e">
        <f>+B51/'Unit Mix'!$D$40</f>
        <v>#DIV/0!</v>
      </c>
      <c r="E51" s="63"/>
      <c r="F51" s="1123"/>
      <c r="G51" s="1124"/>
    </row>
    <row r="52" spans="1:7">
      <c r="A52" s="59" t="s">
        <v>856</v>
      </c>
      <c r="B52" s="276"/>
      <c r="C52" s="60" t="e">
        <f t="shared" si="3"/>
        <v>#DIV/0!</v>
      </c>
      <c r="D52" s="61" t="e">
        <f>+B52/'Unit Mix'!$D$40</f>
        <v>#DIV/0!</v>
      </c>
      <c r="E52" s="63"/>
      <c r="F52" s="1123"/>
      <c r="G52" s="1124"/>
    </row>
    <row r="53" spans="1:7">
      <c r="A53" s="277" t="s">
        <v>818</v>
      </c>
      <c r="B53" s="276"/>
      <c r="C53" s="60" t="e">
        <f t="shared" si="3"/>
        <v>#DIV/0!</v>
      </c>
      <c r="D53" s="61" t="e">
        <f>+B53/'Unit Mix'!$D$40</f>
        <v>#DIV/0!</v>
      </c>
      <c r="E53" s="63"/>
      <c r="F53" s="1123"/>
      <c r="G53" s="1124"/>
    </row>
    <row r="54" spans="1:7" ht="26.25" customHeight="1">
      <c r="A54" s="65" t="s">
        <v>857</v>
      </c>
      <c r="B54" s="276"/>
      <c r="C54" s="60" t="e">
        <f t="shared" si="3"/>
        <v>#DIV/0!</v>
      </c>
      <c r="D54" s="61" t="e">
        <f>+B54/'Unit Mix'!$D$40</f>
        <v>#DIV/0!</v>
      </c>
      <c r="E54" s="63"/>
      <c r="F54" s="486" t="str">
        <f>IF(B54=0,"",B54/$B$76)</f>
        <v/>
      </c>
      <c r="G54" s="487" t="s">
        <v>858</v>
      </c>
    </row>
    <row r="55" spans="1:7" hidden="1">
      <c r="A55" s="1125" t="s">
        <v>859</v>
      </c>
      <c r="B55" s="1126"/>
      <c r="C55" s="1126"/>
      <c r="D55" s="1126"/>
      <c r="E55" s="1126"/>
      <c r="F55" s="1126"/>
      <c r="G55" s="1127"/>
    </row>
    <row r="56" spans="1:7" hidden="1">
      <c r="A56" s="59" t="s">
        <v>860</v>
      </c>
      <c r="B56" s="276"/>
      <c r="C56" s="60" t="e">
        <f>+B56/$M$6</f>
        <v>#DIV/0!</v>
      </c>
      <c r="D56" s="61" t="e">
        <f>+B56/'Unit Mix'!$D$40</f>
        <v>#DIV/0!</v>
      </c>
      <c r="E56" s="63"/>
      <c r="F56" s="544"/>
      <c r="G56" s="62"/>
    </row>
    <row r="57" spans="1:7" hidden="1">
      <c r="A57" s="59" t="s">
        <v>861</v>
      </c>
      <c r="B57" s="276"/>
      <c r="C57" s="60" t="e">
        <f>+B57/$M$6</f>
        <v>#DIV/0!</v>
      </c>
      <c r="D57" s="61" t="e">
        <f>+B57/'Unit Mix'!$D$40</f>
        <v>#DIV/0!</v>
      </c>
      <c r="E57" s="63"/>
      <c r="F57" s="544"/>
      <c r="G57" s="62"/>
    </row>
    <row r="58" spans="1:7" hidden="1">
      <c r="A58" s="59" t="s">
        <v>862</v>
      </c>
      <c r="B58" s="276"/>
      <c r="C58" s="60" t="e">
        <f>+B58/$M$6</f>
        <v>#DIV/0!</v>
      </c>
      <c r="D58" s="61" t="e">
        <f>+B58/'Unit Mix'!$D$40</f>
        <v>#DIV/0!</v>
      </c>
      <c r="E58" s="63"/>
      <c r="F58" s="544"/>
      <c r="G58" s="62"/>
    </row>
    <row r="59" spans="1:7" hidden="1">
      <c r="A59" s="59" t="s">
        <v>863</v>
      </c>
      <c r="B59" s="276"/>
      <c r="C59" s="60" t="e">
        <f>+B59/$M$6</f>
        <v>#DIV/0!</v>
      </c>
      <c r="D59" s="61" t="e">
        <f>+B59/'Unit Mix'!$D$40</f>
        <v>#DIV/0!</v>
      </c>
      <c r="E59" s="63"/>
      <c r="F59" s="544"/>
      <c r="G59" s="62"/>
    </row>
    <row r="60" spans="1:7" hidden="1">
      <c r="A60" s="66" t="s">
        <v>864</v>
      </c>
      <c r="B60" s="276"/>
      <c r="C60" s="60" t="e">
        <f>+B60/$M$6</f>
        <v>#DIV/0!</v>
      </c>
      <c r="D60" s="61" t="e">
        <f>+B60/'Unit Mix'!$D$40</f>
        <v>#DIV/0!</v>
      </c>
      <c r="E60" s="63"/>
      <c r="F60" s="63"/>
      <c r="G60" s="62"/>
    </row>
    <row r="61" spans="1:7">
      <c r="A61" s="1125" t="s">
        <v>865</v>
      </c>
      <c r="B61" s="1126"/>
      <c r="C61" s="1126"/>
      <c r="D61" s="1126"/>
      <c r="E61" s="1126"/>
      <c r="F61" s="1126"/>
      <c r="G61" s="1127"/>
    </row>
    <row r="62" spans="1:7">
      <c r="A62" s="59" t="s">
        <v>866</v>
      </c>
      <c r="B62" s="276"/>
      <c r="C62" s="60" t="e">
        <f>+B62/$M$6</f>
        <v>#DIV/0!</v>
      </c>
      <c r="D62" s="61" t="e">
        <f>+B62/'Unit Mix'!$D$40</f>
        <v>#DIV/0!</v>
      </c>
      <c r="E62" s="63"/>
      <c r="F62" s="1123"/>
      <c r="G62" s="1124"/>
    </row>
    <row r="63" spans="1:7">
      <c r="A63" s="59" t="s">
        <v>867</v>
      </c>
      <c r="B63" s="276"/>
      <c r="C63" s="60" t="e">
        <f>+B63/$M$6</f>
        <v>#DIV/0!</v>
      </c>
      <c r="D63" s="61" t="e">
        <f>+B63/'Unit Mix'!$D$40</f>
        <v>#DIV/0!</v>
      </c>
      <c r="E63" s="63"/>
      <c r="F63" s="1123"/>
      <c r="G63" s="1124"/>
    </row>
    <row r="64" spans="1:7">
      <c r="A64" s="59" t="s">
        <v>868</v>
      </c>
      <c r="B64" s="276"/>
      <c r="C64" s="60" t="e">
        <f>+B64/$M$6</f>
        <v>#DIV/0!</v>
      </c>
      <c r="D64" s="61" t="e">
        <f>+B64/'Unit Mix'!$D$40</f>
        <v>#DIV/0!</v>
      </c>
      <c r="E64" s="63"/>
      <c r="F64" s="1123"/>
      <c r="G64" s="1124"/>
    </row>
    <row r="65" spans="1:7">
      <c r="A65" s="59" t="s">
        <v>869</v>
      </c>
      <c r="B65" s="276"/>
      <c r="C65" s="60" t="e">
        <f>+B65/$M$6</f>
        <v>#DIV/0!</v>
      </c>
      <c r="D65" s="61" t="e">
        <f>+B65/'Unit Mix'!$D$40</f>
        <v>#DIV/0!</v>
      </c>
      <c r="E65" s="63"/>
      <c r="F65" s="1123"/>
      <c r="G65" s="1124"/>
    </row>
    <row r="66" spans="1:7">
      <c r="A66" s="59" t="s">
        <v>870</v>
      </c>
      <c r="B66" s="276"/>
      <c r="C66" s="60" t="e">
        <f>+B66/$M$6</f>
        <v>#DIV/0!</v>
      </c>
      <c r="D66" s="61" t="e">
        <f>+B66/'Unit Mix'!$D$40</f>
        <v>#DIV/0!</v>
      </c>
      <c r="E66" s="63"/>
      <c r="F66" s="1123"/>
      <c r="G66" s="1124"/>
    </row>
    <row r="67" spans="1:7">
      <c r="A67" s="1125" t="s">
        <v>871</v>
      </c>
      <c r="B67" s="1126"/>
      <c r="C67" s="1126"/>
      <c r="D67" s="1126"/>
      <c r="E67" s="1126"/>
      <c r="F67" s="1126"/>
      <c r="G67" s="1127"/>
    </row>
    <row r="68" spans="1:7">
      <c r="A68" s="278" t="s">
        <v>872</v>
      </c>
      <c r="B68" s="276"/>
      <c r="C68" s="60" t="e">
        <f t="shared" ref="C68:C73" si="4">+B68/$M$6</f>
        <v>#DIV/0!</v>
      </c>
      <c r="D68" s="61" t="e">
        <f>+B68/'Unit Mix'!$D$40</f>
        <v>#DIV/0!</v>
      </c>
      <c r="E68" s="63"/>
      <c r="F68" s="1123"/>
      <c r="G68" s="1124"/>
    </row>
    <row r="69" spans="1:7">
      <c r="A69" s="278" t="s">
        <v>873</v>
      </c>
      <c r="B69" s="276"/>
      <c r="C69" s="60" t="e">
        <f t="shared" si="4"/>
        <v>#DIV/0!</v>
      </c>
      <c r="D69" s="61" t="e">
        <f>+B69/'Unit Mix'!$D$40</f>
        <v>#DIV/0!</v>
      </c>
      <c r="E69" s="63"/>
      <c r="F69" s="1123"/>
      <c r="G69" s="1124"/>
    </row>
    <row r="70" spans="1:7">
      <c r="A70" s="278" t="s">
        <v>874</v>
      </c>
      <c r="B70" s="276"/>
      <c r="C70" s="60" t="e">
        <f t="shared" si="4"/>
        <v>#DIV/0!</v>
      </c>
      <c r="D70" s="61" t="e">
        <f>+B70/'Unit Mix'!$D$40</f>
        <v>#DIV/0!</v>
      </c>
      <c r="E70" s="63"/>
      <c r="F70" s="1123"/>
      <c r="G70" s="1124"/>
    </row>
    <row r="71" spans="1:7">
      <c r="A71" s="278" t="s">
        <v>875</v>
      </c>
      <c r="B71" s="276"/>
      <c r="C71" s="60" t="e">
        <f t="shared" si="4"/>
        <v>#DIV/0!</v>
      </c>
      <c r="D71" s="61" t="e">
        <f>+B71/'Unit Mix'!$D$40</f>
        <v>#DIV/0!</v>
      </c>
      <c r="E71" s="63"/>
      <c r="F71" s="1123"/>
      <c r="G71" s="1124"/>
    </row>
    <row r="72" spans="1:7">
      <c r="A72" s="278" t="s">
        <v>876</v>
      </c>
      <c r="B72" s="276"/>
      <c r="C72" s="60" t="e">
        <f t="shared" si="4"/>
        <v>#DIV/0!</v>
      </c>
      <c r="D72" s="61" t="e">
        <f>+B72/'Unit Mix'!$D$40</f>
        <v>#DIV/0!</v>
      </c>
      <c r="E72" s="63"/>
      <c r="F72" s="1123"/>
      <c r="G72" s="1124"/>
    </row>
    <row r="73" spans="1:7">
      <c r="A73" s="278" t="s">
        <v>877</v>
      </c>
      <c r="B73" s="276"/>
      <c r="C73" s="60" t="e">
        <f t="shared" si="4"/>
        <v>#DIV/0!</v>
      </c>
      <c r="D73" s="61" t="e">
        <f>+B73/'Unit Mix'!$D$40</f>
        <v>#DIV/0!</v>
      </c>
      <c r="E73" s="63"/>
      <c r="F73" s="1123"/>
      <c r="G73" s="1124"/>
    </row>
    <row r="74" spans="1:7">
      <c r="G74" s="67"/>
    </row>
    <row r="75" spans="1:7" ht="3" customHeight="1">
      <c r="A75" s="68"/>
      <c r="B75" s="69"/>
    </row>
    <row r="76" spans="1:7">
      <c r="A76" s="71" t="s">
        <v>54</v>
      </c>
      <c r="B76" s="72">
        <f>+SUM(B5:B73)</f>
        <v>0</v>
      </c>
      <c r="C76" s="60" t="e">
        <f>+B76/M6</f>
        <v>#DIV/0!</v>
      </c>
      <c r="D76" s="55" t="s">
        <v>878</v>
      </c>
      <c r="E76" s="55"/>
      <c r="F76" s="58" t="s">
        <v>879</v>
      </c>
      <c r="G76" s="67"/>
    </row>
    <row r="77" spans="1:7" ht="14.25" customHeight="1">
      <c r="G77" s="67"/>
    </row>
    <row r="78" spans="1:7" ht="6" customHeight="1">
      <c r="A78" s="73"/>
    </row>
    <row r="79" spans="1:7">
      <c r="B79" s="74"/>
    </row>
    <row r="80" spans="1:7">
      <c r="G80" s="539"/>
    </row>
  </sheetData>
  <mergeCells count="57">
    <mergeCell ref="F19:G19"/>
    <mergeCell ref="A67:G67"/>
    <mergeCell ref="B1:D2"/>
    <mergeCell ref="F3:G3"/>
    <mergeCell ref="A4:G4"/>
    <mergeCell ref="A8:G8"/>
    <mergeCell ref="A13:G13"/>
    <mergeCell ref="A22:G22"/>
    <mergeCell ref="A27:G27"/>
    <mergeCell ref="A40:G40"/>
    <mergeCell ref="A47:G47"/>
    <mergeCell ref="A55:G55"/>
    <mergeCell ref="A61:G61"/>
    <mergeCell ref="F11:G11"/>
    <mergeCell ref="F12:G12"/>
    <mergeCell ref="F14:G14"/>
    <mergeCell ref="F15:G15"/>
    <mergeCell ref="F5:G5"/>
    <mergeCell ref="F6:G6"/>
    <mergeCell ref="F7:G7"/>
    <mergeCell ref="F9:G9"/>
    <mergeCell ref="F10:G10"/>
    <mergeCell ref="F28:G28"/>
    <mergeCell ref="F29:G29"/>
    <mergeCell ref="F30:G30"/>
    <mergeCell ref="F31:G31"/>
    <mergeCell ref="F32:G32"/>
    <mergeCell ref="F33:G33"/>
    <mergeCell ref="F34:G34"/>
    <mergeCell ref="F35:G35"/>
    <mergeCell ref="F36:G36"/>
    <mergeCell ref="F37:G37"/>
    <mergeCell ref="F38:G38"/>
    <mergeCell ref="F39:G39"/>
    <mergeCell ref="F41:G41"/>
    <mergeCell ref="F42:G42"/>
    <mergeCell ref="F43:G43"/>
    <mergeCell ref="F44:G44"/>
    <mergeCell ref="F45:G45"/>
    <mergeCell ref="F46:G46"/>
    <mergeCell ref="F48:G48"/>
    <mergeCell ref="F49:G49"/>
    <mergeCell ref="F50:G50"/>
    <mergeCell ref="F51:G51"/>
    <mergeCell ref="F52:G52"/>
    <mergeCell ref="F53:G53"/>
    <mergeCell ref="F62:G62"/>
    <mergeCell ref="F63:G63"/>
    <mergeCell ref="F64:G64"/>
    <mergeCell ref="F65:G65"/>
    <mergeCell ref="F66:G66"/>
    <mergeCell ref="F68:G68"/>
    <mergeCell ref="F69:G69"/>
    <mergeCell ref="F70:G70"/>
    <mergeCell ref="F71:G71"/>
    <mergeCell ref="F72:G72"/>
    <mergeCell ref="F73:G73"/>
  </mergeCells>
  <pageMargins left="0.7" right="0.7" top="0.75" bottom="0.75" header="0.3" footer="0.3"/>
  <pageSetup scale="5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DD374-1788-42FE-AB51-58AA7CCB6195}">
  <sheetPr codeName="Sheet19">
    <tabColor theme="4" tint="0.79998168889431442"/>
  </sheetPr>
  <dimension ref="A1:R125"/>
  <sheetViews>
    <sheetView zoomScaleNormal="100" zoomScaleSheetLayoutView="70" workbookViewId="0">
      <pane xSplit="1" ySplit="6" topLeftCell="B7" activePane="bottomRight" state="frozen"/>
      <selection pane="bottomRight" activeCell="K14" sqref="K14"/>
      <selection pane="bottomLeft" activeCell="A5" sqref="A5"/>
      <selection pane="topRight" activeCell="B1" sqref="B1"/>
    </sheetView>
  </sheetViews>
  <sheetFormatPr defaultColWidth="9.140625" defaultRowHeight="14.45" zeroHeight="1"/>
  <cols>
    <col min="1" max="1" width="27.5703125" customWidth="1"/>
    <col min="2" max="2" width="15.5703125" customWidth="1"/>
    <col min="3" max="3" width="16.42578125" customWidth="1"/>
    <col min="4" max="4" width="14.28515625" customWidth="1"/>
    <col min="5" max="5" width="14.42578125" customWidth="1"/>
    <col min="6" max="6" width="19.5703125" customWidth="1"/>
    <col min="7" max="7" width="25.5703125" customWidth="1"/>
    <col min="8" max="8" width="44.28515625" hidden="1" customWidth="1"/>
    <col min="9" max="9" width="9.140625" customWidth="1"/>
    <col min="10" max="10" width="22.140625" customWidth="1"/>
    <col min="11" max="11" width="35.140625" customWidth="1"/>
    <col min="12" max="17" width="9.140625" customWidth="1"/>
    <col min="18" max="18" width="9.5703125" customWidth="1"/>
  </cols>
  <sheetData>
    <row r="1" spans="1:18" s="13" customFormat="1" ht="27.2" customHeight="1" thickBot="1">
      <c r="A1" s="579"/>
      <c r="B1" s="1133" t="s">
        <v>880</v>
      </c>
      <c r="C1" s="1134"/>
      <c r="D1" s="1134"/>
      <c r="E1" s="1134"/>
      <c r="F1" s="1134"/>
      <c r="G1" s="1134"/>
      <c r="H1" s="1134"/>
      <c r="I1" s="1134"/>
      <c r="J1" s="1134"/>
      <c r="K1" s="1135"/>
      <c r="L1" s="465"/>
      <c r="M1" s="465"/>
      <c r="N1" s="465"/>
      <c r="O1" s="465"/>
      <c r="P1" s="465"/>
      <c r="Q1" s="465"/>
      <c r="R1" s="465"/>
    </row>
    <row r="2" spans="1:18">
      <c r="A2" s="580"/>
      <c r="K2" s="581"/>
    </row>
    <row r="3" spans="1:18">
      <c r="A3" s="1136" t="s">
        <v>881</v>
      </c>
      <c r="B3" s="1137"/>
      <c r="C3" s="1137"/>
      <c r="D3" s="1137"/>
      <c r="E3" s="1137"/>
      <c r="F3" s="1137"/>
      <c r="G3" s="1137"/>
      <c r="H3" t="s">
        <v>882</v>
      </c>
      <c r="K3" s="581"/>
    </row>
    <row r="4" spans="1:18" ht="38.25" customHeight="1" thickBot="1">
      <c r="A4" s="1138" t="s">
        <v>883</v>
      </c>
      <c r="B4" s="1139"/>
      <c r="C4" s="1140"/>
      <c r="D4" s="1140"/>
      <c r="E4" s="1140"/>
      <c r="F4" s="1140"/>
      <c r="G4" s="1140"/>
      <c r="K4" s="581"/>
    </row>
    <row r="5" spans="1:18" ht="15" customHeight="1">
      <c r="A5" s="1141" t="s">
        <v>884</v>
      </c>
      <c r="B5" s="1143" t="s">
        <v>885</v>
      </c>
      <c r="C5" s="1145" t="s">
        <v>886</v>
      </c>
      <c r="D5" s="1147" t="s">
        <v>887</v>
      </c>
      <c r="E5" s="1147" t="s">
        <v>888</v>
      </c>
      <c r="F5" s="1147" t="s">
        <v>889</v>
      </c>
      <c r="G5" s="1149" t="s">
        <v>890</v>
      </c>
      <c r="K5" s="581"/>
    </row>
    <row r="6" spans="1:18" ht="31.5" customHeight="1" thickBot="1">
      <c r="A6" s="1142"/>
      <c r="B6" s="1144"/>
      <c r="C6" s="1146"/>
      <c r="D6" s="1148"/>
      <c r="E6" s="1148"/>
      <c r="F6" s="1148"/>
      <c r="G6" s="1150"/>
      <c r="K6" s="581"/>
    </row>
    <row r="7" spans="1:18" ht="15" thickBot="1">
      <c r="A7" s="582" t="s">
        <v>891</v>
      </c>
      <c r="B7" s="425">
        <f t="shared" ref="B7:B36" si="0">SUM(C7:G7)</f>
        <v>0</v>
      </c>
      <c r="C7" s="599"/>
      <c r="D7" s="599"/>
      <c r="E7" s="599"/>
      <c r="F7" s="599"/>
      <c r="G7" s="599"/>
      <c r="H7" s="583" t="s">
        <v>892</v>
      </c>
      <c r="K7" s="581"/>
    </row>
    <row r="8" spans="1:18" ht="15" thickBot="1">
      <c r="A8" s="582" t="s">
        <v>893</v>
      </c>
      <c r="B8" s="425">
        <f t="shared" si="0"/>
        <v>0</v>
      </c>
      <c r="C8" s="424"/>
      <c r="D8" s="424"/>
      <c r="E8" s="424"/>
      <c r="F8" s="424"/>
      <c r="G8" s="424"/>
      <c r="H8" s="583" t="s">
        <v>892</v>
      </c>
      <c r="J8" s="422" t="s">
        <v>894</v>
      </c>
      <c r="K8" s="421" t="s">
        <v>895</v>
      </c>
    </row>
    <row r="9" spans="1:18" ht="15" thickBot="1">
      <c r="A9" s="582" t="s">
        <v>896</v>
      </c>
      <c r="B9" s="425">
        <f t="shared" si="0"/>
        <v>0</v>
      </c>
      <c r="C9" s="424"/>
      <c r="D9" s="424"/>
      <c r="E9" s="424"/>
      <c r="F9" s="424"/>
      <c r="G9" s="424"/>
      <c r="H9" s="584" t="s">
        <v>897</v>
      </c>
      <c r="J9" s="420" t="s">
        <v>897</v>
      </c>
      <c r="K9" s="427">
        <f>SUM(B9:B14)</f>
        <v>0</v>
      </c>
    </row>
    <row r="10" spans="1:18" ht="15" thickBot="1">
      <c r="A10" s="585" t="s">
        <v>898</v>
      </c>
      <c r="B10" s="425">
        <f t="shared" si="0"/>
        <v>0</v>
      </c>
      <c r="C10" s="424"/>
      <c r="D10" s="424"/>
      <c r="E10" s="424"/>
      <c r="F10" s="424"/>
      <c r="G10" s="424"/>
      <c r="H10" s="584" t="s">
        <v>897</v>
      </c>
      <c r="J10" s="419" t="s">
        <v>899</v>
      </c>
      <c r="K10" s="427">
        <f>SUM(B15:B34)+SUM(B38:B44) +SUM(B46:B53)+SUM(B55:B58)+SUM(B60:B71)</f>
        <v>0</v>
      </c>
    </row>
    <row r="11" spans="1:18" ht="15" thickBot="1">
      <c r="A11" s="585" t="s">
        <v>900</v>
      </c>
      <c r="B11" s="425">
        <f t="shared" si="0"/>
        <v>0</v>
      </c>
      <c r="C11" s="424"/>
      <c r="D11" s="424"/>
      <c r="E11" s="424"/>
      <c r="F11" s="424"/>
      <c r="G11" s="424"/>
      <c r="H11" s="584" t="s">
        <v>897</v>
      </c>
      <c r="J11" s="419" t="s">
        <v>901</v>
      </c>
      <c r="K11" s="427">
        <f>SUM(B7:B8)</f>
        <v>0</v>
      </c>
    </row>
    <row r="12" spans="1:18" ht="15" thickBot="1">
      <c r="A12" s="586" t="s">
        <v>902</v>
      </c>
      <c r="B12" s="425">
        <f t="shared" si="0"/>
        <v>0</v>
      </c>
      <c r="C12" s="424"/>
      <c r="D12" s="424"/>
      <c r="E12" s="424"/>
      <c r="F12" s="424"/>
      <c r="G12" s="424"/>
      <c r="H12" s="584" t="s">
        <v>897</v>
      </c>
      <c r="J12" s="419" t="s">
        <v>903</v>
      </c>
      <c r="K12" s="427">
        <f>B35+B36</f>
        <v>0</v>
      </c>
    </row>
    <row r="13" spans="1:18" ht="15" thickBot="1">
      <c r="A13" s="586" t="s">
        <v>904</v>
      </c>
      <c r="B13" s="425">
        <f t="shared" si="0"/>
        <v>0</v>
      </c>
      <c r="C13" s="424"/>
      <c r="D13" s="424"/>
      <c r="E13" s="424"/>
      <c r="F13" s="424"/>
      <c r="G13" s="424"/>
      <c r="H13" s="584" t="s">
        <v>897</v>
      </c>
      <c r="J13" s="419" t="s">
        <v>905</v>
      </c>
      <c r="K13" s="427">
        <f>SUM(B73:B76)</f>
        <v>0</v>
      </c>
    </row>
    <row r="14" spans="1:18" ht="15" thickBot="1">
      <c r="A14" s="586" t="s">
        <v>906</v>
      </c>
      <c r="B14" s="425">
        <f t="shared" si="0"/>
        <v>0</v>
      </c>
      <c r="C14" s="424"/>
      <c r="D14" s="424"/>
      <c r="E14" s="424"/>
      <c r="F14" s="424"/>
      <c r="G14" s="424"/>
      <c r="H14" s="584" t="s">
        <v>897</v>
      </c>
      <c r="J14" s="418" t="s">
        <v>907</v>
      </c>
      <c r="K14" s="428">
        <f>SUM(K9:K13)</f>
        <v>0</v>
      </c>
      <c r="L14" s="598"/>
    </row>
    <row r="15" spans="1:18">
      <c r="A15" s="585" t="s">
        <v>908</v>
      </c>
      <c r="B15" s="425">
        <f t="shared" si="0"/>
        <v>0</v>
      </c>
      <c r="C15" s="424"/>
      <c r="D15" s="424"/>
      <c r="E15" s="424"/>
      <c r="F15" s="424"/>
      <c r="G15" s="424"/>
      <c r="H15" s="587" t="s">
        <v>899</v>
      </c>
      <c r="K15" s="597"/>
    </row>
    <row r="16" spans="1:18">
      <c r="A16" s="585" t="s">
        <v>909</v>
      </c>
      <c r="B16" s="425">
        <f t="shared" si="0"/>
        <v>0</v>
      </c>
      <c r="C16" s="424"/>
      <c r="D16" s="424"/>
      <c r="E16" s="424"/>
      <c r="F16" s="424"/>
      <c r="G16" s="424"/>
      <c r="H16" s="587" t="s">
        <v>899</v>
      </c>
      <c r="K16" s="581"/>
    </row>
    <row r="17" spans="1:11">
      <c r="A17" s="585" t="s">
        <v>834</v>
      </c>
      <c r="B17" s="425">
        <f t="shared" si="0"/>
        <v>0</v>
      </c>
      <c r="C17" s="424"/>
      <c r="D17" s="424"/>
      <c r="E17" s="424"/>
      <c r="F17" s="424"/>
      <c r="G17" s="424"/>
      <c r="H17" s="587" t="s">
        <v>899</v>
      </c>
      <c r="K17" s="581"/>
    </row>
    <row r="18" spans="1:11">
      <c r="A18" s="585" t="s">
        <v>910</v>
      </c>
      <c r="B18" s="425">
        <f t="shared" si="0"/>
        <v>0</v>
      </c>
      <c r="C18" s="424"/>
      <c r="D18" s="424"/>
      <c r="E18" s="424"/>
      <c r="F18" s="424"/>
      <c r="G18" s="424"/>
      <c r="H18" s="587" t="s">
        <v>899</v>
      </c>
      <c r="K18" s="581"/>
    </row>
    <row r="19" spans="1:11">
      <c r="A19" s="585" t="s">
        <v>911</v>
      </c>
      <c r="B19" s="425">
        <f t="shared" si="0"/>
        <v>0</v>
      </c>
      <c r="C19" s="424"/>
      <c r="D19" s="424"/>
      <c r="E19" s="424"/>
      <c r="F19" s="424"/>
      <c r="G19" s="424"/>
      <c r="H19" s="587" t="s">
        <v>899</v>
      </c>
      <c r="K19" s="581"/>
    </row>
    <row r="20" spans="1:11">
      <c r="A20" s="585" t="s">
        <v>912</v>
      </c>
      <c r="B20" s="425">
        <f t="shared" si="0"/>
        <v>0</v>
      </c>
      <c r="C20" s="424"/>
      <c r="D20" s="424"/>
      <c r="E20" s="424"/>
      <c r="F20" s="424"/>
      <c r="G20" s="424"/>
      <c r="H20" s="587" t="s">
        <v>899</v>
      </c>
      <c r="K20" s="581"/>
    </row>
    <row r="21" spans="1:11">
      <c r="A21" s="585" t="s">
        <v>913</v>
      </c>
      <c r="B21" s="425">
        <f t="shared" si="0"/>
        <v>0</v>
      </c>
      <c r="C21" s="424"/>
      <c r="D21" s="424"/>
      <c r="E21" s="424"/>
      <c r="F21" s="424"/>
      <c r="G21" s="424"/>
      <c r="H21" s="587" t="s">
        <v>899</v>
      </c>
      <c r="K21" s="581"/>
    </row>
    <row r="22" spans="1:11">
      <c r="A22" s="585" t="s">
        <v>914</v>
      </c>
      <c r="B22" s="425">
        <f t="shared" si="0"/>
        <v>0</v>
      </c>
      <c r="C22" s="424"/>
      <c r="D22" s="424"/>
      <c r="E22" s="424"/>
      <c r="F22" s="424"/>
      <c r="G22" s="424"/>
      <c r="H22" s="587" t="s">
        <v>899</v>
      </c>
      <c r="K22" s="581"/>
    </row>
    <row r="23" spans="1:11">
      <c r="A23" s="585" t="s">
        <v>915</v>
      </c>
      <c r="B23" s="425">
        <f t="shared" si="0"/>
        <v>0</v>
      </c>
      <c r="C23" s="424"/>
      <c r="D23" s="424"/>
      <c r="E23" s="424"/>
      <c r="F23" s="424"/>
      <c r="G23" s="424"/>
      <c r="H23" s="587" t="s">
        <v>899</v>
      </c>
      <c r="K23" s="581"/>
    </row>
    <row r="24" spans="1:11">
      <c r="A24" s="585" t="s">
        <v>916</v>
      </c>
      <c r="B24" s="425">
        <f t="shared" si="0"/>
        <v>0</v>
      </c>
      <c r="C24" s="424"/>
      <c r="D24" s="424"/>
      <c r="E24" s="424"/>
      <c r="F24" s="424"/>
      <c r="G24" s="424"/>
      <c r="H24" s="587" t="s">
        <v>899</v>
      </c>
      <c r="K24" s="581"/>
    </row>
    <row r="25" spans="1:11">
      <c r="A25" s="585" t="s">
        <v>917</v>
      </c>
      <c r="B25" s="425">
        <f t="shared" si="0"/>
        <v>0</v>
      </c>
      <c r="C25" s="424"/>
      <c r="D25" s="424"/>
      <c r="E25" s="424"/>
      <c r="F25" s="424"/>
      <c r="G25" s="424"/>
      <c r="H25" s="587" t="s">
        <v>899</v>
      </c>
      <c r="K25" s="581"/>
    </row>
    <row r="26" spans="1:11">
      <c r="A26" s="585" t="s">
        <v>839</v>
      </c>
      <c r="B26" s="425">
        <f t="shared" si="0"/>
        <v>0</v>
      </c>
      <c r="C26" s="424"/>
      <c r="D26" s="424"/>
      <c r="E26" s="424"/>
      <c r="F26" s="424"/>
      <c r="G26" s="424"/>
      <c r="H26" s="587" t="s">
        <v>899</v>
      </c>
      <c r="K26" s="581"/>
    </row>
    <row r="27" spans="1:11">
      <c r="A27" s="585" t="s">
        <v>918</v>
      </c>
      <c r="B27" s="425">
        <f t="shared" si="0"/>
        <v>0</v>
      </c>
      <c r="C27" s="424"/>
      <c r="D27" s="424"/>
      <c r="E27" s="424"/>
      <c r="F27" s="424"/>
      <c r="G27" s="424"/>
      <c r="H27" s="587" t="s">
        <v>899</v>
      </c>
      <c r="K27" s="581"/>
    </row>
    <row r="28" spans="1:11">
      <c r="A28" s="585" t="s">
        <v>919</v>
      </c>
      <c r="B28" s="425">
        <f t="shared" si="0"/>
        <v>0</v>
      </c>
      <c r="C28" s="424"/>
      <c r="D28" s="424"/>
      <c r="E28" s="424"/>
      <c r="F28" s="424"/>
      <c r="G28" s="424"/>
      <c r="H28" s="587" t="s">
        <v>899</v>
      </c>
      <c r="K28" s="581"/>
    </row>
    <row r="29" spans="1:11">
      <c r="A29" s="585" t="s">
        <v>920</v>
      </c>
      <c r="B29" s="425">
        <f t="shared" si="0"/>
        <v>0</v>
      </c>
      <c r="C29" s="424"/>
      <c r="D29" s="424"/>
      <c r="E29" s="424"/>
      <c r="F29" s="424"/>
      <c r="G29" s="424"/>
      <c r="H29" s="587" t="s">
        <v>899</v>
      </c>
      <c r="K29" s="581"/>
    </row>
    <row r="30" spans="1:11">
      <c r="A30" s="585" t="s">
        <v>921</v>
      </c>
      <c r="B30" s="425">
        <f t="shared" si="0"/>
        <v>0</v>
      </c>
      <c r="C30" s="424"/>
      <c r="D30" s="424"/>
      <c r="E30" s="424"/>
      <c r="F30" s="424"/>
      <c r="G30" s="424"/>
      <c r="H30" s="587" t="s">
        <v>899</v>
      </c>
      <c r="K30" s="581"/>
    </row>
    <row r="31" spans="1:11">
      <c r="A31" s="585" t="s">
        <v>922</v>
      </c>
      <c r="B31" s="425">
        <f t="shared" si="0"/>
        <v>0</v>
      </c>
      <c r="C31" s="424"/>
      <c r="D31" s="424"/>
      <c r="E31" s="424"/>
      <c r="F31" s="424"/>
      <c r="G31" s="424"/>
      <c r="H31" s="587" t="s">
        <v>899</v>
      </c>
      <c r="K31" s="581"/>
    </row>
    <row r="32" spans="1:11">
      <c r="A32" s="585" t="s">
        <v>923</v>
      </c>
      <c r="B32" s="425">
        <f t="shared" si="0"/>
        <v>0</v>
      </c>
      <c r="C32" s="424"/>
      <c r="D32" s="424"/>
      <c r="E32" s="424"/>
      <c r="F32" s="424"/>
      <c r="G32" s="424"/>
      <c r="H32" s="587" t="s">
        <v>899</v>
      </c>
      <c r="K32" s="581"/>
    </row>
    <row r="33" spans="1:11">
      <c r="A33" s="585" t="s">
        <v>924</v>
      </c>
      <c r="B33" s="425">
        <f t="shared" si="0"/>
        <v>0</v>
      </c>
      <c r="C33" s="424"/>
      <c r="D33" s="424"/>
      <c r="E33" s="424"/>
      <c r="F33" s="424"/>
      <c r="G33" s="424"/>
      <c r="H33" s="587" t="s">
        <v>899</v>
      </c>
      <c r="K33" s="581"/>
    </row>
    <row r="34" spans="1:11">
      <c r="A34" s="585" t="s">
        <v>925</v>
      </c>
      <c r="B34" s="425">
        <f t="shared" si="0"/>
        <v>0</v>
      </c>
      <c r="C34" s="424"/>
      <c r="D34" s="424"/>
      <c r="E34" s="424"/>
      <c r="F34" s="424"/>
      <c r="G34" s="424"/>
      <c r="H34" s="587" t="s">
        <v>899</v>
      </c>
      <c r="K34" s="581"/>
    </row>
    <row r="35" spans="1:11">
      <c r="A35" s="585" t="s">
        <v>926</v>
      </c>
      <c r="B35" s="425">
        <f t="shared" si="0"/>
        <v>0</v>
      </c>
      <c r="C35" s="424"/>
      <c r="D35" s="424"/>
      <c r="E35" s="424"/>
      <c r="F35" s="424"/>
      <c r="G35" s="424"/>
      <c r="H35" s="417" t="s">
        <v>903</v>
      </c>
      <c r="K35" s="581"/>
    </row>
    <row r="36" spans="1:11">
      <c r="A36" s="585" t="s">
        <v>927</v>
      </c>
      <c r="B36" s="425">
        <f t="shared" si="0"/>
        <v>0</v>
      </c>
      <c r="C36" s="424"/>
      <c r="D36" s="424"/>
      <c r="E36" s="424"/>
      <c r="F36" s="424"/>
      <c r="G36" s="424"/>
      <c r="H36" s="417" t="s">
        <v>903</v>
      </c>
      <c r="K36" s="581"/>
    </row>
    <row r="37" spans="1:11">
      <c r="A37" s="588" t="s">
        <v>928</v>
      </c>
      <c r="B37" s="426"/>
      <c r="C37" s="426"/>
      <c r="D37" s="426"/>
      <c r="E37" s="426"/>
      <c r="F37" s="426"/>
      <c r="G37" s="426"/>
      <c r="K37" s="581"/>
    </row>
    <row r="38" spans="1:11">
      <c r="A38" s="589" t="s">
        <v>929</v>
      </c>
      <c r="B38" s="425">
        <f t="shared" ref="B38:B44" si="1">SUM(C38:G38)</f>
        <v>0</v>
      </c>
      <c r="C38" s="424"/>
      <c r="D38" s="424"/>
      <c r="E38" s="424"/>
      <c r="F38" s="424"/>
      <c r="G38" s="424"/>
      <c r="H38" s="587" t="s">
        <v>899</v>
      </c>
      <c r="K38" s="581"/>
    </row>
    <row r="39" spans="1:11">
      <c r="A39" s="589" t="s">
        <v>930</v>
      </c>
      <c r="B39" s="425">
        <f t="shared" si="1"/>
        <v>0</v>
      </c>
      <c r="C39" s="424"/>
      <c r="D39" s="424"/>
      <c r="E39" s="424"/>
      <c r="F39" s="424"/>
      <c r="G39" s="424"/>
      <c r="H39" s="587" t="s">
        <v>899</v>
      </c>
      <c r="K39" s="581"/>
    </row>
    <row r="40" spans="1:11">
      <c r="A40" s="589" t="s">
        <v>931</v>
      </c>
      <c r="B40" s="425">
        <f t="shared" si="1"/>
        <v>0</v>
      </c>
      <c r="C40" s="424"/>
      <c r="D40" s="424"/>
      <c r="E40" s="424"/>
      <c r="F40" s="424"/>
      <c r="G40" s="424"/>
      <c r="H40" s="587" t="s">
        <v>899</v>
      </c>
      <c r="K40" s="581"/>
    </row>
    <row r="41" spans="1:11">
      <c r="A41" s="589" t="s">
        <v>932</v>
      </c>
      <c r="B41" s="425">
        <f t="shared" si="1"/>
        <v>0</v>
      </c>
      <c r="C41" s="424"/>
      <c r="D41" s="424"/>
      <c r="E41" s="424"/>
      <c r="F41" s="424"/>
      <c r="G41" s="424"/>
      <c r="H41" s="587" t="s">
        <v>899</v>
      </c>
      <c r="K41" s="581"/>
    </row>
    <row r="42" spans="1:11">
      <c r="A42" s="589" t="s">
        <v>933</v>
      </c>
      <c r="B42" s="425">
        <f t="shared" si="1"/>
        <v>0</v>
      </c>
      <c r="C42" s="424"/>
      <c r="D42" s="424"/>
      <c r="E42" s="424"/>
      <c r="F42" s="424"/>
      <c r="G42" s="424"/>
      <c r="H42" s="587" t="s">
        <v>899</v>
      </c>
      <c r="K42" s="581"/>
    </row>
    <row r="43" spans="1:11">
      <c r="A43" s="589" t="s">
        <v>934</v>
      </c>
      <c r="B43" s="425">
        <f t="shared" si="1"/>
        <v>0</v>
      </c>
      <c r="C43" s="424"/>
      <c r="D43" s="424"/>
      <c r="E43" s="424"/>
      <c r="F43" s="424"/>
      <c r="G43" s="424"/>
      <c r="H43" s="587" t="s">
        <v>899</v>
      </c>
      <c r="K43" s="581"/>
    </row>
    <row r="44" spans="1:11">
      <c r="A44" s="589" t="s">
        <v>935</v>
      </c>
      <c r="B44" s="425">
        <f t="shared" si="1"/>
        <v>0</v>
      </c>
      <c r="C44" s="424"/>
      <c r="D44" s="424"/>
      <c r="E44" s="424"/>
      <c r="F44" s="424"/>
      <c r="G44" s="424"/>
      <c r="H44" s="587" t="s">
        <v>899</v>
      </c>
      <c r="K44" s="581"/>
    </row>
    <row r="45" spans="1:11">
      <c r="A45" s="588" t="s">
        <v>936</v>
      </c>
      <c r="B45" s="426"/>
      <c r="C45" s="426"/>
      <c r="D45" s="426"/>
      <c r="E45" s="426"/>
      <c r="F45" s="426"/>
      <c r="G45" s="426"/>
      <c r="K45" s="581"/>
    </row>
    <row r="46" spans="1:11">
      <c r="A46" s="589" t="s">
        <v>937</v>
      </c>
      <c r="B46" s="425">
        <f t="shared" ref="B46:B53" si="2">SUM(C46:G46)</f>
        <v>0</v>
      </c>
      <c r="C46" s="424"/>
      <c r="D46" s="424"/>
      <c r="E46" s="424"/>
      <c r="F46" s="424"/>
      <c r="G46" s="424"/>
      <c r="H46" s="587" t="s">
        <v>899</v>
      </c>
      <c r="K46" s="581"/>
    </row>
    <row r="47" spans="1:11">
      <c r="A47" s="589" t="s">
        <v>938</v>
      </c>
      <c r="B47" s="425">
        <f t="shared" si="2"/>
        <v>0</v>
      </c>
      <c r="C47" s="424"/>
      <c r="D47" s="424"/>
      <c r="E47" s="424"/>
      <c r="F47" s="424"/>
      <c r="G47" s="424"/>
      <c r="H47" s="587" t="s">
        <v>899</v>
      </c>
      <c r="K47" s="581"/>
    </row>
    <row r="48" spans="1:11">
      <c r="A48" s="589" t="s">
        <v>932</v>
      </c>
      <c r="B48" s="425">
        <f t="shared" si="2"/>
        <v>0</v>
      </c>
      <c r="C48" s="424"/>
      <c r="D48" s="424"/>
      <c r="E48" s="424"/>
      <c r="F48" s="424"/>
      <c r="G48" s="424"/>
      <c r="H48" s="587" t="s">
        <v>899</v>
      </c>
      <c r="K48" s="581"/>
    </row>
    <row r="49" spans="1:11">
      <c r="A49" s="589" t="s">
        <v>939</v>
      </c>
      <c r="B49" s="425">
        <f t="shared" si="2"/>
        <v>0</v>
      </c>
      <c r="C49" s="424"/>
      <c r="D49" s="424"/>
      <c r="E49" s="424"/>
      <c r="F49" s="424"/>
      <c r="G49" s="424"/>
      <c r="H49" s="587" t="s">
        <v>899</v>
      </c>
      <c r="K49" s="581"/>
    </row>
    <row r="50" spans="1:11">
      <c r="A50" s="589" t="s">
        <v>940</v>
      </c>
      <c r="B50" s="425">
        <f t="shared" si="2"/>
        <v>0</v>
      </c>
      <c r="C50" s="424"/>
      <c r="D50" s="424"/>
      <c r="E50" s="424"/>
      <c r="F50" s="424"/>
      <c r="G50" s="424"/>
      <c r="H50" s="587" t="s">
        <v>899</v>
      </c>
      <c r="K50" s="581"/>
    </row>
    <row r="51" spans="1:11">
      <c r="A51" s="589" t="s">
        <v>941</v>
      </c>
      <c r="B51" s="425">
        <f t="shared" si="2"/>
        <v>0</v>
      </c>
      <c r="C51" s="424"/>
      <c r="D51" s="424"/>
      <c r="E51" s="424"/>
      <c r="F51" s="424"/>
      <c r="G51" s="424"/>
      <c r="H51" s="587" t="s">
        <v>899</v>
      </c>
      <c r="K51" s="581"/>
    </row>
    <row r="52" spans="1:11">
      <c r="A52" s="589" t="s">
        <v>942</v>
      </c>
      <c r="B52" s="425">
        <f t="shared" si="2"/>
        <v>0</v>
      </c>
      <c r="C52" s="424"/>
      <c r="D52" s="424"/>
      <c r="E52" s="424"/>
      <c r="F52" s="424"/>
      <c r="G52" s="424"/>
      <c r="H52" s="587" t="s">
        <v>899</v>
      </c>
      <c r="K52" s="581"/>
    </row>
    <row r="53" spans="1:11">
      <c r="A53" s="589" t="s">
        <v>943</v>
      </c>
      <c r="B53" s="425">
        <f t="shared" si="2"/>
        <v>0</v>
      </c>
      <c r="C53" s="424"/>
      <c r="D53" s="424"/>
      <c r="E53" s="424"/>
      <c r="F53" s="424"/>
      <c r="G53" s="424"/>
      <c r="H53" s="587" t="s">
        <v>899</v>
      </c>
      <c r="K53" s="581"/>
    </row>
    <row r="54" spans="1:11">
      <c r="A54" s="588" t="s">
        <v>944</v>
      </c>
      <c r="B54" s="426"/>
      <c r="C54" s="426"/>
      <c r="D54" s="426"/>
      <c r="E54" s="426"/>
      <c r="F54" s="426"/>
      <c r="G54" s="426"/>
      <c r="K54" s="581"/>
    </row>
    <row r="55" spans="1:11">
      <c r="A55" s="589" t="s">
        <v>929</v>
      </c>
      <c r="B55" s="425">
        <f>SUM(C55:G55)</f>
        <v>0</v>
      </c>
      <c r="C55" s="424"/>
      <c r="D55" s="424"/>
      <c r="E55" s="424"/>
      <c r="F55" s="424"/>
      <c r="G55" s="424"/>
      <c r="H55" s="587" t="s">
        <v>899</v>
      </c>
      <c r="K55" s="581"/>
    </row>
    <row r="56" spans="1:11">
      <c r="A56" s="589" t="s">
        <v>937</v>
      </c>
      <c r="B56" s="425">
        <f>SUM(C56:G56)</f>
        <v>0</v>
      </c>
      <c r="C56" s="424"/>
      <c r="D56" s="424"/>
      <c r="E56" s="424"/>
      <c r="F56" s="424"/>
      <c r="G56" s="424"/>
      <c r="H56" s="587" t="s">
        <v>899</v>
      </c>
      <c r="K56" s="581"/>
    </row>
    <row r="57" spans="1:11">
      <c r="A57" s="589" t="s">
        <v>945</v>
      </c>
      <c r="B57" s="425">
        <f>SUM(C57:G57)</f>
        <v>0</v>
      </c>
      <c r="C57" s="424"/>
      <c r="D57" s="424"/>
      <c r="E57" s="424"/>
      <c r="F57" s="424"/>
      <c r="G57" s="424"/>
      <c r="H57" s="587" t="s">
        <v>899</v>
      </c>
      <c r="K57" s="581"/>
    </row>
    <row r="58" spans="1:11">
      <c r="A58" s="589" t="s">
        <v>932</v>
      </c>
      <c r="B58" s="425">
        <f>SUM(C58:G58)</f>
        <v>0</v>
      </c>
      <c r="C58" s="424"/>
      <c r="D58" s="424"/>
      <c r="E58" s="424"/>
      <c r="F58" s="424"/>
      <c r="G58" s="424"/>
      <c r="H58" s="587" t="s">
        <v>899</v>
      </c>
      <c r="K58" s="581"/>
    </row>
    <row r="59" spans="1:11">
      <c r="A59" s="588" t="s">
        <v>946</v>
      </c>
      <c r="B59" s="426"/>
      <c r="C59" s="426"/>
      <c r="D59" s="426"/>
      <c r="E59" s="426"/>
      <c r="F59" s="426"/>
      <c r="G59" s="426"/>
      <c r="K59" s="581"/>
    </row>
    <row r="60" spans="1:11">
      <c r="A60" s="589" t="s">
        <v>947</v>
      </c>
      <c r="B60" s="425">
        <f t="shared" ref="B60:B71" si="3">SUM(C60:G60)</f>
        <v>0</v>
      </c>
      <c r="C60" s="424"/>
      <c r="D60" s="424"/>
      <c r="E60" s="424"/>
      <c r="F60" s="424"/>
      <c r="G60" s="424"/>
      <c r="H60" s="587" t="s">
        <v>899</v>
      </c>
      <c r="K60" s="581"/>
    </row>
    <row r="61" spans="1:11">
      <c r="A61" s="589" t="s">
        <v>948</v>
      </c>
      <c r="B61" s="425">
        <f t="shared" si="3"/>
        <v>0</v>
      </c>
      <c r="C61" s="424"/>
      <c r="D61" s="424"/>
      <c r="E61" s="424"/>
      <c r="F61" s="424"/>
      <c r="G61" s="424"/>
      <c r="H61" s="587" t="s">
        <v>899</v>
      </c>
      <c r="K61" s="581"/>
    </row>
    <row r="62" spans="1:11">
      <c r="A62" s="589" t="s">
        <v>949</v>
      </c>
      <c r="B62" s="425">
        <f t="shared" si="3"/>
        <v>0</v>
      </c>
      <c r="C62" s="424"/>
      <c r="D62" s="424"/>
      <c r="E62" s="424"/>
      <c r="F62" s="424"/>
      <c r="G62" s="424"/>
      <c r="H62" s="587" t="s">
        <v>899</v>
      </c>
      <c r="K62" s="581"/>
    </row>
    <row r="63" spans="1:11">
      <c r="A63" s="589" t="s">
        <v>950</v>
      </c>
      <c r="B63" s="425">
        <f t="shared" si="3"/>
        <v>0</v>
      </c>
      <c r="C63" s="424"/>
      <c r="D63" s="424"/>
      <c r="E63" s="424"/>
      <c r="F63" s="424"/>
      <c r="G63" s="424"/>
      <c r="H63" s="587" t="s">
        <v>899</v>
      </c>
      <c r="K63" s="581"/>
    </row>
    <row r="64" spans="1:11">
      <c r="A64" s="589" t="s">
        <v>942</v>
      </c>
      <c r="B64" s="425">
        <f t="shared" si="3"/>
        <v>0</v>
      </c>
      <c r="C64" s="424"/>
      <c r="D64" s="424"/>
      <c r="E64" s="424"/>
      <c r="F64" s="424"/>
      <c r="G64" s="424"/>
      <c r="H64" s="587" t="s">
        <v>899</v>
      </c>
      <c r="K64" s="581"/>
    </row>
    <row r="65" spans="1:18">
      <c r="A65" s="589" t="s">
        <v>951</v>
      </c>
      <c r="B65" s="425">
        <f t="shared" si="3"/>
        <v>0</v>
      </c>
      <c r="C65" s="424"/>
      <c r="D65" s="424"/>
      <c r="E65" s="424"/>
      <c r="F65" s="424"/>
      <c r="G65" s="424"/>
      <c r="H65" s="587" t="s">
        <v>899</v>
      </c>
      <c r="K65" s="581"/>
    </row>
    <row r="66" spans="1:18">
      <c r="A66" s="589" t="s">
        <v>952</v>
      </c>
      <c r="B66" s="425">
        <f t="shared" si="3"/>
        <v>0</v>
      </c>
      <c r="C66" s="424"/>
      <c r="D66" s="424"/>
      <c r="E66" s="424"/>
      <c r="F66" s="424"/>
      <c r="G66" s="424"/>
      <c r="H66" s="587" t="s">
        <v>899</v>
      </c>
      <c r="K66" s="581"/>
    </row>
    <row r="67" spans="1:18">
      <c r="A67" s="589" t="s">
        <v>953</v>
      </c>
      <c r="B67" s="425">
        <f t="shared" si="3"/>
        <v>0</v>
      </c>
      <c r="C67" s="424"/>
      <c r="D67" s="424"/>
      <c r="E67" s="424"/>
      <c r="F67" s="424"/>
      <c r="G67" s="424"/>
      <c r="H67" s="587" t="s">
        <v>899</v>
      </c>
      <c r="K67" s="581"/>
    </row>
    <row r="68" spans="1:18">
      <c r="A68" s="589" t="s">
        <v>954</v>
      </c>
      <c r="B68" s="425">
        <f t="shared" si="3"/>
        <v>0</v>
      </c>
      <c r="C68" s="424"/>
      <c r="D68" s="424"/>
      <c r="E68" s="424"/>
      <c r="F68" s="424"/>
      <c r="G68" s="424"/>
      <c r="H68" s="587" t="s">
        <v>899</v>
      </c>
      <c r="K68" s="581"/>
    </row>
    <row r="69" spans="1:18">
      <c r="A69" s="589" t="s">
        <v>955</v>
      </c>
      <c r="B69" s="425">
        <f t="shared" si="3"/>
        <v>0</v>
      </c>
      <c r="C69" s="424"/>
      <c r="D69" s="424"/>
      <c r="E69" s="424"/>
      <c r="F69" s="424"/>
      <c r="G69" s="424"/>
      <c r="H69" s="587" t="s">
        <v>899</v>
      </c>
      <c r="K69" s="581"/>
    </row>
    <row r="70" spans="1:18">
      <c r="A70" s="589" t="s">
        <v>956</v>
      </c>
      <c r="B70" s="425">
        <f t="shared" si="3"/>
        <v>0</v>
      </c>
      <c r="C70" s="424"/>
      <c r="D70" s="424"/>
      <c r="E70" s="424"/>
      <c r="F70" s="424"/>
      <c r="G70" s="424"/>
      <c r="H70" s="587" t="s">
        <v>899</v>
      </c>
      <c r="K70" s="581"/>
    </row>
    <row r="71" spans="1:18">
      <c r="A71" s="589" t="s">
        <v>946</v>
      </c>
      <c r="B71" s="425">
        <f t="shared" si="3"/>
        <v>0</v>
      </c>
      <c r="C71" s="424"/>
      <c r="D71" s="424"/>
      <c r="E71" s="424"/>
      <c r="F71" s="424"/>
      <c r="G71" s="424"/>
      <c r="H71" s="587" t="s">
        <v>899</v>
      </c>
      <c r="K71" s="581"/>
    </row>
    <row r="72" spans="1:18">
      <c r="A72" s="588" t="s">
        <v>957</v>
      </c>
      <c r="B72" s="426"/>
      <c r="C72" s="426"/>
      <c r="D72" s="426"/>
      <c r="E72" s="426"/>
      <c r="F72" s="426"/>
      <c r="G72" s="426"/>
      <c r="K72" s="581"/>
    </row>
    <row r="73" spans="1:18">
      <c r="A73" s="589" t="s">
        <v>958</v>
      </c>
      <c r="B73" s="425">
        <f>SUM(C73:G73)</f>
        <v>0</v>
      </c>
      <c r="C73" s="424"/>
      <c r="D73" s="424"/>
      <c r="E73" s="424"/>
      <c r="F73" s="424"/>
      <c r="G73" s="424"/>
      <c r="H73" s="590" t="s">
        <v>905</v>
      </c>
      <c r="K73" s="581"/>
    </row>
    <row r="74" spans="1:18">
      <c r="A74" s="589" t="s">
        <v>959</v>
      </c>
      <c r="B74" s="425">
        <f>SUM(C74:G74)</f>
        <v>0</v>
      </c>
      <c r="C74" s="424"/>
      <c r="D74" s="424"/>
      <c r="E74" s="424"/>
      <c r="F74" s="424"/>
      <c r="G74" s="424"/>
      <c r="H74" s="590" t="s">
        <v>905</v>
      </c>
      <c r="K74" s="581"/>
    </row>
    <row r="75" spans="1:18">
      <c r="A75" s="589" t="s">
        <v>960</v>
      </c>
      <c r="B75" s="425">
        <f>SUM(C75:G75)</f>
        <v>0</v>
      </c>
      <c r="C75" s="424"/>
      <c r="D75" s="424"/>
      <c r="E75" s="424"/>
      <c r="F75" s="424"/>
      <c r="G75" s="424"/>
      <c r="H75" s="590" t="s">
        <v>905</v>
      </c>
      <c r="K75" s="581"/>
    </row>
    <row r="76" spans="1:18">
      <c r="A76" s="589" t="s">
        <v>961</v>
      </c>
      <c r="B76" s="425">
        <f>SUM(C76:G76)</f>
        <v>0</v>
      </c>
      <c r="C76" s="424"/>
      <c r="D76" s="424"/>
      <c r="E76" s="424"/>
      <c r="F76" s="424"/>
      <c r="G76" s="424"/>
      <c r="H76" s="590" t="s">
        <v>905</v>
      </c>
      <c r="K76" s="581"/>
    </row>
    <row r="77" spans="1:18">
      <c r="A77" s="591" t="s">
        <v>962</v>
      </c>
      <c r="B77" s="423">
        <f>SUM(B7:B76)</f>
        <v>0</v>
      </c>
      <c r="C77" s="423">
        <f>SUM(C7:C76)</f>
        <v>0</v>
      </c>
      <c r="D77" s="423">
        <f t="shared" ref="B77:G77" si="4">SUM(D7:D76)</f>
        <v>0</v>
      </c>
      <c r="E77" s="423">
        <f t="shared" si="4"/>
        <v>0</v>
      </c>
      <c r="F77" s="423">
        <f t="shared" si="4"/>
        <v>0</v>
      </c>
      <c r="G77" s="423">
        <f t="shared" si="4"/>
        <v>0</v>
      </c>
      <c r="K77" s="581"/>
    </row>
    <row r="78" spans="1:18">
      <c r="A78" s="580"/>
      <c r="K78" s="581"/>
    </row>
    <row r="79" spans="1:18">
      <c r="A79" s="580"/>
      <c r="K79" s="581"/>
      <c r="P79" s="397" t="s">
        <v>963</v>
      </c>
    </row>
    <row r="80" spans="1:18" ht="29.1">
      <c r="A80" s="592" t="s">
        <v>964</v>
      </c>
      <c r="B80" s="578"/>
      <c r="K80" s="581"/>
      <c r="P80" t="s">
        <v>965</v>
      </c>
      <c r="R80" s="466" t="e">
        <f>C77/B80</f>
        <v>#DIV/0!</v>
      </c>
    </row>
    <row r="81" spans="1:11">
      <c r="A81" s="580"/>
      <c r="K81" s="581"/>
    </row>
    <row r="82" spans="1:11">
      <c r="A82" s="580"/>
      <c r="K82" s="581"/>
    </row>
    <row r="83" spans="1:11">
      <c r="A83" s="593" t="s">
        <v>966</v>
      </c>
      <c r="K83" s="581"/>
    </row>
    <row r="84" spans="1:11">
      <c r="A84" s="580" t="s">
        <v>895</v>
      </c>
      <c r="B84" s="1132"/>
      <c r="C84" s="1132"/>
      <c r="K84" s="581"/>
    </row>
    <row r="85" spans="1:11">
      <c r="A85" s="580" t="s">
        <v>967</v>
      </c>
      <c r="B85" s="1132"/>
      <c r="C85" s="1132"/>
      <c r="K85" s="581"/>
    </row>
    <row r="86" spans="1:11">
      <c r="A86" s="580" t="s">
        <v>968</v>
      </c>
      <c r="B86" s="1132"/>
      <c r="C86" s="1132"/>
      <c r="K86" s="581"/>
    </row>
    <row r="87" spans="1:11">
      <c r="A87" s="580" t="s">
        <v>969</v>
      </c>
      <c r="B87" s="1132"/>
      <c r="C87" s="1132"/>
      <c r="K87" s="581"/>
    </row>
    <row r="88" spans="1:11">
      <c r="A88" s="580"/>
      <c r="K88" s="581"/>
    </row>
    <row r="89" spans="1:11">
      <c r="A89" s="593" t="s">
        <v>970</v>
      </c>
      <c r="K89" s="581"/>
    </row>
    <row r="90" spans="1:11">
      <c r="A90" s="580" t="s">
        <v>895</v>
      </c>
      <c r="B90" s="1132"/>
      <c r="C90" s="1132"/>
      <c r="K90" s="581"/>
    </row>
    <row r="91" spans="1:11">
      <c r="A91" s="580" t="s">
        <v>967</v>
      </c>
      <c r="B91" s="1132"/>
      <c r="C91" s="1132"/>
      <c r="K91" s="581"/>
    </row>
    <row r="92" spans="1:11">
      <c r="A92" s="580" t="s">
        <v>968</v>
      </c>
      <c r="B92" s="1132"/>
      <c r="C92" s="1132"/>
      <c r="K92" s="581"/>
    </row>
    <row r="93" spans="1:11">
      <c r="A93" s="580" t="s">
        <v>969</v>
      </c>
      <c r="B93" s="1132"/>
      <c r="C93" s="1132"/>
      <c r="K93" s="581"/>
    </row>
    <row r="94" spans="1:11">
      <c r="A94" s="580"/>
      <c r="K94" s="581"/>
    </row>
    <row r="95" spans="1:11">
      <c r="A95" s="593" t="s">
        <v>971</v>
      </c>
      <c r="K95" s="581"/>
    </row>
    <row r="96" spans="1:11">
      <c r="A96" s="580" t="s">
        <v>785</v>
      </c>
      <c r="B96" s="1132"/>
      <c r="C96" s="1132"/>
      <c r="K96" s="581"/>
    </row>
    <row r="97" spans="1:11">
      <c r="A97" s="580" t="s">
        <v>972</v>
      </c>
      <c r="B97" s="1132"/>
      <c r="C97" s="1132"/>
      <c r="K97" s="581"/>
    </row>
    <row r="98" spans="1:11">
      <c r="A98" s="580" t="s">
        <v>973</v>
      </c>
      <c r="B98" s="1132"/>
      <c r="C98" s="1132"/>
      <c r="K98" s="581"/>
    </row>
    <row r="99" spans="1:11">
      <c r="A99" s="580" t="s">
        <v>974</v>
      </c>
      <c r="B99" s="1132"/>
      <c r="C99" s="1132"/>
      <c r="K99" s="581"/>
    </row>
    <row r="100" spans="1:11">
      <c r="A100" s="580" t="s">
        <v>975</v>
      </c>
      <c r="B100" s="1132"/>
      <c r="C100" s="1132"/>
      <c r="K100" s="581"/>
    </row>
    <row r="101" spans="1:11">
      <c r="A101" s="580" t="s">
        <v>969</v>
      </c>
      <c r="B101" s="1132"/>
      <c r="C101" s="1132"/>
      <c r="K101" s="581"/>
    </row>
    <row r="102" spans="1:11">
      <c r="A102" s="580"/>
      <c r="K102" s="581"/>
    </row>
    <row r="103" spans="1:11">
      <c r="A103" s="593" t="s">
        <v>976</v>
      </c>
      <c r="K103" s="581"/>
    </row>
    <row r="104" spans="1:11">
      <c r="A104" s="580" t="s">
        <v>785</v>
      </c>
      <c r="B104" s="1132"/>
      <c r="C104" s="1132"/>
      <c r="K104" s="581"/>
    </row>
    <row r="105" spans="1:11">
      <c r="A105" s="580" t="s">
        <v>977</v>
      </c>
      <c r="B105" s="1132"/>
      <c r="C105" s="1132"/>
      <c r="K105" s="581"/>
    </row>
    <row r="106" spans="1:11">
      <c r="A106" s="580" t="s">
        <v>978</v>
      </c>
      <c r="B106" s="1132"/>
      <c r="C106" s="1132"/>
      <c r="K106" s="581"/>
    </row>
    <row r="107" spans="1:11">
      <c r="A107" s="580" t="s">
        <v>979</v>
      </c>
      <c r="B107" s="1132"/>
      <c r="C107" s="1132"/>
      <c r="K107" s="581"/>
    </row>
    <row r="108" spans="1:11">
      <c r="A108" s="580" t="s">
        <v>980</v>
      </c>
      <c r="B108" s="1132"/>
      <c r="C108" s="1132"/>
      <c r="K108" s="581"/>
    </row>
    <row r="109" spans="1:11">
      <c r="A109" s="580"/>
      <c r="K109" s="581"/>
    </row>
    <row r="110" spans="1:11" ht="15" thickBot="1">
      <c r="A110" s="594"/>
      <c r="B110" s="595"/>
      <c r="C110" s="595"/>
      <c r="D110" s="595"/>
      <c r="E110" s="595"/>
      <c r="F110" s="595"/>
      <c r="G110" s="595"/>
      <c r="H110" s="595"/>
      <c r="I110" s="595"/>
      <c r="J110" s="595"/>
      <c r="K110" s="596"/>
    </row>
    <row r="111" spans="1:11" hidden="1">
      <c r="B111" s="434" t="s">
        <v>260</v>
      </c>
      <c r="C111" s="431"/>
      <c r="D111" s="431"/>
      <c r="E111" s="431"/>
      <c r="F111" s="431"/>
      <c r="G111" s="431"/>
      <c r="H111" s="432"/>
      <c r="I111" s="432"/>
      <c r="J111" s="433"/>
    </row>
    <row r="112" spans="1:11" hidden="1">
      <c r="B112" s="430"/>
      <c r="C112" s="431"/>
      <c r="D112" s="431"/>
      <c r="E112" s="431"/>
      <c r="F112" s="431"/>
      <c r="G112" s="431"/>
      <c r="H112" s="432"/>
      <c r="I112" s="432"/>
      <c r="J112" s="433"/>
    </row>
    <row r="113" spans="2:11" hidden="1">
      <c r="B113" s="434" t="s">
        <v>981</v>
      </c>
      <c r="C113" s="435" t="s">
        <v>85</v>
      </c>
      <c r="D113" s="435" t="s">
        <v>982</v>
      </c>
      <c r="E113" s="435" t="s">
        <v>983</v>
      </c>
      <c r="F113" s="435" t="s">
        <v>984</v>
      </c>
      <c r="G113" s="435" t="s">
        <v>985</v>
      </c>
      <c r="H113" s="432"/>
      <c r="I113" s="432"/>
      <c r="J113" s="433"/>
    </row>
    <row r="114" spans="2:11" hidden="1">
      <c r="B114" s="436" t="s">
        <v>286</v>
      </c>
      <c r="C114" s="429"/>
      <c r="D114" s="429" t="e">
        <f>C114/$B$16</f>
        <v>#DIV/0!</v>
      </c>
      <c r="E114" s="429"/>
      <c r="F114" s="429"/>
      <c r="G114" s="441" t="s">
        <v>986</v>
      </c>
      <c r="H114" s="432"/>
      <c r="I114" s="432"/>
      <c r="J114" s="433"/>
    </row>
    <row r="115" spans="2:11" ht="29.1" hidden="1">
      <c r="B115" s="429" t="s">
        <v>897</v>
      </c>
      <c r="C115" s="429"/>
      <c r="D115" s="429" t="e">
        <f t="shared" ref="D115:D122" si="5">C115/$B$16</f>
        <v>#DIV/0!</v>
      </c>
      <c r="E115" s="429"/>
      <c r="F115" s="429"/>
      <c r="G115" s="441" t="s">
        <v>987</v>
      </c>
      <c r="H115" s="432"/>
      <c r="I115" s="432"/>
      <c r="J115" s="433"/>
      <c r="K115" t="s">
        <v>988</v>
      </c>
    </row>
    <row r="116" spans="2:11" hidden="1">
      <c r="B116" s="429" t="s">
        <v>989</v>
      </c>
      <c r="C116" s="429"/>
      <c r="D116" s="429" t="e">
        <f t="shared" si="5"/>
        <v>#DIV/0!</v>
      </c>
      <c r="E116" s="429"/>
      <c r="F116" s="429"/>
      <c r="G116" s="441" t="s">
        <v>990</v>
      </c>
      <c r="H116" s="432"/>
      <c r="I116" s="432"/>
      <c r="J116" s="433"/>
    </row>
    <row r="117" spans="2:11" hidden="1">
      <c r="B117" s="429" t="s">
        <v>991</v>
      </c>
      <c r="C117" s="429"/>
      <c r="D117" s="429" t="e">
        <f t="shared" si="5"/>
        <v>#DIV/0!</v>
      </c>
      <c r="E117" s="429"/>
      <c r="F117" s="429"/>
      <c r="G117" s="441" t="s">
        <v>992</v>
      </c>
      <c r="H117" s="432"/>
      <c r="I117" s="432"/>
      <c r="J117" s="433"/>
    </row>
    <row r="118" spans="2:11" ht="29.1" hidden="1">
      <c r="B118" s="429" t="s">
        <v>993</v>
      </c>
      <c r="C118" s="429"/>
      <c r="D118" s="429" t="e">
        <f t="shared" si="5"/>
        <v>#DIV/0!</v>
      </c>
      <c r="E118" s="429"/>
      <c r="F118" s="429"/>
      <c r="G118" s="441" t="s">
        <v>994</v>
      </c>
      <c r="H118" s="432"/>
      <c r="I118" s="432"/>
      <c r="J118" s="433"/>
    </row>
    <row r="119" spans="2:11" hidden="1">
      <c r="B119" s="429" t="s">
        <v>995</v>
      </c>
      <c r="C119" s="429"/>
      <c r="D119" s="429" t="e">
        <f t="shared" si="5"/>
        <v>#DIV/0!</v>
      </c>
      <c r="E119" s="429"/>
      <c r="F119" s="429"/>
      <c r="G119" s="441"/>
      <c r="H119" s="432"/>
      <c r="I119" s="432"/>
      <c r="J119" s="433"/>
    </row>
    <row r="120" spans="2:11" hidden="1">
      <c r="B120" s="429" t="s">
        <v>996</v>
      </c>
      <c r="C120" s="429"/>
      <c r="D120" s="429" t="e">
        <f t="shared" si="5"/>
        <v>#DIV/0!</v>
      </c>
      <c r="E120" s="429"/>
      <c r="F120" s="429"/>
      <c r="G120" s="441"/>
      <c r="H120" s="432"/>
      <c r="I120" s="432"/>
      <c r="J120" s="433"/>
    </row>
    <row r="121" spans="2:11" ht="29.1" hidden="1">
      <c r="B121" s="429" t="s">
        <v>905</v>
      </c>
      <c r="C121" s="429"/>
      <c r="D121" s="429" t="e">
        <f t="shared" si="5"/>
        <v>#DIV/0!</v>
      </c>
      <c r="E121" s="429"/>
      <c r="F121" s="429"/>
      <c r="G121" s="441" t="s">
        <v>997</v>
      </c>
      <c r="H121" s="432"/>
      <c r="I121" s="432"/>
      <c r="J121" s="433"/>
    </row>
    <row r="122" spans="2:11" ht="43.5" hidden="1">
      <c r="B122" s="429" t="s">
        <v>903</v>
      </c>
      <c r="C122" s="429"/>
      <c r="D122" s="429" t="e">
        <f t="shared" si="5"/>
        <v>#DIV/0!</v>
      </c>
      <c r="E122" s="429"/>
      <c r="F122" s="429"/>
      <c r="G122" s="441" t="s">
        <v>998</v>
      </c>
      <c r="H122" s="432"/>
      <c r="I122" s="432"/>
      <c r="J122" s="433"/>
    </row>
    <row r="123" spans="2:11" hidden="1">
      <c r="B123" s="430" t="s">
        <v>999</v>
      </c>
      <c r="C123" s="431">
        <f>SUM(C114:C122)</f>
        <v>0</v>
      </c>
      <c r="D123" s="431"/>
      <c r="E123" s="431"/>
      <c r="F123" s="431"/>
      <c r="G123" s="431"/>
      <c r="H123" s="432"/>
      <c r="I123" s="432"/>
      <c r="J123" s="433"/>
    </row>
    <row r="124" spans="2:11" hidden="1">
      <c r="B124" s="437"/>
      <c r="C124" s="432"/>
      <c r="D124" s="432"/>
      <c r="E124" s="432"/>
      <c r="F124" s="432"/>
      <c r="G124" s="432"/>
      <c r="H124" s="432"/>
      <c r="I124" s="432"/>
      <c r="J124" s="433"/>
    </row>
    <row r="125" spans="2:11" ht="15" hidden="1" thickBot="1">
      <c r="B125" s="438"/>
      <c r="C125" s="439"/>
      <c r="D125" s="439"/>
      <c r="E125" s="439"/>
      <c r="F125" s="439"/>
      <c r="G125" s="439"/>
      <c r="H125" s="439"/>
      <c r="I125" s="439"/>
      <c r="J125" s="440"/>
    </row>
  </sheetData>
  <mergeCells count="29">
    <mergeCell ref="B87:C87"/>
    <mergeCell ref="B90:C90"/>
    <mergeCell ref="B91:C91"/>
    <mergeCell ref="A3:G3"/>
    <mergeCell ref="A4:G4"/>
    <mergeCell ref="A5:A6"/>
    <mergeCell ref="B5:B6"/>
    <mergeCell ref="C5:C6"/>
    <mergeCell ref="D5:D6"/>
    <mergeCell ref="E5:E6"/>
    <mergeCell ref="F5:F6"/>
    <mergeCell ref="G5:G6"/>
    <mergeCell ref="B84:C84"/>
    <mergeCell ref="B108:C108"/>
    <mergeCell ref="B1:K1"/>
    <mergeCell ref="B100:C100"/>
    <mergeCell ref="B101:C101"/>
    <mergeCell ref="B104:C104"/>
    <mergeCell ref="B105:C105"/>
    <mergeCell ref="B106:C106"/>
    <mergeCell ref="B107:C107"/>
    <mergeCell ref="B92:C92"/>
    <mergeCell ref="B93:C93"/>
    <mergeCell ref="B96:C96"/>
    <mergeCell ref="B97:C97"/>
    <mergeCell ref="B98:C98"/>
    <mergeCell ref="B99:C99"/>
    <mergeCell ref="B85:C85"/>
    <mergeCell ref="B86:C8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89841-E04A-4854-BED1-423E1F6E9161}">
  <sheetPr codeName="Sheet9">
    <tabColor rgb="FFFFFFCC"/>
    <pageSetUpPr autoPageBreaks="0"/>
  </sheetPr>
  <dimension ref="A1:Q55"/>
  <sheetViews>
    <sheetView showGridLines="0" zoomScale="70" zoomScaleNormal="70" zoomScaleSheetLayoutView="70" workbookViewId="0">
      <selection activeCell="G22" sqref="G22"/>
    </sheetView>
  </sheetViews>
  <sheetFormatPr defaultColWidth="0" defaultRowHeight="15.6" zeroHeight="1"/>
  <cols>
    <col min="1" max="1" width="22.5703125" style="163" customWidth="1"/>
    <col min="2" max="2" width="9.28515625" style="163" customWidth="1"/>
    <col min="3" max="3" width="11.42578125" style="163" customWidth="1"/>
    <col min="4" max="5" width="11.85546875" style="163" customWidth="1"/>
    <col min="6" max="6" width="12.42578125" style="163" customWidth="1"/>
    <col min="7" max="7" width="12.85546875" style="163" customWidth="1"/>
    <col min="8" max="8" width="12.85546875" style="163" bestFit="1" customWidth="1"/>
    <col min="9" max="9" width="16.140625" style="163" customWidth="1"/>
    <col min="10" max="10" width="15.7109375" style="164" customWidth="1"/>
    <col min="11" max="11" width="17.7109375" style="163" customWidth="1"/>
    <col min="12" max="12" width="14.28515625" style="163" customWidth="1"/>
    <col min="13" max="13" width="14.85546875" style="163" customWidth="1"/>
    <col min="14" max="14" width="15" style="163" customWidth="1"/>
    <col min="15" max="16" width="14.5703125" style="163" customWidth="1"/>
    <col min="17" max="17" width="9.140625" style="163" customWidth="1"/>
    <col min="18" max="16384" width="9.140625" style="163" hidden="1"/>
  </cols>
  <sheetData>
    <row r="1" spans="1:16" ht="12.75" customHeight="1"/>
    <row r="2" spans="1:16" ht="30.95">
      <c r="A2" s="75" t="s">
        <v>1000</v>
      </c>
      <c r="B2" s="165"/>
      <c r="C2" s="1158" t="s">
        <v>1001</v>
      </c>
      <c r="D2" s="1159"/>
      <c r="E2" s="1160"/>
      <c r="F2" s="166" t="s">
        <v>1002</v>
      </c>
      <c r="G2" s="1161" t="s">
        <v>1003</v>
      </c>
      <c r="H2" s="1162"/>
      <c r="I2" s="1162"/>
      <c r="J2" s="1162"/>
      <c r="K2" s="1163"/>
    </row>
    <row r="3" spans="1:16" ht="25.5" customHeight="1">
      <c r="B3" s="167"/>
      <c r="C3" s="1164">
        <v>0</v>
      </c>
      <c r="D3" s="1165"/>
      <c r="E3" s="1166"/>
      <c r="F3" s="307" t="e">
        <f>C3/B40</f>
        <v>#DIV/0!</v>
      </c>
      <c r="G3" s="1167"/>
      <c r="H3" s="1168"/>
      <c r="I3" s="1168"/>
      <c r="J3" s="1168"/>
      <c r="K3" s="1169"/>
    </row>
    <row r="4" spans="1:16" ht="19.7" customHeight="1" thickBot="1">
      <c r="A4" s="312" t="s">
        <v>1004</v>
      </c>
      <c r="B4" s="168"/>
      <c r="C4" s="169"/>
      <c r="D4" s="169"/>
      <c r="E4" s="169"/>
      <c r="F4" s="170"/>
      <c r="G4" s="170"/>
      <c r="H4" s="795"/>
      <c r="I4" s="795"/>
      <c r="J4" s="308"/>
      <c r="K4" s="309"/>
      <c r="L4" s="310"/>
      <c r="M4" s="787"/>
    </row>
    <row r="5" spans="1:16" ht="15.95" thickBot="1">
      <c r="B5" s="1151" t="s">
        <v>1005</v>
      </c>
      <c r="C5" s="1152"/>
      <c r="D5" s="1152"/>
      <c r="E5" s="1153"/>
      <c r="F5" s="1151" t="s">
        <v>1006</v>
      </c>
      <c r="G5" s="1152"/>
      <c r="H5" s="1152"/>
      <c r="I5" s="1152"/>
      <c r="J5" s="1152"/>
      <c r="K5" s="1152"/>
      <c r="L5" s="1170"/>
      <c r="M5" s="1151" t="s">
        <v>1007</v>
      </c>
      <c r="N5" s="1152"/>
      <c r="O5" s="1152"/>
      <c r="P5" s="1153"/>
    </row>
    <row r="6" spans="1:16" ht="13.9" customHeight="1">
      <c r="A6" s="1154" t="s">
        <v>1008</v>
      </c>
      <c r="B6" s="171"/>
      <c r="C6" s="172"/>
      <c r="D6" s="172"/>
      <c r="E6" s="173"/>
      <c r="F6" s="174"/>
      <c r="G6" s="1156" t="s">
        <v>1009</v>
      </c>
      <c r="H6" s="175" t="s">
        <v>769</v>
      </c>
      <c r="I6" s="176"/>
      <c r="J6" s="176"/>
      <c r="K6" s="175"/>
      <c r="L6" s="177"/>
      <c r="M6" s="174"/>
      <c r="N6" s="172"/>
      <c r="O6" s="172"/>
      <c r="P6" s="173"/>
    </row>
    <row r="7" spans="1:16" ht="45.75" customHeight="1">
      <c r="A7" s="1155"/>
      <c r="B7" s="178" t="s">
        <v>1010</v>
      </c>
      <c r="C7" s="179" t="s">
        <v>1011</v>
      </c>
      <c r="D7" s="180" t="s">
        <v>1012</v>
      </c>
      <c r="E7" s="181" t="s">
        <v>1013</v>
      </c>
      <c r="F7" s="178" t="s">
        <v>1014</v>
      </c>
      <c r="G7" s="1157"/>
      <c r="H7" s="179" t="s">
        <v>1015</v>
      </c>
      <c r="I7" s="179" t="s">
        <v>1016</v>
      </c>
      <c r="J7" s="179" t="s">
        <v>1017</v>
      </c>
      <c r="K7" s="179" t="s">
        <v>1018</v>
      </c>
      <c r="L7" s="182" t="s">
        <v>1019</v>
      </c>
      <c r="M7" s="178" t="s">
        <v>1020</v>
      </c>
      <c r="N7" s="179" t="s">
        <v>1021</v>
      </c>
      <c r="O7" s="179" t="s">
        <v>1022</v>
      </c>
      <c r="P7" s="181" t="s">
        <v>1023</v>
      </c>
    </row>
    <row r="8" spans="1:16" ht="18.75" hidden="1" customHeight="1">
      <c r="A8" s="183" t="s">
        <v>1024</v>
      </c>
      <c r="B8" s="184">
        <f>+M8+F8</f>
        <v>0</v>
      </c>
      <c r="C8" s="311"/>
      <c r="D8" s="185">
        <f>+N8+H8</f>
        <v>0</v>
      </c>
      <c r="E8" s="186">
        <f>L8+P8</f>
        <v>0</v>
      </c>
      <c r="F8" s="311"/>
      <c r="G8" s="194" t="s">
        <v>291</v>
      </c>
      <c r="H8" s="187">
        <f>F8*C8</f>
        <v>0</v>
      </c>
      <c r="I8" s="311">
        <v>393</v>
      </c>
      <c r="J8" s="311"/>
      <c r="K8" s="187">
        <f>I8-J8</f>
        <v>393</v>
      </c>
      <c r="L8" s="188">
        <f>K8*F8</f>
        <v>0</v>
      </c>
      <c r="M8" s="311"/>
      <c r="N8" s="188">
        <f>M8*C8</f>
        <v>0</v>
      </c>
      <c r="O8" s="311"/>
      <c r="P8" s="186">
        <f>O8*M8</f>
        <v>0</v>
      </c>
    </row>
    <row r="9" spans="1:16" hidden="1">
      <c r="A9" s="183" t="s">
        <v>1024</v>
      </c>
      <c r="B9" s="184">
        <f>+M9+F9</f>
        <v>0</v>
      </c>
      <c r="C9" s="311"/>
      <c r="D9" s="185">
        <f>+N9+H9</f>
        <v>0</v>
      </c>
      <c r="E9" s="186">
        <f>L9+P9</f>
        <v>0</v>
      </c>
      <c r="F9" s="311">
        <v>0</v>
      </c>
      <c r="G9" s="194" t="s">
        <v>312</v>
      </c>
      <c r="H9" s="187">
        <f>F9*C9</f>
        <v>0</v>
      </c>
      <c r="I9" s="311">
        <v>656</v>
      </c>
      <c r="J9" s="311"/>
      <c r="K9" s="187">
        <f t="shared" ref="K9:K11" si="0">I9-J9</f>
        <v>656</v>
      </c>
      <c r="L9" s="188">
        <f>K9*F9</f>
        <v>0</v>
      </c>
      <c r="M9" s="311"/>
      <c r="N9" s="188">
        <f>M9*C9</f>
        <v>0</v>
      </c>
      <c r="O9" s="311"/>
      <c r="P9" s="186">
        <f>O9*M9</f>
        <v>0</v>
      </c>
    </row>
    <row r="10" spans="1:16" hidden="1">
      <c r="A10" s="183" t="s">
        <v>1024</v>
      </c>
      <c r="B10" s="184">
        <f>+M10+F10</f>
        <v>0</v>
      </c>
      <c r="C10" s="311"/>
      <c r="D10" s="185">
        <f>+N10+H10</f>
        <v>0</v>
      </c>
      <c r="E10" s="186">
        <f>L10+P10</f>
        <v>0</v>
      </c>
      <c r="F10" s="311"/>
      <c r="G10" s="194" t="s">
        <v>331</v>
      </c>
      <c r="H10" s="187">
        <f>F10*C10</f>
        <v>0</v>
      </c>
      <c r="I10" s="311">
        <v>787</v>
      </c>
      <c r="J10" s="311"/>
      <c r="K10" s="187">
        <f t="shared" si="0"/>
        <v>787</v>
      </c>
      <c r="L10" s="188">
        <f>K10*F10</f>
        <v>0</v>
      </c>
      <c r="M10" s="311"/>
      <c r="N10" s="188">
        <f>M10*C10</f>
        <v>0</v>
      </c>
      <c r="O10" s="311"/>
      <c r="P10" s="186">
        <f>O10*M10</f>
        <v>0</v>
      </c>
    </row>
    <row r="11" spans="1:16" hidden="1">
      <c r="A11" s="183" t="s">
        <v>1024</v>
      </c>
      <c r="B11" s="184">
        <f>+M11+F11</f>
        <v>0</v>
      </c>
      <c r="C11" s="311"/>
      <c r="D11" s="185">
        <f>+N11+H11</f>
        <v>0</v>
      </c>
      <c r="E11" s="186">
        <f>L11+P11</f>
        <v>0</v>
      </c>
      <c r="F11" s="311"/>
      <c r="G11" s="194" t="s">
        <v>347</v>
      </c>
      <c r="H11" s="187">
        <f>F11*C11</f>
        <v>0</v>
      </c>
      <c r="I11" s="311">
        <v>1050</v>
      </c>
      <c r="J11" s="311"/>
      <c r="K11" s="187">
        <f t="shared" si="0"/>
        <v>1050</v>
      </c>
      <c r="L11" s="188">
        <f>K11*F11</f>
        <v>0</v>
      </c>
      <c r="M11" s="311"/>
      <c r="N11" s="188">
        <f>M11*C11</f>
        <v>0</v>
      </c>
      <c r="O11" s="311"/>
      <c r="P11" s="186">
        <f>O11*M11</f>
        <v>0</v>
      </c>
    </row>
    <row r="12" spans="1:16" ht="11.25" hidden="1" customHeight="1">
      <c r="A12" s="189"/>
      <c r="B12" s="190"/>
      <c r="C12" s="191"/>
      <c r="D12" s="191"/>
      <c r="E12" s="192"/>
      <c r="F12" s="190"/>
      <c r="G12" s="169"/>
      <c r="H12" s="193"/>
      <c r="I12" s="194"/>
      <c r="J12" s="170"/>
      <c r="K12" s="193"/>
      <c r="L12" s="195"/>
      <c r="M12" s="190"/>
      <c r="N12" s="191"/>
      <c r="O12" s="191"/>
      <c r="P12" s="192"/>
    </row>
    <row r="13" spans="1:16" ht="15.95" hidden="1" thickBot="1">
      <c r="A13" s="189" t="s">
        <v>1025</v>
      </c>
      <c r="B13" s="196">
        <f>SUM(B8:B12)</f>
        <v>0</v>
      </c>
      <c r="C13" s="197" t="s">
        <v>610</v>
      </c>
      <c r="D13" s="196">
        <f>SUM(D8:D12)</f>
        <v>0</v>
      </c>
      <c r="E13" s="196">
        <f>SUM(E8:E12)</f>
        <v>0</v>
      </c>
      <c r="F13" s="196">
        <f>SUM(F8:F12)</f>
        <v>0</v>
      </c>
      <c r="G13" s="281"/>
      <c r="H13" s="199">
        <f>SUM(H8:H12)</f>
        <v>0</v>
      </c>
      <c r="I13" s="197"/>
      <c r="J13" s="197"/>
      <c r="K13" s="197"/>
      <c r="L13" s="199">
        <f>SUM(L8:L12)</f>
        <v>0</v>
      </c>
      <c r="M13" s="196">
        <f>SUM(M8:M12)</f>
        <v>0</v>
      </c>
      <c r="N13" s="199">
        <f>SUM(N8:N12)</f>
        <v>0</v>
      </c>
      <c r="O13" s="197" t="s">
        <v>610</v>
      </c>
      <c r="P13" s="200">
        <f>SUM(P8:P12)</f>
        <v>0</v>
      </c>
    </row>
    <row r="14" spans="1:16" hidden="1">
      <c r="A14" s="189"/>
      <c r="B14" s="190"/>
      <c r="C14" s="191"/>
      <c r="D14" s="191"/>
      <c r="E14" s="192"/>
      <c r="F14" s="190"/>
      <c r="G14" s="169"/>
      <c r="H14" s="193"/>
      <c r="I14" s="170"/>
      <c r="J14" s="170"/>
      <c r="K14" s="193"/>
      <c r="L14" s="195"/>
      <c r="M14" s="190"/>
      <c r="N14" s="191"/>
      <c r="O14" s="191"/>
      <c r="P14" s="192"/>
    </row>
    <row r="15" spans="1:16" hidden="1">
      <c r="A15" s="201" t="s">
        <v>1026</v>
      </c>
      <c r="B15" s="184">
        <f t="shared" ref="B15:B17" si="1">+M15+F15</f>
        <v>0</v>
      </c>
      <c r="C15" s="311"/>
      <c r="D15" s="185">
        <f>+N15+H15</f>
        <v>0</v>
      </c>
      <c r="E15" s="186">
        <f>L15+P15</f>
        <v>0</v>
      </c>
      <c r="F15" s="311"/>
      <c r="G15" s="194" t="s">
        <v>291</v>
      </c>
      <c r="H15" s="187">
        <f>F15*C15</f>
        <v>0</v>
      </c>
      <c r="I15" s="311">
        <v>421</v>
      </c>
      <c r="J15" s="311"/>
      <c r="K15" s="187">
        <f>I15-J15</f>
        <v>421</v>
      </c>
      <c r="L15" s="188">
        <f>K15*F15</f>
        <v>0</v>
      </c>
      <c r="M15" s="311"/>
      <c r="N15" s="188">
        <f>M15*C15</f>
        <v>0</v>
      </c>
      <c r="O15" s="311"/>
      <c r="P15" s="186">
        <f>O15*M15</f>
        <v>0</v>
      </c>
    </row>
    <row r="16" spans="1:16" hidden="1">
      <c r="A16" s="201" t="s">
        <v>1026</v>
      </c>
      <c r="B16" s="184">
        <f t="shared" si="1"/>
        <v>0</v>
      </c>
      <c r="C16" s="311"/>
      <c r="D16" s="185">
        <f>+N16+H16</f>
        <v>0</v>
      </c>
      <c r="E16" s="186">
        <f>L16+P16</f>
        <v>0</v>
      </c>
      <c r="F16" s="311"/>
      <c r="G16" s="194" t="s">
        <v>312</v>
      </c>
      <c r="H16" s="187">
        <f>F16*C16</f>
        <v>0</v>
      </c>
      <c r="I16" s="311">
        <v>703</v>
      </c>
      <c r="J16" s="311"/>
      <c r="K16" s="187">
        <f t="shared" ref="K16:K18" si="2">I16-J16</f>
        <v>703</v>
      </c>
      <c r="L16" s="188">
        <f>K16*F16</f>
        <v>0</v>
      </c>
      <c r="M16" s="311"/>
      <c r="N16" s="188">
        <f>M16*C16</f>
        <v>0</v>
      </c>
      <c r="O16" s="311"/>
      <c r="P16" s="186">
        <f>O16*M16</f>
        <v>0</v>
      </c>
    </row>
    <row r="17" spans="1:16" hidden="1">
      <c r="A17" s="201" t="s">
        <v>1026</v>
      </c>
      <c r="B17" s="184">
        <f t="shared" si="1"/>
        <v>0</v>
      </c>
      <c r="C17" s="311"/>
      <c r="D17" s="185">
        <f>+N17+H17</f>
        <v>0</v>
      </c>
      <c r="E17" s="186">
        <f>L17+P17</f>
        <v>0</v>
      </c>
      <c r="F17" s="311"/>
      <c r="G17" s="194" t="s">
        <v>331</v>
      </c>
      <c r="H17" s="187">
        <f>F17*C17</f>
        <v>0</v>
      </c>
      <c r="I17" s="311">
        <v>843</v>
      </c>
      <c r="J17" s="311"/>
      <c r="K17" s="187">
        <f t="shared" si="2"/>
        <v>843</v>
      </c>
      <c r="L17" s="188">
        <f>K17*F17</f>
        <v>0</v>
      </c>
      <c r="M17" s="311"/>
      <c r="N17" s="188">
        <f>M17*C17</f>
        <v>0</v>
      </c>
      <c r="O17" s="311"/>
      <c r="P17" s="186">
        <f>O17*M17</f>
        <v>0</v>
      </c>
    </row>
    <row r="18" spans="1:16" hidden="1">
      <c r="A18" s="201" t="s">
        <v>1026</v>
      </c>
      <c r="B18" s="184">
        <f>+M18+F18</f>
        <v>0</v>
      </c>
      <c r="C18" s="311"/>
      <c r="D18" s="185">
        <f>+N18+H18</f>
        <v>0</v>
      </c>
      <c r="E18" s="186">
        <f>L18+P18</f>
        <v>0</v>
      </c>
      <c r="F18" s="311"/>
      <c r="G18" s="194" t="s">
        <v>347</v>
      </c>
      <c r="H18" s="187">
        <f>F18*C18</f>
        <v>0</v>
      </c>
      <c r="I18" s="311">
        <v>1125</v>
      </c>
      <c r="J18" s="311"/>
      <c r="K18" s="187">
        <f t="shared" si="2"/>
        <v>1125</v>
      </c>
      <c r="L18" s="188">
        <f>K18*F18</f>
        <v>0</v>
      </c>
      <c r="M18" s="311"/>
      <c r="N18" s="188">
        <f>M18*C18</f>
        <v>0</v>
      </c>
      <c r="O18" s="311"/>
      <c r="P18" s="186">
        <f>O18*M18</f>
        <v>0</v>
      </c>
    </row>
    <row r="19" spans="1:16" ht="15.95" hidden="1" thickBot="1">
      <c r="A19" s="189" t="s">
        <v>1027</v>
      </c>
      <c r="B19" s="196">
        <f>SUM(B15:B18)</f>
        <v>0</v>
      </c>
      <c r="C19" s="197" t="s">
        <v>610</v>
      </c>
      <c r="D19" s="199">
        <f>SUM(D15:D18)</f>
        <v>0</v>
      </c>
      <c r="E19" s="200">
        <f>SUM(E15:E18)</f>
        <v>0</v>
      </c>
      <c r="F19" s="196">
        <f>SUM(F15:F18)</f>
        <v>0</v>
      </c>
      <c r="G19" s="281"/>
      <c r="H19" s="202">
        <f>SUM(H15:H18)</f>
        <v>0</v>
      </c>
      <c r="I19" s="197"/>
      <c r="J19" s="197"/>
      <c r="K19" s="197"/>
      <c r="L19" s="199">
        <f>SUM(L15:L18)</f>
        <v>0</v>
      </c>
      <c r="M19" s="196">
        <f>SUM(M15:M18)</f>
        <v>0</v>
      </c>
      <c r="N19" s="196">
        <f>SUM(N15:N18)</f>
        <v>0</v>
      </c>
      <c r="O19" s="197" t="s">
        <v>610</v>
      </c>
      <c r="P19" s="200">
        <f>SUM(P15:P18)</f>
        <v>0</v>
      </c>
    </row>
    <row r="20" spans="1:16">
      <c r="A20" s="189"/>
      <c r="B20" s="190"/>
      <c r="C20" s="191"/>
      <c r="D20" s="191"/>
      <c r="E20" s="192"/>
      <c r="F20" s="190"/>
      <c r="G20" s="169"/>
      <c r="H20" s="193"/>
      <c r="I20" s="170"/>
      <c r="J20" s="170"/>
      <c r="K20" s="193"/>
      <c r="L20" s="195"/>
      <c r="M20" s="190"/>
      <c r="N20" s="191"/>
      <c r="O20" s="191"/>
      <c r="P20" s="192"/>
    </row>
    <row r="21" spans="1:16">
      <c r="A21" s="203" t="s">
        <v>1028</v>
      </c>
      <c r="B21" s="184">
        <f>+M21+F21</f>
        <v>0</v>
      </c>
      <c r="C21" s="311"/>
      <c r="D21" s="185">
        <f>+N21+H21</f>
        <v>0</v>
      </c>
      <c r="E21" s="186">
        <f>L21+P21</f>
        <v>0</v>
      </c>
      <c r="F21" s="311"/>
      <c r="G21" s="194" t="s">
        <v>291</v>
      </c>
      <c r="H21" s="187">
        <f>F21*C21</f>
        <v>0</v>
      </c>
      <c r="I21" s="311">
        <v>506</v>
      </c>
      <c r="J21" s="311"/>
      <c r="K21" s="187">
        <f>I21-J21</f>
        <v>506</v>
      </c>
      <c r="L21" s="188">
        <f>K21*F21</f>
        <v>0</v>
      </c>
      <c r="M21" s="311"/>
      <c r="N21" s="188">
        <f>M21*C21</f>
        <v>0</v>
      </c>
      <c r="O21" s="311"/>
      <c r="P21" s="186">
        <f>O21*M21</f>
        <v>0</v>
      </c>
    </row>
    <row r="22" spans="1:16">
      <c r="A22" s="203" t="s">
        <v>1028</v>
      </c>
      <c r="B22" s="184">
        <f>+M22+F22</f>
        <v>0</v>
      </c>
      <c r="C22" s="311"/>
      <c r="D22" s="185">
        <f t="shared" ref="D22:D24" si="3">+N22+H22</f>
        <v>0</v>
      </c>
      <c r="E22" s="186">
        <f>L22+P22</f>
        <v>0</v>
      </c>
      <c r="F22" s="311"/>
      <c r="G22" s="194" t="s">
        <v>312</v>
      </c>
      <c r="H22" s="187">
        <f>F22*C22</f>
        <v>0</v>
      </c>
      <c r="I22" s="311">
        <v>843</v>
      </c>
      <c r="J22" s="311"/>
      <c r="K22" s="187">
        <f t="shared" ref="K22:K24" si="4">I22-J22</f>
        <v>843</v>
      </c>
      <c r="L22" s="188">
        <f>K22*F22</f>
        <v>0</v>
      </c>
      <c r="M22" s="311"/>
      <c r="N22" s="188">
        <f>M22*C22</f>
        <v>0</v>
      </c>
      <c r="O22" s="311"/>
      <c r="P22" s="186">
        <f t="shared" ref="P22:P24" si="5">O22*M22</f>
        <v>0</v>
      </c>
    </row>
    <row r="23" spans="1:16">
      <c r="A23" s="203" t="s">
        <v>1028</v>
      </c>
      <c r="B23" s="184">
        <f>+M23+F23</f>
        <v>0</v>
      </c>
      <c r="C23" s="311"/>
      <c r="D23" s="185">
        <f t="shared" si="3"/>
        <v>0</v>
      </c>
      <c r="E23" s="186">
        <f>L23+P23</f>
        <v>0</v>
      </c>
      <c r="F23" s="311"/>
      <c r="G23" s="194" t="s">
        <v>331</v>
      </c>
      <c r="H23" s="187">
        <f>F23*C23</f>
        <v>0</v>
      </c>
      <c r="I23" s="311">
        <v>1012</v>
      </c>
      <c r="J23" s="311"/>
      <c r="K23" s="187">
        <f t="shared" si="4"/>
        <v>1012</v>
      </c>
      <c r="L23" s="188">
        <f>K23*F23</f>
        <v>0</v>
      </c>
      <c r="M23" s="311"/>
      <c r="N23" s="188">
        <f>M23*C23</f>
        <v>0</v>
      </c>
      <c r="O23" s="311"/>
      <c r="P23" s="186">
        <f t="shared" si="5"/>
        <v>0</v>
      </c>
    </row>
    <row r="24" spans="1:16">
      <c r="A24" s="203" t="s">
        <v>1028</v>
      </c>
      <c r="B24" s="184">
        <f>+M24+F24</f>
        <v>0</v>
      </c>
      <c r="C24" s="311"/>
      <c r="D24" s="185">
        <f t="shared" si="3"/>
        <v>0</v>
      </c>
      <c r="E24" s="186">
        <f>L24+P24</f>
        <v>0</v>
      </c>
      <c r="F24" s="311"/>
      <c r="G24" s="194" t="s">
        <v>347</v>
      </c>
      <c r="H24" s="187">
        <f>F24*C24</f>
        <v>0</v>
      </c>
      <c r="I24" s="311">
        <v>1350</v>
      </c>
      <c r="J24" s="311"/>
      <c r="K24" s="187">
        <f t="shared" si="4"/>
        <v>1350</v>
      </c>
      <c r="L24" s="188">
        <f>K24*F24</f>
        <v>0</v>
      </c>
      <c r="M24" s="311"/>
      <c r="N24" s="188">
        <f>M24*C24</f>
        <v>0</v>
      </c>
      <c r="O24" s="311"/>
      <c r="P24" s="186">
        <f t="shared" si="5"/>
        <v>0</v>
      </c>
    </row>
    <row r="25" spans="1:16" ht="15.95" thickBot="1">
      <c r="A25" s="204" t="s">
        <v>1029</v>
      </c>
      <c r="B25" s="196">
        <f>SUM(B21:B24)</f>
        <v>0</v>
      </c>
      <c r="C25" s="197" t="s">
        <v>610</v>
      </c>
      <c r="D25" s="199">
        <f>SUM(D21:D24)</f>
        <v>0</v>
      </c>
      <c r="E25" s="200">
        <f>SUM(E21:E24)</f>
        <v>0</v>
      </c>
      <c r="F25" s="196">
        <f>SUM(F21:F24)</f>
        <v>0</v>
      </c>
      <c r="G25" s="281"/>
      <c r="H25" s="202">
        <f>SUM(H21:H24)</f>
        <v>0</v>
      </c>
      <c r="I25" s="197"/>
      <c r="J25" s="197"/>
      <c r="K25" s="197"/>
      <c r="L25" s="199">
        <f>SUM(L21:L24)</f>
        <v>0</v>
      </c>
      <c r="M25" s="196">
        <f>SUM(M21:M24)</f>
        <v>0</v>
      </c>
      <c r="N25" s="196">
        <f>SUM(N21:N24)</f>
        <v>0</v>
      </c>
      <c r="O25" s="197" t="s">
        <v>610</v>
      </c>
      <c r="P25" s="200">
        <f>SUM(P21:P24)</f>
        <v>0</v>
      </c>
    </row>
    <row r="26" spans="1:16">
      <c r="A26" s="189"/>
      <c r="B26" s="190"/>
      <c r="C26" s="191"/>
      <c r="D26" s="191"/>
      <c r="E26" s="192"/>
      <c r="F26" s="190"/>
      <c r="G26" s="169"/>
      <c r="H26" s="193"/>
      <c r="I26" s="170"/>
      <c r="J26" s="170"/>
      <c r="K26" s="193"/>
      <c r="L26" s="195"/>
      <c r="M26" s="190"/>
      <c r="N26" s="191"/>
      <c r="O26" s="191"/>
      <c r="P26" s="192"/>
    </row>
    <row r="27" spans="1:16">
      <c r="A27" s="201" t="s">
        <v>1030</v>
      </c>
      <c r="B27" s="184">
        <f>+M27+F27</f>
        <v>0</v>
      </c>
      <c r="C27" s="311"/>
      <c r="D27" s="185">
        <f>+N27+H27</f>
        <v>0</v>
      </c>
      <c r="E27" s="186">
        <f>L27+P27</f>
        <v>0</v>
      </c>
      <c r="F27" s="311"/>
      <c r="G27" s="194" t="s">
        <v>291</v>
      </c>
      <c r="H27" s="187">
        <f>F27*C27</f>
        <v>0</v>
      </c>
      <c r="I27" s="311">
        <v>584</v>
      </c>
      <c r="J27" s="311"/>
      <c r="K27" s="187">
        <f>I27-J27</f>
        <v>584</v>
      </c>
      <c r="L27" s="188">
        <f>K27*F27</f>
        <v>0</v>
      </c>
      <c r="M27" s="311"/>
      <c r="N27" s="188">
        <f>M27*C27</f>
        <v>0</v>
      </c>
      <c r="O27" s="311"/>
      <c r="P27" s="186">
        <f>O27*M27</f>
        <v>0</v>
      </c>
    </row>
    <row r="28" spans="1:16">
      <c r="A28" s="201" t="s">
        <v>1030</v>
      </c>
      <c r="B28" s="184">
        <f>+M28+F28</f>
        <v>0</v>
      </c>
      <c r="C28" s="311"/>
      <c r="D28" s="185">
        <f t="shared" ref="D28:D30" si="6">+N28+H28</f>
        <v>0</v>
      </c>
      <c r="E28" s="186">
        <f t="shared" ref="E28:E30" si="7">L28+P28</f>
        <v>0</v>
      </c>
      <c r="F28" s="311"/>
      <c r="G28" s="194" t="s">
        <v>312</v>
      </c>
      <c r="H28" s="187">
        <f t="shared" ref="H28:H30" si="8">F28*C28</f>
        <v>0</v>
      </c>
      <c r="I28" s="311">
        <v>973</v>
      </c>
      <c r="J28" s="311"/>
      <c r="K28" s="187">
        <f t="shared" ref="K28:K30" si="9">I28-J28</f>
        <v>973</v>
      </c>
      <c r="L28" s="188">
        <f t="shared" ref="L28:L30" si="10">K28*F28</f>
        <v>0</v>
      </c>
      <c r="M28" s="311"/>
      <c r="N28" s="188">
        <f>M28*C28</f>
        <v>0</v>
      </c>
      <c r="O28" s="311"/>
      <c r="P28" s="186">
        <f t="shared" ref="P28:P30" si="11">O28*M28</f>
        <v>0</v>
      </c>
    </row>
    <row r="29" spans="1:16">
      <c r="A29" s="201" t="s">
        <v>1030</v>
      </c>
      <c r="B29" s="184">
        <f>+M29+F29</f>
        <v>0</v>
      </c>
      <c r="C29" s="311"/>
      <c r="D29" s="185">
        <f t="shared" si="6"/>
        <v>0</v>
      </c>
      <c r="E29" s="186">
        <f t="shared" si="7"/>
        <v>0</v>
      </c>
      <c r="F29" s="311"/>
      <c r="G29" s="194" t="s">
        <v>331</v>
      </c>
      <c r="H29" s="187">
        <f t="shared" si="8"/>
        <v>0</v>
      </c>
      <c r="I29" s="311">
        <v>1168</v>
      </c>
      <c r="J29" s="311"/>
      <c r="K29" s="187">
        <f t="shared" si="9"/>
        <v>1168</v>
      </c>
      <c r="L29" s="188">
        <f t="shared" si="10"/>
        <v>0</v>
      </c>
      <c r="M29" s="311"/>
      <c r="N29" s="188">
        <f>M29*C29</f>
        <v>0</v>
      </c>
      <c r="O29" s="311"/>
      <c r="P29" s="186">
        <f t="shared" si="11"/>
        <v>0</v>
      </c>
    </row>
    <row r="30" spans="1:16">
      <c r="A30" s="201" t="s">
        <v>1030</v>
      </c>
      <c r="B30" s="184">
        <f>+M30+F30</f>
        <v>0</v>
      </c>
      <c r="C30" s="311"/>
      <c r="D30" s="185">
        <f t="shared" si="6"/>
        <v>0</v>
      </c>
      <c r="E30" s="186">
        <f t="shared" si="7"/>
        <v>0</v>
      </c>
      <c r="F30" s="311"/>
      <c r="G30" s="194" t="s">
        <v>347</v>
      </c>
      <c r="H30" s="187">
        <f t="shared" si="8"/>
        <v>0</v>
      </c>
      <c r="I30" s="311">
        <v>1558</v>
      </c>
      <c r="J30" s="311"/>
      <c r="K30" s="187">
        <f t="shared" si="9"/>
        <v>1558</v>
      </c>
      <c r="L30" s="188">
        <f t="shared" si="10"/>
        <v>0</v>
      </c>
      <c r="M30" s="311"/>
      <c r="N30" s="188">
        <f>M30*C30</f>
        <v>0</v>
      </c>
      <c r="O30" s="311"/>
      <c r="P30" s="186">
        <f t="shared" si="11"/>
        <v>0</v>
      </c>
    </row>
    <row r="31" spans="1:16" ht="15.95" thickBot="1">
      <c r="A31" s="189" t="s">
        <v>1031</v>
      </c>
      <c r="B31" s="196">
        <f>SUM(B27:B30)</f>
        <v>0</v>
      </c>
      <c r="C31" s="197" t="s">
        <v>610</v>
      </c>
      <c r="D31" s="199">
        <f>SUM(D27:D30)</f>
        <v>0</v>
      </c>
      <c r="E31" s="200">
        <f>SUM(E27:E30)</f>
        <v>0</v>
      </c>
      <c r="F31" s="196">
        <f>SUM(F27:F30)</f>
        <v>0</v>
      </c>
      <c r="G31" s="281"/>
      <c r="H31" s="202">
        <f>SUM(H27:H30)</f>
        <v>0</v>
      </c>
      <c r="I31" s="197"/>
      <c r="J31" s="197"/>
      <c r="K31" s="197"/>
      <c r="L31" s="199">
        <f>SUM(L27:L30)</f>
        <v>0</v>
      </c>
      <c r="M31" s="196">
        <f>SUM(M27:M30)</f>
        <v>0</v>
      </c>
      <c r="N31" s="196">
        <f>SUM(N27:N30)</f>
        <v>0</v>
      </c>
      <c r="O31" s="197" t="s">
        <v>610</v>
      </c>
      <c r="P31" s="200">
        <f>SUM(P27:P30)</f>
        <v>0</v>
      </c>
    </row>
    <row r="32" spans="1:16">
      <c r="A32" s="189"/>
      <c r="B32" s="190"/>
      <c r="C32" s="205"/>
      <c r="D32" s="191"/>
      <c r="E32" s="192"/>
      <c r="F32" s="190"/>
      <c r="G32" s="169"/>
      <c r="H32" s="193"/>
      <c r="I32" s="206"/>
      <c r="J32" s="206"/>
      <c r="K32" s="205"/>
      <c r="L32" s="195"/>
      <c r="M32" s="190"/>
      <c r="N32" s="191"/>
      <c r="O32" s="205"/>
      <c r="P32" s="192"/>
    </row>
    <row r="33" spans="1:16">
      <c r="A33" s="201" t="s">
        <v>1032</v>
      </c>
      <c r="B33" s="184">
        <f>+M33+F33</f>
        <v>0</v>
      </c>
      <c r="C33" s="311"/>
      <c r="D33" s="185">
        <f>+N33+H33</f>
        <v>0</v>
      </c>
      <c r="E33" s="186">
        <f>L33+P33</f>
        <v>0</v>
      </c>
      <c r="F33" s="311"/>
      <c r="G33" s="194" t="s">
        <v>291</v>
      </c>
      <c r="H33" s="187">
        <f>F33*C33</f>
        <v>0</v>
      </c>
      <c r="I33" s="311">
        <v>651</v>
      </c>
      <c r="J33" s="311"/>
      <c r="K33" s="187">
        <f>I33-J33</f>
        <v>651</v>
      </c>
      <c r="L33" s="188">
        <f>K33*F33</f>
        <v>0</v>
      </c>
      <c r="M33" s="311"/>
      <c r="N33" s="188">
        <f>M33*C33</f>
        <v>0</v>
      </c>
      <c r="O33" s="311"/>
      <c r="P33" s="186">
        <f>O33*M33</f>
        <v>0</v>
      </c>
    </row>
    <row r="34" spans="1:16">
      <c r="A34" s="201" t="s">
        <v>1032</v>
      </c>
      <c r="B34" s="184">
        <f t="shared" ref="B34:B36" si="12">+M34+F34</f>
        <v>0</v>
      </c>
      <c r="C34" s="311"/>
      <c r="D34" s="185">
        <f t="shared" ref="D34:D36" si="13">+N34+H34</f>
        <v>0</v>
      </c>
      <c r="E34" s="186">
        <f t="shared" ref="E34:E36" si="14">L34+P34</f>
        <v>0</v>
      </c>
      <c r="F34" s="311"/>
      <c r="G34" s="194" t="s">
        <v>312</v>
      </c>
      <c r="H34" s="187">
        <f t="shared" ref="H34:H36" si="15">F34*C34</f>
        <v>0</v>
      </c>
      <c r="I34" s="311">
        <v>1086</v>
      </c>
      <c r="J34" s="311"/>
      <c r="K34" s="187">
        <f t="shared" ref="K34:K36" si="16">I34-J34</f>
        <v>1086</v>
      </c>
      <c r="L34" s="188">
        <f t="shared" ref="L34:L36" si="17">K34*F34</f>
        <v>0</v>
      </c>
      <c r="M34" s="311"/>
      <c r="N34" s="188">
        <f t="shared" ref="N34:N37" si="18">M34*C34</f>
        <v>0</v>
      </c>
      <c r="O34" s="311"/>
      <c r="P34" s="186">
        <f t="shared" ref="P34:P36" si="19">O34*M34</f>
        <v>0</v>
      </c>
    </row>
    <row r="35" spans="1:16">
      <c r="A35" s="201" t="s">
        <v>1032</v>
      </c>
      <c r="B35" s="184">
        <f t="shared" si="12"/>
        <v>0</v>
      </c>
      <c r="C35" s="311"/>
      <c r="D35" s="185">
        <f t="shared" si="13"/>
        <v>0</v>
      </c>
      <c r="E35" s="186">
        <f t="shared" si="14"/>
        <v>0</v>
      </c>
      <c r="F35" s="311"/>
      <c r="G35" s="194" t="s">
        <v>331</v>
      </c>
      <c r="H35" s="187">
        <f t="shared" si="15"/>
        <v>0</v>
      </c>
      <c r="I35" s="311">
        <v>1303</v>
      </c>
      <c r="J35" s="311"/>
      <c r="K35" s="187">
        <f t="shared" si="16"/>
        <v>1303</v>
      </c>
      <c r="L35" s="188">
        <f t="shared" si="17"/>
        <v>0</v>
      </c>
      <c r="M35" s="311"/>
      <c r="N35" s="188">
        <f t="shared" si="18"/>
        <v>0</v>
      </c>
      <c r="O35" s="311"/>
      <c r="P35" s="186">
        <f t="shared" si="19"/>
        <v>0</v>
      </c>
    </row>
    <row r="36" spans="1:16">
      <c r="A36" s="201" t="s">
        <v>1032</v>
      </c>
      <c r="B36" s="184">
        <f t="shared" si="12"/>
        <v>0</v>
      </c>
      <c r="C36" s="311"/>
      <c r="D36" s="185">
        <f t="shared" si="13"/>
        <v>0</v>
      </c>
      <c r="E36" s="186">
        <f t="shared" si="14"/>
        <v>0</v>
      </c>
      <c r="F36" s="311"/>
      <c r="G36" s="194" t="s">
        <v>347</v>
      </c>
      <c r="H36" s="187">
        <f t="shared" si="15"/>
        <v>0</v>
      </c>
      <c r="I36" s="311">
        <v>1738</v>
      </c>
      <c r="J36" s="311"/>
      <c r="K36" s="187">
        <f t="shared" si="16"/>
        <v>1738</v>
      </c>
      <c r="L36" s="188">
        <f t="shared" si="17"/>
        <v>0</v>
      </c>
      <c r="M36" s="311"/>
      <c r="N36" s="188">
        <f t="shared" si="18"/>
        <v>0</v>
      </c>
      <c r="O36" s="311"/>
      <c r="P36" s="186">
        <f t="shared" si="19"/>
        <v>0</v>
      </c>
    </row>
    <row r="37" spans="1:16" hidden="1">
      <c r="A37" s="204"/>
      <c r="B37" s="207"/>
      <c r="C37" s="191"/>
      <c r="D37" s="191"/>
      <c r="E37" s="192"/>
      <c r="F37" s="190"/>
      <c r="G37" s="191"/>
      <c r="H37" s="193"/>
      <c r="I37" s="193"/>
      <c r="J37" s="193"/>
      <c r="K37" s="193"/>
      <c r="L37" s="195"/>
      <c r="M37" s="190"/>
      <c r="N37" s="188">
        <f t="shared" si="18"/>
        <v>0</v>
      </c>
      <c r="O37" s="191"/>
      <c r="P37" s="192"/>
    </row>
    <row r="38" spans="1:16" ht="15.95" thickBot="1">
      <c r="A38" s="183" t="s">
        <v>1033</v>
      </c>
      <c r="B38" s="196">
        <f>SUM(B33:B37)</f>
        <v>0</v>
      </c>
      <c r="C38" s="227" t="s">
        <v>610</v>
      </c>
      <c r="D38" s="199">
        <f>SUM(D33:D37)</f>
        <v>0</v>
      </c>
      <c r="E38" s="200">
        <f>SUM(E33:E37)</f>
        <v>0</v>
      </c>
      <c r="F38" s="196">
        <f>SUM(F33:F37)</f>
        <v>0</v>
      </c>
      <c r="G38" s="198"/>
      <c r="H38" s="202">
        <f>SUM(H33:H37)</f>
        <v>0</v>
      </c>
      <c r="I38" s="227"/>
      <c r="J38" s="227"/>
      <c r="K38" s="227"/>
      <c r="L38" s="199">
        <f>SUM(L33:L37)</f>
        <v>0</v>
      </c>
      <c r="M38" s="196">
        <f>SUM(M33:M37)</f>
        <v>0</v>
      </c>
      <c r="N38" s="196">
        <f>SUM(N33:N37)</f>
        <v>0</v>
      </c>
      <c r="O38" s="227" t="s">
        <v>610</v>
      </c>
      <c r="P38" s="200">
        <f>SUM(P33:P37)</f>
        <v>0</v>
      </c>
    </row>
    <row r="39" spans="1:16">
      <c r="A39" s="189"/>
      <c r="B39" s="190"/>
      <c r="C39" s="191"/>
      <c r="D39" s="191"/>
      <c r="E39" s="192"/>
      <c r="F39" s="190"/>
      <c r="G39" s="191"/>
      <c r="H39" s="193"/>
      <c r="I39" s="228"/>
      <c r="J39" s="228"/>
      <c r="K39" s="228"/>
      <c r="L39" s="195"/>
      <c r="M39" s="190"/>
      <c r="N39" s="191"/>
      <c r="O39" s="191"/>
      <c r="P39" s="192"/>
    </row>
    <row r="40" spans="1:16" ht="15.95" thickBot="1">
      <c r="A40" s="208" t="s">
        <v>1034</v>
      </c>
      <c r="B40" s="209">
        <f>SUM(B13,B19,B25,B31,B38)</f>
        <v>0</v>
      </c>
      <c r="C40" s="210" t="e">
        <f>D40/B40</f>
        <v>#DIV/0!</v>
      </c>
      <c r="D40" s="211">
        <f>SUM(D13,D19,D25,D31,D38)</f>
        <v>0</v>
      </c>
      <c r="E40" s="212">
        <f>E13+E19+E25+E31+E38</f>
        <v>0</v>
      </c>
      <c r="F40" s="210">
        <f>SUM(F13,F19,F25,F31,F38)</f>
        <v>0</v>
      </c>
      <c r="G40" s="210"/>
      <c r="H40" s="211">
        <f>SUM(H13,H19,H25,H31,H38)</f>
        <v>0</v>
      </c>
      <c r="I40" s="227"/>
      <c r="J40" s="227"/>
      <c r="K40" s="227"/>
      <c r="L40" s="211">
        <f>SUM(L13,L19,L25,L31,L38)</f>
        <v>0</v>
      </c>
      <c r="M40" s="210">
        <f>SUM(M13,M19,M25,M31,M38)</f>
        <v>0</v>
      </c>
      <c r="N40" s="209">
        <f>SUM(N13,N19,N25,N31,N38)</f>
        <v>0</v>
      </c>
      <c r="O40" s="227" t="s">
        <v>610</v>
      </c>
      <c r="P40" s="212">
        <f>SUM(P13,P19,P25,P31,P38)</f>
        <v>0</v>
      </c>
    </row>
    <row r="41" spans="1:16">
      <c r="A41" s="109"/>
      <c r="B41" s="164" t="s">
        <v>1035</v>
      </c>
      <c r="C41" s="164"/>
      <c r="D41" s="164"/>
      <c r="E41" s="164"/>
    </row>
    <row r="42" spans="1:16">
      <c r="B42" s="163" t="s">
        <v>1036</v>
      </c>
    </row>
    <row r="43" spans="1:16"/>
    <row r="44" spans="1:16" s="213" customFormat="1" ht="46.5">
      <c r="B44" s="214" t="s">
        <v>1037</v>
      </c>
      <c r="C44" s="214" t="s">
        <v>1038</v>
      </c>
      <c r="D44" s="214" t="s">
        <v>1039</v>
      </c>
      <c r="E44" s="215" t="s">
        <v>1040</v>
      </c>
      <c r="F44" s="215" t="s">
        <v>1041</v>
      </c>
      <c r="G44" s="355"/>
      <c r="H44" s="355"/>
      <c r="I44" s="355"/>
      <c r="K44" s="216"/>
      <c r="L44" s="217" t="s">
        <v>1042</v>
      </c>
      <c r="M44" s="217" t="s">
        <v>1043</v>
      </c>
      <c r="N44" s="217" t="s">
        <v>1044</v>
      </c>
      <c r="O44" s="217" t="s">
        <v>1045</v>
      </c>
      <c r="P44" s="217" t="s">
        <v>85</v>
      </c>
    </row>
    <row r="45" spans="1:16">
      <c r="A45" s="189" t="s">
        <v>1024</v>
      </c>
      <c r="B45" s="188">
        <f>B13</f>
        <v>0</v>
      </c>
      <c r="C45" s="188">
        <f>F13</f>
        <v>0</v>
      </c>
      <c r="D45" s="188">
        <f>M13</f>
        <v>0</v>
      </c>
      <c r="E45" s="230" t="e">
        <f>C45/B45</f>
        <v>#DIV/0!</v>
      </c>
      <c r="F45" s="229" t="e">
        <f>D45/B45</f>
        <v>#DIV/0!</v>
      </c>
      <c r="G45" s="356"/>
      <c r="J45" s="163"/>
      <c r="K45" s="219" t="s">
        <v>1046</v>
      </c>
      <c r="L45" s="220">
        <f>F8+F15+F21+F27+F33</f>
        <v>0</v>
      </c>
      <c r="M45" s="220">
        <f>F9+F16+F22+F28+F34</f>
        <v>0</v>
      </c>
      <c r="N45" s="220">
        <f>F10+F17+F23+F29+F35</f>
        <v>0</v>
      </c>
      <c r="O45" s="220">
        <f>F11+F18+F24+F30+F36</f>
        <v>0</v>
      </c>
      <c r="P45" s="221">
        <f>L45+M45+N45+O45</f>
        <v>0</v>
      </c>
    </row>
    <row r="46" spans="1:16" ht="33" customHeight="1">
      <c r="A46" s="189" t="s">
        <v>1047</v>
      </c>
      <c r="B46" s="188">
        <f>B19</f>
        <v>0</v>
      </c>
      <c r="C46" s="188">
        <f>F19</f>
        <v>0</v>
      </c>
      <c r="D46" s="188">
        <f>M19</f>
        <v>0</v>
      </c>
      <c r="E46" s="230" t="e">
        <f>C46/B46</f>
        <v>#DIV/0!</v>
      </c>
      <c r="F46" s="229" t="e">
        <f>D46/B46</f>
        <v>#DIV/0!</v>
      </c>
      <c r="G46" s="356"/>
      <c r="J46" s="163"/>
      <c r="K46" s="217" t="s">
        <v>1048</v>
      </c>
      <c r="L46" s="222">
        <f>(B40*51%)*10%</f>
        <v>0</v>
      </c>
      <c r="M46" s="220">
        <f>(B40*51%)*20%</f>
        <v>0</v>
      </c>
      <c r="N46" s="220">
        <f>(B40*51%)*40%</f>
        <v>0</v>
      </c>
      <c r="O46" s="220">
        <f>IF((L45+M45+N45)&gt;=(B40*51%),0,(B40*51%)*30%)</f>
        <v>0</v>
      </c>
      <c r="P46" s="223">
        <f>B40*51%</f>
        <v>0</v>
      </c>
    </row>
    <row r="47" spans="1:16" ht="30.95">
      <c r="A47" s="189" t="s">
        <v>1049</v>
      </c>
      <c r="B47" s="188">
        <f>B25</f>
        <v>0</v>
      </c>
      <c r="C47" s="188">
        <f>F25</f>
        <v>0</v>
      </c>
      <c r="D47" s="188">
        <f>M25</f>
        <v>0</v>
      </c>
      <c r="E47" s="230" t="e">
        <f>C47/B47</f>
        <v>#DIV/0!</v>
      </c>
      <c r="F47" s="218" t="e">
        <f>D47/B47</f>
        <v>#DIV/0!</v>
      </c>
      <c r="G47" s="191"/>
      <c r="J47" s="163"/>
      <c r="K47" s="217" t="s">
        <v>1050</v>
      </c>
      <c r="L47" s="224" t="str">
        <f>IF(L45&gt;=L46,"Yes","No")</f>
        <v>Yes</v>
      </c>
      <c r="M47" s="225" t="str">
        <f>IF(M45&gt;=M46,"Yes","No")</f>
        <v>Yes</v>
      </c>
      <c r="N47" s="225" t="str">
        <f>IF(N45&gt;=N46,"Yes","No")</f>
        <v>Yes</v>
      </c>
      <c r="O47" s="225" t="str">
        <f>IF(O45&gt;=O46,"Yes","No")</f>
        <v>Yes</v>
      </c>
      <c r="P47" s="225"/>
    </row>
    <row r="48" spans="1:16">
      <c r="A48" s="189" t="s">
        <v>1051</v>
      </c>
      <c r="B48" s="188">
        <f>B31</f>
        <v>0</v>
      </c>
      <c r="C48" s="188">
        <f>F31</f>
        <v>0</v>
      </c>
      <c r="D48" s="188">
        <f>M31</f>
        <v>0</v>
      </c>
      <c r="E48" s="230" t="e">
        <f>C48/B48</f>
        <v>#DIV/0!</v>
      </c>
      <c r="F48" s="218" t="e">
        <f>D48/B48</f>
        <v>#DIV/0!</v>
      </c>
      <c r="G48" s="191"/>
      <c r="J48" s="163"/>
    </row>
    <row r="49" spans="1:7" s="163" customFormat="1">
      <c r="A49" s="189" t="s">
        <v>1052</v>
      </c>
      <c r="B49" s="188">
        <f>B38</f>
        <v>0</v>
      </c>
      <c r="C49" s="188">
        <f>F38</f>
        <v>0</v>
      </c>
      <c r="D49" s="188">
        <f>M38</f>
        <v>0</v>
      </c>
      <c r="E49" s="230" t="e">
        <f>C49/B49</f>
        <v>#DIV/0!</v>
      </c>
      <c r="F49" s="218" t="e">
        <f>D49/B49</f>
        <v>#DIV/0!</v>
      </c>
      <c r="G49" s="191"/>
    </row>
    <row r="50" spans="1:7" s="163" customFormat="1" hidden="1">
      <c r="A50" s="189" t="s">
        <v>1053</v>
      </c>
      <c r="B50" s="188">
        <f>B39</f>
        <v>0</v>
      </c>
      <c r="C50" s="188">
        <f>F39</f>
        <v>0</v>
      </c>
      <c r="D50" s="188">
        <f>H39</f>
        <v>0</v>
      </c>
      <c r="E50" s="188"/>
      <c r="F50" s="218" t="e">
        <f>IF(#REF!=0,0,#REF!/#REF!)</f>
        <v>#REF!</v>
      </c>
      <c r="G50" s="191"/>
    </row>
    <row r="51" spans="1:7" s="75" customFormat="1">
      <c r="A51" s="208" t="s">
        <v>1054</v>
      </c>
      <c r="B51" s="226">
        <f>SUM(B45:B50)</f>
        <v>0</v>
      </c>
      <c r="C51" s="226">
        <f>SUM(C45:C50)</f>
        <v>0</v>
      </c>
      <c r="D51" s="226">
        <f>SUM(D45:D50)</f>
        <v>0</v>
      </c>
      <c r="E51" s="231" t="e">
        <f>C51/B51</f>
        <v>#DIV/0!</v>
      </c>
      <c r="F51" s="232" t="e">
        <f>D51/B51</f>
        <v>#DIV/0!</v>
      </c>
      <c r="G51" s="357"/>
    </row>
    <row r="52" spans="1:7"/>
    <row r="55" spans="1:7" hidden="1">
      <c r="C55" s="163" t="s">
        <v>769</v>
      </c>
    </row>
  </sheetData>
  <sheetProtection selectLockedCells="1"/>
  <mergeCells count="9">
    <mergeCell ref="M5:P5"/>
    <mergeCell ref="A6:A7"/>
    <mergeCell ref="G6:G7"/>
    <mergeCell ref="C2:E2"/>
    <mergeCell ref="G2:K2"/>
    <mergeCell ref="C3:E3"/>
    <mergeCell ref="G3:K3"/>
    <mergeCell ref="B5:E5"/>
    <mergeCell ref="F5:L5"/>
  </mergeCells>
  <pageMargins left="0.7" right="0.7" top="0.75" bottom="0.75" header="0.3" footer="0.3"/>
  <pageSetup scale="53"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F99101A9-3BC0-4E92-81E7-E66D06931723}">
            <xm:f>NOT(ISERROR(SEARCH("No",L47)))</xm:f>
            <xm:f>"No"</xm:f>
            <x14:dxf>
              <fill>
                <patternFill>
                  <bgColor rgb="FFFF0000"/>
                </patternFill>
              </fill>
            </x14:dxf>
          </x14:cfRule>
          <xm:sqref>L47:O47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4E37CFA-E99E-4454-96C5-489F3294A3DA}">
          <x14:formula1>
            <xm:f>'C:\Users\e163567\OneDrive - City of Houston\Disaster Recovery\NOFA\[2019 NOFA Workbook (Draft).xlsx]Drop Downs'!#REF!</xm:f>
          </x14:formula1>
          <xm:sqref>G8:G11 G33:G36 G27:G30 G21:G24 G15:G18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B686F-8286-493F-93CB-2D0E88ADAE40}">
  <sheetPr codeName="Sheet10">
    <tabColor rgb="FFFFFFCC"/>
  </sheetPr>
  <dimension ref="A1:K614"/>
  <sheetViews>
    <sheetView showGridLines="0" zoomScale="90" zoomScaleNormal="90" zoomScaleSheetLayoutView="100" workbookViewId="0">
      <selection activeCell="D5" sqref="D5"/>
    </sheetView>
  </sheetViews>
  <sheetFormatPr defaultColWidth="0" defaultRowHeight="14.45" zeroHeight="1"/>
  <cols>
    <col min="1" max="1" width="60.42578125" style="58" customWidth="1"/>
    <col min="2" max="4" width="14.140625" style="58" customWidth="1"/>
    <col min="5" max="5" width="17.140625" style="58" customWidth="1"/>
    <col min="6" max="6" width="9.140625" style="58" customWidth="1"/>
    <col min="7" max="7" width="2.85546875" style="58" hidden="1" customWidth="1"/>
    <col min="8" max="11" width="0" style="58" hidden="1" customWidth="1"/>
    <col min="12" max="16384" width="9.140625" style="58" hidden="1"/>
  </cols>
  <sheetData>
    <row r="1" spans="1:11" s="55" customFormat="1" ht="38.25" customHeight="1">
      <c r="A1" s="76" t="s">
        <v>867</v>
      </c>
      <c r="B1" s="76"/>
      <c r="C1" s="1171" t="s">
        <v>810</v>
      </c>
      <c r="D1" s="1171"/>
      <c r="E1" s="1171"/>
    </row>
    <row r="2" spans="1:11">
      <c r="C2" s="77"/>
      <c r="D2" s="77"/>
      <c r="E2" s="77"/>
    </row>
    <row r="3" spans="1:11" ht="51" customHeight="1">
      <c r="A3" s="793" t="s">
        <v>1055</v>
      </c>
      <c r="B3" s="793" t="s">
        <v>1056</v>
      </c>
      <c r="C3" s="793" t="s">
        <v>1057</v>
      </c>
      <c r="D3" s="1172" t="s">
        <v>1058</v>
      </c>
      <c r="E3" s="1172"/>
    </row>
    <row r="4" spans="1:11" ht="15" customHeight="1">
      <c r="A4" s="794" t="s">
        <v>1059</v>
      </c>
      <c r="B4" s="78"/>
      <c r="C4" s="78"/>
      <c r="D4" s="78"/>
      <c r="E4" s="79"/>
    </row>
    <row r="5" spans="1:11">
      <c r="A5" s="59" t="s">
        <v>1060</v>
      </c>
      <c r="B5" s="80">
        <f>+D5*Proforma!B15</f>
        <v>0</v>
      </c>
      <c r="C5" s="80">
        <f>B5/12</f>
        <v>0</v>
      </c>
      <c r="D5" s="279"/>
      <c r="E5" s="79" t="s">
        <v>1061</v>
      </c>
    </row>
    <row r="6" spans="1:11">
      <c r="A6" s="59" t="s">
        <v>1062</v>
      </c>
      <c r="B6" s="280"/>
      <c r="C6" s="80">
        <f t="shared" ref="C6:C13" si="0">B6/12</f>
        <v>0</v>
      </c>
      <c r="D6" s="81" t="str">
        <f>IF(B6=0,"",B6/'Unit Mix'!$B$40)</f>
        <v/>
      </c>
      <c r="E6" s="79" t="s">
        <v>1063</v>
      </c>
    </row>
    <row r="7" spans="1:11">
      <c r="A7" s="59" t="s">
        <v>1064</v>
      </c>
      <c r="B7" s="280"/>
      <c r="C7" s="80">
        <f t="shared" si="0"/>
        <v>0</v>
      </c>
      <c r="D7" s="81" t="str">
        <f>IF(B7=0,"",B7/'Unit Mix'!$B$40)</f>
        <v/>
      </c>
      <c r="E7" s="79" t="s">
        <v>1063</v>
      </c>
    </row>
    <row r="8" spans="1:11">
      <c r="A8" s="59" t="s">
        <v>1065</v>
      </c>
      <c r="B8" s="280"/>
      <c r="C8" s="80">
        <f t="shared" si="0"/>
        <v>0</v>
      </c>
      <c r="D8" s="81" t="str">
        <f>IF(B8=0,"",B8/'Unit Mix'!$B$40)</f>
        <v/>
      </c>
      <c r="E8" s="79" t="s">
        <v>1063</v>
      </c>
    </row>
    <row r="9" spans="1:11">
      <c r="A9" s="59" t="s">
        <v>1066</v>
      </c>
      <c r="B9" s="280"/>
      <c r="C9" s="80">
        <f t="shared" si="0"/>
        <v>0</v>
      </c>
      <c r="D9" s="81" t="str">
        <f>IF(B9=0,"",B9/'Unit Mix'!$B$40)</f>
        <v/>
      </c>
      <c r="E9" s="79" t="s">
        <v>1063</v>
      </c>
    </row>
    <row r="10" spans="1:11">
      <c r="A10" s="59" t="s">
        <v>1067</v>
      </c>
      <c r="B10" s="280"/>
      <c r="C10" s="80">
        <f t="shared" si="0"/>
        <v>0</v>
      </c>
      <c r="D10" s="81" t="str">
        <f>IF(B10=0,"",B10/'Unit Mix'!$B$40)</f>
        <v/>
      </c>
      <c r="E10" s="79" t="s">
        <v>1063</v>
      </c>
    </row>
    <row r="11" spans="1:11">
      <c r="A11" s="59" t="s">
        <v>1068</v>
      </c>
      <c r="B11" s="280"/>
      <c r="C11" s="80">
        <f t="shared" si="0"/>
        <v>0</v>
      </c>
      <c r="D11" s="81" t="str">
        <f>IF(B11=0,"",B11/'Unit Mix'!$B$40)</f>
        <v/>
      </c>
      <c r="E11" s="79" t="s">
        <v>1063</v>
      </c>
    </row>
    <row r="12" spans="1:11">
      <c r="A12" s="277" t="s">
        <v>818</v>
      </c>
      <c r="B12" s="280"/>
      <c r="C12" s="80">
        <f t="shared" si="0"/>
        <v>0</v>
      </c>
      <c r="D12" s="81" t="str">
        <f>IF(B12=0,"",B12/'Unit Mix'!$B$40)</f>
        <v/>
      </c>
      <c r="E12" s="79" t="s">
        <v>1063</v>
      </c>
    </row>
    <row r="13" spans="1:11">
      <c r="A13" s="277" t="s">
        <v>818</v>
      </c>
      <c r="B13" s="280"/>
      <c r="C13" s="80">
        <f t="shared" si="0"/>
        <v>0</v>
      </c>
      <c r="D13" s="81" t="str">
        <f>IF(B13=0,"",B13/'Unit Mix'!$B$40)</f>
        <v/>
      </c>
      <c r="E13" s="79" t="s">
        <v>1063</v>
      </c>
    </row>
    <row r="14" spans="1:11">
      <c r="A14" s="794" t="s">
        <v>1069</v>
      </c>
      <c r="B14" s="78"/>
      <c r="C14" s="78"/>
      <c r="D14" s="78"/>
      <c r="E14" s="79"/>
    </row>
    <row r="15" spans="1:11">
      <c r="A15" s="59" t="s">
        <v>1070</v>
      </c>
      <c r="B15" s="280"/>
      <c r="C15" s="80">
        <f t="shared" ref="C15:C26" si="1">B15/12</f>
        <v>0</v>
      </c>
      <c r="D15" s="81" t="str">
        <f>IF(B15=0,"",B15/'Unit Mix'!$B$40)</f>
        <v/>
      </c>
      <c r="E15" s="79" t="s">
        <v>1063</v>
      </c>
    </row>
    <row r="16" spans="1:11">
      <c r="A16" s="59" t="s">
        <v>1071</v>
      </c>
      <c r="B16" s="280"/>
      <c r="C16" s="80">
        <f t="shared" si="1"/>
        <v>0</v>
      </c>
      <c r="D16" s="81" t="str">
        <f>IF(B16=0,"",B16/'Unit Mix'!$B$40)</f>
        <v/>
      </c>
      <c r="E16" s="79" t="s">
        <v>1063</v>
      </c>
      <c r="K16" s="397"/>
    </row>
    <row r="17" spans="1:5">
      <c r="A17" s="59" t="s">
        <v>1072</v>
      </c>
      <c r="B17" s="280"/>
      <c r="C17" s="80">
        <f t="shared" si="1"/>
        <v>0</v>
      </c>
      <c r="D17" s="81" t="str">
        <f>IF(B17=0,"",B17/'Unit Mix'!$B$40)</f>
        <v/>
      </c>
      <c r="E17" s="79" t="s">
        <v>1063</v>
      </c>
    </row>
    <row r="18" spans="1:5">
      <c r="A18" s="59" t="s">
        <v>1073</v>
      </c>
      <c r="B18" s="280"/>
      <c r="C18" s="80">
        <f t="shared" si="1"/>
        <v>0</v>
      </c>
      <c r="D18" s="81" t="str">
        <f>IF(B18=0,"",B18/'Unit Mix'!$B$40)</f>
        <v/>
      </c>
      <c r="E18" s="79" t="s">
        <v>1063</v>
      </c>
    </row>
    <row r="19" spans="1:5">
      <c r="A19" s="59" t="s">
        <v>1074</v>
      </c>
      <c r="B19" s="280"/>
      <c r="C19" s="80">
        <f t="shared" si="1"/>
        <v>0</v>
      </c>
      <c r="D19" s="81" t="str">
        <f>IF(B19=0,"",B19/'Unit Mix'!$B$40)</f>
        <v/>
      </c>
      <c r="E19" s="79" t="s">
        <v>1063</v>
      </c>
    </row>
    <row r="20" spans="1:5">
      <c r="A20" s="59" t="s">
        <v>1075</v>
      </c>
      <c r="B20" s="280"/>
      <c r="C20" s="80">
        <f t="shared" si="1"/>
        <v>0</v>
      </c>
      <c r="D20" s="81" t="str">
        <f>IF(B20=0,"",B20/'Unit Mix'!$B$40)</f>
        <v/>
      </c>
      <c r="E20" s="79" t="s">
        <v>1063</v>
      </c>
    </row>
    <row r="21" spans="1:5">
      <c r="A21" s="59" t="s">
        <v>1076</v>
      </c>
      <c r="B21" s="280"/>
      <c r="C21" s="80">
        <f t="shared" si="1"/>
        <v>0</v>
      </c>
      <c r="D21" s="81" t="str">
        <f>IF(B21=0,"",B21/'Unit Mix'!$B$40)</f>
        <v/>
      </c>
      <c r="E21" s="79" t="s">
        <v>1063</v>
      </c>
    </row>
    <row r="22" spans="1:5">
      <c r="A22" s="59" t="s">
        <v>1077</v>
      </c>
      <c r="B22" s="280"/>
      <c r="C22" s="80">
        <f t="shared" si="1"/>
        <v>0</v>
      </c>
      <c r="D22" s="81" t="str">
        <f>IF(B22=0,"",B22/'Unit Mix'!$B$40)</f>
        <v/>
      </c>
      <c r="E22" s="79" t="s">
        <v>1063</v>
      </c>
    </row>
    <row r="23" spans="1:5">
      <c r="A23" s="59" t="s">
        <v>1078</v>
      </c>
      <c r="B23" s="280"/>
      <c r="C23" s="80">
        <f t="shared" si="1"/>
        <v>0</v>
      </c>
      <c r="D23" s="81" t="str">
        <f>IF(B23=0,"",B23/'Unit Mix'!$B$40)</f>
        <v/>
      </c>
      <c r="E23" s="79" t="s">
        <v>1063</v>
      </c>
    </row>
    <row r="24" spans="1:5">
      <c r="A24" s="59" t="s">
        <v>1079</v>
      </c>
      <c r="B24" s="280"/>
      <c r="C24" s="80">
        <f t="shared" si="1"/>
        <v>0</v>
      </c>
      <c r="D24" s="81" t="str">
        <f>IF(B24=0,"",B24/'Unit Mix'!$B$40)</f>
        <v/>
      </c>
      <c r="E24" s="79" t="s">
        <v>1063</v>
      </c>
    </row>
    <row r="25" spans="1:5">
      <c r="A25" s="277" t="s">
        <v>818</v>
      </c>
      <c r="B25" s="280"/>
      <c r="C25" s="80">
        <f t="shared" si="1"/>
        <v>0</v>
      </c>
      <c r="D25" s="81" t="str">
        <f>IF(B25=0,"",B25/'Unit Mix'!$B$40)</f>
        <v/>
      </c>
      <c r="E25" s="79" t="s">
        <v>1063</v>
      </c>
    </row>
    <row r="26" spans="1:5">
      <c r="A26" s="59" t="s">
        <v>1069</v>
      </c>
      <c r="B26" s="280"/>
      <c r="C26" s="80">
        <f t="shared" si="1"/>
        <v>0</v>
      </c>
      <c r="D26" s="81" t="str">
        <f>IF(B26=0,"",B26/'Unit Mix'!$B$40)</f>
        <v/>
      </c>
      <c r="E26" s="79" t="s">
        <v>1063</v>
      </c>
    </row>
    <row r="27" spans="1:5">
      <c r="A27" s="794" t="s">
        <v>1080</v>
      </c>
      <c r="B27" s="78"/>
      <c r="C27" s="78"/>
      <c r="D27" s="78"/>
      <c r="E27" s="79"/>
    </row>
    <row r="28" spans="1:5">
      <c r="A28" s="59" t="s">
        <v>1081</v>
      </c>
      <c r="B28" s="280"/>
      <c r="C28" s="80">
        <f>B28/12</f>
        <v>0</v>
      </c>
      <c r="D28" s="81" t="str">
        <f>IF(B28=0,"",B28/'Unit Mix'!$B$40)</f>
        <v/>
      </c>
      <c r="E28" s="79" t="s">
        <v>1063</v>
      </c>
    </row>
    <row r="29" spans="1:5">
      <c r="A29" s="59" t="s">
        <v>1082</v>
      </c>
      <c r="B29" s="280"/>
      <c r="C29" s="80">
        <f>B29/12</f>
        <v>0</v>
      </c>
      <c r="D29" s="81" t="str">
        <f>IF(B29=0,"",B29/'Unit Mix'!$B$40)</f>
        <v/>
      </c>
      <c r="E29" s="79" t="s">
        <v>1063</v>
      </c>
    </row>
    <row r="30" spans="1:5">
      <c r="A30" s="59" t="s">
        <v>1083</v>
      </c>
      <c r="B30" s="280"/>
      <c r="C30" s="80">
        <f>B30/12</f>
        <v>0</v>
      </c>
      <c r="D30" s="81" t="str">
        <f>IF(B30=0,"",B30/'Unit Mix'!$B$40)</f>
        <v/>
      </c>
      <c r="E30" s="79" t="s">
        <v>1063</v>
      </c>
    </row>
    <row r="31" spans="1:5">
      <c r="A31" s="277" t="s">
        <v>818</v>
      </c>
      <c r="B31" s="280"/>
      <c r="C31" s="80">
        <f>B31/12</f>
        <v>0</v>
      </c>
      <c r="D31" s="81" t="str">
        <f>IF(B31=0,"",B31/'Unit Mix'!$B$40)</f>
        <v/>
      </c>
      <c r="E31" s="79" t="s">
        <v>1063</v>
      </c>
    </row>
    <row r="32" spans="1:5">
      <c r="A32" s="794" t="s">
        <v>1084</v>
      </c>
      <c r="B32" s="78"/>
      <c r="C32" s="78"/>
      <c r="D32" s="78"/>
      <c r="E32" s="79"/>
    </row>
    <row r="33" spans="1:5">
      <c r="A33" s="59" t="s">
        <v>1085</v>
      </c>
      <c r="B33" s="280"/>
      <c r="C33" s="80">
        <f t="shared" ref="C33:C44" si="2">B33/12</f>
        <v>0</v>
      </c>
      <c r="D33" s="81" t="str">
        <f>IF(B33=0,"",B33/'Unit Mix'!$B$40)</f>
        <v/>
      </c>
      <c r="E33" s="79" t="s">
        <v>1086</v>
      </c>
    </row>
    <row r="34" spans="1:5">
      <c r="A34" s="59" t="s">
        <v>1087</v>
      </c>
      <c r="B34" s="280"/>
      <c r="C34" s="80">
        <f t="shared" si="2"/>
        <v>0</v>
      </c>
      <c r="D34" s="81" t="str">
        <f>IF(B34=0,"",B34/'Unit Mix'!$B$40)</f>
        <v/>
      </c>
      <c r="E34" s="79" t="s">
        <v>1086</v>
      </c>
    </row>
    <row r="35" spans="1:5">
      <c r="A35" s="59" t="s">
        <v>1088</v>
      </c>
      <c r="B35" s="280"/>
      <c r="C35" s="80">
        <f t="shared" si="2"/>
        <v>0</v>
      </c>
      <c r="D35" s="81" t="str">
        <f>IF(B35=0,"",B35/'Unit Mix'!$B$40)</f>
        <v/>
      </c>
      <c r="E35" s="79" t="s">
        <v>1063</v>
      </c>
    </row>
    <row r="36" spans="1:5">
      <c r="A36" s="59" t="s">
        <v>1089</v>
      </c>
      <c r="B36" s="280"/>
      <c r="C36" s="80">
        <f>B36/12</f>
        <v>0</v>
      </c>
      <c r="D36" s="81" t="str">
        <f>IF(B36=0,"",B36/'Unit Mix'!$B$40)</f>
        <v/>
      </c>
      <c r="E36" s="79" t="s">
        <v>1063</v>
      </c>
    </row>
    <row r="37" spans="1:5">
      <c r="A37" s="59" t="s">
        <v>1090</v>
      </c>
      <c r="B37" s="80">
        <f>+D37*'Unit Mix'!B40</f>
        <v>0</v>
      </c>
      <c r="C37" s="80">
        <f t="shared" si="2"/>
        <v>0</v>
      </c>
      <c r="D37" s="313">
        <v>300</v>
      </c>
      <c r="E37" s="79" t="s">
        <v>1063</v>
      </c>
    </row>
    <row r="38" spans="1:5">
      <c r="A38" s="59" t="s">
        <v>1091</v>
      </c>
      <c r="B38" s="280"/>
      <c r="C38" s="80">
        <f t="shared" si="2"/>
        <v>0</v>
      </c>
      <c r="D38" s="81" t="str">
        <f>IF(B38=0,"",B38/'Unit Mix'!B71)</f>
        <v/>
      </c>
      <c r="E38" s="79" t="s">
        <v>1063</v>
      </c>
    </row>
    <row r="39" spans="1:5" ht="15" customHeight="1">
      <c r="A39" s="1173" t="s">
        <v>1092</v>
      </c>
      <c r="B39" s="1174"/>
      <c r="C39" s="1174"/>
      <c r="D39" s="1174"/>
      <c r="E39" s="1175"/>
    </row>
    <row r="40" spans="1:5">
      <c r="A40" s="59" t="s">
        <v>1093</v>
      </c>
      <c r="B40" s="80">
        <f>+D40*'Unit Mix'!F40</f>
        <v>0</v>
      </c>
      <c r="C40" s="80">
        <f>B40/12</f>
        <v>0</v>
      </c>
      <c r="D40" s="80">
        <v>30</v>
      </c>
      <c r="E40" s="79" t="s">
        <v>1063</v>
      </c>
    </row>
    <row r="41" spans="1:5">
      <c r="A41" s="278" t="s">
        <v>1094</v>
      </c>
      <c r="B41" s="280"/>
      <c r="C41" s="80">
        <f t="shared" si="2"/>
        <v>0</v>
      </c>
      <c r="D41" s="81" t="str">
        <f>IF(B41=0,"",B41/'Unit Mix'!$B$40)</f>
        <v/>
      </c>
      <c r="E41" s="79" t="s">
        <v>1063</v>
      </c>
    </row>
    <row r="42" spans="1:5">
      <c r="A42" s="1176" t="s">
        <v>1095</v>
      </c>
      <c r="B42" s="1177"/>
      <c r="C42" s="1177"/>
      <c r="D42" s="1177"/>
      <c r="E42" s="1175"/>
    </row>
    <row r="43" spans="1:5">
      <c r="A43" s="278" t="s">
        <v>1096</v>
      </c>
      <c r="B43" s="280"/>
      <c r="C43" s="80">
        <f t="shared" si="2"/>
        <v>0</v>
      </c>
      <c r="D43" s="81" t="str">
        <f>IF(B43=0,"",B43/'Unit Mix'!$B$40)</f>
        <v/>
      </c>
      <c r="E43" s="79" t="s">
        <v>1063</v>
      </c>
    </row>
    <row r="44" spans="1:5">
      <c r="A44" s="278" t="s">
        <v>1097</v>
      </c>
      <c r="B44" s="280"/>
      <c r="C44" s="80">
        <f t="shared" si="2"/>
        <v>0</v>
      </c>
      <c r="D44" s="81" t="str">
        <f>IF(B44=0,"",B44/'Unit Mix'!$B$40)</f>
        <v/>
      </c>
      <c r="E44" s="79" t="s">
        <v>1063</v>
      </c>
    </row>
    <row r="45" spans="1:5">
      <c r="A45" s="68"/>
      <c r="B45" s="68"/>
      <c r="C45" s="82"/>
      <c r="D45" s="83"/>
      <c r="E45" s="84"/>
    </row>
    <row r="46" spans="1:5">
      <c r="A46" s="85" t="s">
        <v>1005</v>
      </c>
      <c r="B46" s="86">
        <f>SUM(B5:B44)</f>
        <v>0</v>
      </c>
      <c r="C46" s="86">
        <f>B46/12</f>
        <v>0</v>
      </c>
      <c r="D46" s="87" t="e">
        <f>B46/Proforma!B15</f>
        <v>#DIV/0!</v>
      </c>
      <c r="E46" s="88" t="s">
        <v>1086</v>
      </c>
    </row>
    <row r="47" spans="1:5">
      <c r="A47" s="85" t="s">
        <v>1098</v>
      </c>
      <c r="B47" s="233" t="e">
        <f>B46/'Unit Mix'!B40</f>
        <v>#DIV/0!</v>
      </c>
      <c r="C47" s="86"/>
      <c r="D47" s="89"/>
      <c r="E47" s="88"/>
    </row>
    <row r="48" spans="1:5"/>
    <row r="612"/>
    <row r="613"/>
    <row r="614"/>
  </sheetData>
  <sheetProtection selectLockedCells="1"/>
  <mergeCells count="4">
    <mergeCell ref="C1:E1"/>
    <mergeCell ref="D3:E3"/>
    <mergeCell ref="A39:E39"/>
    <mergeCell ref="A42:E42"/>
  </mergeCells>
  <pageMargins left="0.7" right="0.7" top="0.75" bottom="0.75" header="0.3" footer="0.3"/>
  <pageSetup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9C795-2241-412F-A5C8-9077EB72F91D}">
  <sheetPr codeName="Sheet11">
    <tabColor rgb="FFFFFFCC"/>
  </sheetPr>
  <dimension ref="A1:AP114"/>
  <sheetViews>
    <sheetView showGridLines="0" zoomScale="70" zoomScaleNormal="70" workbookViewId="0">
      <selection activeCell="B28" sqref="B28"/>
    </sheetView>
  </sheetViews>
  <sheetFormatPr defaultColWidth="0" defaultRowHeight="12.6" zeroHeight="1"/>
  <cols>
    <col min="1" max="1" width="45.140625" style="318" customWidth="1"/>
    <col min="2" max="6" width="17.140625" style="351" customWidth="1"/>
    <col min="7" max="7" width="18.28515625" style="351" customWidth="1"/>
    <col min="8" max="8" width="17.28515625" style="351" bestFit="1" customWidth="1"/>
    <col min="9" max="10" width="18.140625" style="351" customWidth="1"/>
    <col min="11" max="11" width="19.28515625" style="351" customWidth="1"/>
    <col min="12" max="15" width="17.140625" style="351" hidden="1" customWidth="1"/>
    <col min="16" max="16" width="17.140625" style="351" customWidth="1"/>
    <col min="17" max="20" width="17.140625" style="351" hidden="1" customWidth="1"/>
    <col min="21" max="21" width="17.140625" style="351" customWidth="1"/>
    <col min="22" max="25" width="17.140625" style="351" hidden="1" customWidth="1"/>
    <col min="26" max="26" width="17.140625" style="351" customWidth="1"/>
    <col min="27" max="30" width="17.140625" style="351" hidden="1" customWidth="1"/>
    <col min="31" max="31" width="17.140625" style="351" customWidth="1"/>
    <col min="32" max="32" width="11.7109375" style="318" hidden="1" customWidth="1"/>
    <col min="33" max="35" width="0" style="318" hidden="1" customWidth="1"/>
    <col min="36" max="36" width="17.140625" style="318" customWidth="1"/>
    <col min="37" max="39" width="0" style="318" hidden="1" customWidth="1"/>
    <col min="40" max="40" width="0.42578125" style="318" customWidth="1"/>
    <col min="41" max="41" width="16.85546875" style="318" customWidth="1"/>
    <col min="42" max="42" width="9.140625" style="318" customWidth="1"/>
    <col min="43" max="16384" width="9.140625" style="318" hidden="1"/>
  </cols>
  <sheetData>
    <row r="1" spans="1:41" ht="30" customHeight="1">
      <c r="A1" s="314" t="s">
        <v>1099</v>
      </c>
      <c r="B1" s="1178"/>
      <c r="C1" s="1179"/>
      <c r="D1" s="1179"/>
      <c r="E1" s="1179"/>
      <c r="F1" s="315"/>
      <c r="G1" s="316"/>
      <c r="H1" s="316"/>
      <c r="I1" s="316"/>
      <c r="J1" s="316"/>
      <c r="K1" s="316"/>
      <c r="L1" s="317"/>
      <c r="M1" s="317"/>
      <c r="N1" s="317"/>
      <c r="O1" s="317"/>
      <c r="P1" s="317"/>
      <c r="Q1" s="317"/>
      <c r="R1" s="317"/>
      <c r="S1" s="317"/>
      <c r="T1" s="317"/>
      <c r="U1" s="317"/>
      <c r="V1" s="317"/>
      <c r="W1" s="317"/>
      <c r="X1" s="317"/>
      <c r="Y1" s="317"/>
      <c r="Z1" s="317"/>
      <c r="AA1" s="317"/>
      <c r="AB1" s="317"/>
      <c r="AC1" s="317"/>
      <c r="AD1" s="317"/>
      <c r="AE1" s="317"/>
    </row>
    <row r="2" spans="1:41" s="301" customFormat="1" ht="30" customHeight="1">
      <c r="A2" s="319"/>
      <c r="B2" s="320"/>
      <c r="C2" s="321"/>
      <c r="D2" s="321"/>
      <c r="E2" s="315" t="s">
        <v>445</v>
      </c>
      <c r="G2" s="15"/>
      <c r="H2" s="322">
        <v>7.4999999999999997E-2</v>
      </c>
      <c r="I2" s="15"/>
      <c r="J2" s="15"/>
      <c r="K2" s="15"/>
      <c r="L2" s="317"/>
      <c r="M2" s="317"/>
      <c r="N2" s="317"/>
      <c r="O2" s="317"/>
      <c r="P2" s="317"/>
      <c r="Q2" s="317"/>
      <c r="R2" s="317"/>
      <c r="S2" s="317"/>
      <c r="T2" s="317"/>
      <c r="U2" s="317"/>
      <c r="V2" s="317"/>
      <c r="W2" s="317"/>
      <c r="X2" s="317"/>
      <c r="Y2" s="317"/>
      <c r="Z2" s="317"/>
      <c r="AA2" s="317"/>
      <c r="AB2" s="317"/>
      <c r="AC2" s="317"/>
      <c r="AD2" s="317"/>
      <c r="AE2" s="317"/>
    </row>
    <row r="3" spans="1:41" s="301" customFormat="1" ht="15.6">
      <c r="A3" s="323"/>
      <c r="B3" s="324"/>
      <c r="C3" s="325"/>
      <c r="D3" s="325"/>
      <c r="E3" s="326" t="s">
        <v>1100</v>
      </c>
      <c r="G3" s="15"/>
      <c r="H3" s="327">
        <v>0.02</v>
      </c>
      <c r="I3" s="15"/>
      <c r="J3" s="15"/>
      <c r="K3" s="15"/>
      <c r="L3" s="317"/>
      <c r="M3" s="317"/>
      <c r="N3" s="317"/>
      <c r="O3" s="317"/>
      <c r="P3" s="317"/>
      <c r="Q3" s="317"/>
      <c r="R3" s="317"/>
      <c r="S3" s="317"/>
      <c r="T3" s="317"/>
      <c r="U3" s="317"/>
      <c r="V3" s="317"/>
      <c r="W3" s="317"/>
      <c r="X3" s="317"/>
      <c r="Y3" s="317"/>
      <c r="Z3" s="317"/>
      <c r="AA3" s="317"/>
      <c r="AB3" s="317"/>
      <c r="AC3" s="317"/>
      <c r="AD3" s="317"/>
      <c r="AE3" s="317"/>
    </row>
    <row r="4" spans="1:41" s="301" customFormat="1" ht="15" customHeight="1">
      <c r="A4" s="326"/>
      <c r="D4" s="795"/>
      <c r="E4" s="95" t="s">
        <v>1101</v>
      </c>
      <c r="G4" s="317"/>
      <c r="H4" s="96">
        <v>0.03</v>
      </c>
      <c r="I4" s="317"/>
      <c r="J4" s="317"/>
      <c r="K4" s="317"/>
      <c r="L4" s="317"/>
      <c r="M4" s="317"/>
      <c r="N4" s="317"/>
      <c r="O4" s="317"/>
      <c r="P4" s="317"/>
      <c r="Q4" s="317"/>
      <c r="R4" s="317"/>
      <c r="S4" s="317"/>
      <c r="T4" s="317"/>
      <c r="U4" s="317"/>
      <c r="V4" s="317"/>
      <c r="W4" s="317"/>
      <c r="X4" s="317"/>
      <c r="Y4" s="317"/>
      <c r="Z4" s="317"/>
      <c r="AA4" s="317"/>
      <c r="AB4" s="317"/>
      <c r="AC4" s="317"/>
      <c r="AD4" s="317"/>
      <c r="AE4" s="317"/>
    </row>
    <row r="5" spans="1:41" s="332" customFormat="1" ht="15" customHeight="1">
      <c r="A5" s="328" t="s">
        <v>1102</v>
      </c>
      <c r="B5" s="329">
        <v>1</v>
      </c>
      <c r="C5" s="329">
        <v>2</v>
      </c>
      <c r="D5" s="329">
        <v>3</v>
      </c>
      <c r="E5" s="329">
        <v>4</v>
      </c>
      <c r="F5" s="329">
        <v>5</v>
      </c>
      <c r="G5" s="329">
        <v>6</v>
      </c>
      <c r="H5" s="329">
        <v>7</v>
      </c>
      <c r="I5" s="329">
        <v>8</v>
      </c>
      <c r="J5" s="329">
        <v>9</v>
      </c>
      <c r="K5" s="330">
        <v>10</v>
      </c>
      <c r="L5" s="331">
        <v>11</v>
      </c>
      <c r="M5" s="329">
        <v>12</v>
      </c>
      <c r="N5" s="329">
        <v>13</v>
      </c>
      <c r="O5" s="329">
        <v>14</v>
      </c>
      <c r="P5" s="329">
        <v>15</v>
      </c>
      <c r="Q5" s="329">
        <v>16</v>
      </c>
      <c r="R5" s="329">
        <v>17</v>
      </c>
      <c r="S5" s="329">
        <v>18</v>
      </c>
      <c r="T5" s="329">
        <v>19</v>
      </c>
      <c r="U5" s="329">
        <v>20</v>
      </c>
      <c r="V5" s="329">
        <v>21</v>
      </c>
      <c r="W5" s="329">
        <v>22</v>
      </c>
      <c r="X5" s="329">
        <v>23</v>
      </c>
      <c r="Y5" s="329">
        <v>24</v>
      </c>
      <c r="Z5" s="329">
        <v>25</v>
      </c>
      <c r="AA5" s="329">
        <v>26</v>
      </c>
      <c r="AB5" s="329">
        <v>27</v>
      </c>
      <c r="AC5" s="329">
        <v>28</v>
      </c>
      <c r="AD5" s="329">
        <v>29</v>
      </c>
      <c r="AE5" s="329">
        <v>30</v>
      </c>
      <c r="AF5" s="329">
        <v>31</v>
      </c>
      <c r="AG5" s="329">
        <v>32</v>
      </c>
      <c r="AH5" s="329">
        <v>33</v>
      </c>
      <c r="AI5" s="329">
        <v>34</v>
      </c>
      <c r="AJ5" s="329">
        <v>35</v>
      </c>
      <c r="AK5" s="329">
        <v>36</v>
      </c>
      <c r="AL5" s="329">
        <v>37</v>
      </c>
      <c r="AM5" s="329">
        <v>38</v>
      </c>
      <c r="AN5" s="329">
        <v>39</v>
      </c>
      <c r="AO5" s="329">
        <v>40</v>
      </c>
    </row>
    <row r="6" spans="1:41" s="301" customFormat="1" ht="15" customHeight="1">
      <c r="A6" s="333"/>
      <c r="B6" s="317"/>
      <c r="C6" s="334"/>
      <c r="D6" s="317"/>
      <c r="E6" s="317"/>
      <c r="F6" s="317"/>
      <c r="G6" s="317"/>
      <c r="H6" s="317"/>
      <c r="I6" s="317"/>
      <c r="J6" s="317"/>
      <c r="K6" s="317"/>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row>
    <row r="7" spans="1:41" s="301" customFormat="1" ht="15" customHeight="1">
      <c r="A7" s="335" t="s">
        <v>1103</v>
      </c>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row>
    <row r="8" spans="1:41" s="301" customFormat="1" ht="15" customHeight="1">
      <c r="A8" s="91" t="s">
        <v>1104</v>
      </c>
      <c r="B8" s="93">
        <f>'Unit Mix'!L40*12</f>
        <v>0</v>
      </c>
      <c r="C8" s="93">
        <f t="shared" ref="C8:AO10" si="0">+B8*(1+$H$3)</f>
        <v>0</v>
      </c>
      <c r="D8" s="93">
        <f t="shared" si="0"/>
        <v>0</v>
      </c>
      <c r="E8" s="93">
        <f t="shared" si="0"/>
        <v>0</v>
      </c>
      <c r="F8" s="93">
        <f t="shared" si="0"/>
        <v>0</v>
      </c>
      <c r="G8" s="93">
        <f t="shared" si="0"/>
        <v>0</v>
      </c>
      <c r="H8" s="93">
        <f t="shared" si="0"/>
        <v>0</v>
      </c>
      <c r="I8" s="93">
        <f t="shared" si="0"/>
        <v>0</v>
      </c>
      <c r="J8" s="93">
        <f t="shared" si="0"/>
        <v>0</v>
      </c>
      <c r="K8" s="93">
        <f t="shared" si="0"/>
        <v>0</v>
      </c>
      <c r="L8" s="93">
        <f t="shared" si="0"/>
        <v>0</v>
      </c>
      <c r="M8" s="93">
        <f t="shared" si="0"/>
        <v>0</v>
      </c>
      <c r="N8" s="93">
        <f t="shared" si="0"/>
        <v>0</v>
      </c>
      <c r="O8" s="93">
        <f t="shared" si="0"/>
        <v>0</v>
      </c>
      <c r="P8" s="93">
        <f t="shared" si="0"/>
        <v>0</v>
      </c>
      <c r="Q8" s="93">
        <f t="shared" si="0"/>
        <v>0</v>
      </c>
      <c r="R8" s="93">
        <f t="shared" si="0"/>
        <v>0</v>
      </c>
      <c r="S8" s="93">
        <f t="shared" si="0"/>
        <v>0</v>
      </c>
      <c r="T8" s="93">
        <f t="shared" si="0"/>
        <v>0</v>
      </c>
      <c r="U8" s="93">
        <f t="shared" si="0"/>
        <v>0</v>
      </c>
      <c r="V8" s="93">
        <f t="shared" si="0"/>
        <v>0</v>
      </c>
      <c r="W8" s="93">
        <f t="shared" si="0"/>
        <v>0</v>
      </c>
      <c r="X8" s="93">
        <f t="shared" si="0"/>
        <v>0</v>
      </c>
      <c r="Y8" s="93">
        <f t="shared" si="0"/>
        <v>0</v>
      </c>
      <c r="Z8" s="93">
        <f t="shared" si="0"/>
        <v>0</v>
      </c>
      <c r="AA8" s="93">
        <f t="shared" si="0"/>
        <v>0</v>
      </c>
      <c r="AB8" s="93">
        <f t="shared" si="0"/>
        <v>0</v>
      </c>
      <c r="AC8" s="93">
        <f t="shared" si="0"/>
        <v>0</v>
      </c>
      <c r="AD8" s="93">
        <f t="shared" si="0"/>
        <v>0</v>
      </c>
      <c r="AE8" s="93">
        <f t="shared" si="0"/>
        <v>0</v>
      </c>
      <c r="AF8" s="93">
        <f t="shared" si="0"/>
        <v>0</v>
      </c>
      <c r="AG8" s="93">
        <f t="shared" si="0"/>
        <v>0</v>
      </c>
      <c r="AH8" s="93">
        <f t="shared" si="0"/>
        <v>0</v>
      </c>
      <c r="AI8" s="93">
        <f t="shared" si="0"/>
        <v>0</v>
      </c>
      <c r="AJ8" s="93">
        <f t="shared" si="0"/>
        <v>0</v>
      </c>
      <c r="AK8" s="93">
        <f t="shared" si="0"/>
        <v>0</v>
      </c>
      <c r="AL8" s="93">
        <f t="shared" si="0"/>
        <v>0</v>
      </c>
      <c r="AM8" s="93">
        <f t="shared" si="0"/>
        <v>0</v>
      </c>
      <c r="AN8" s="93">
        <f t="shared" si="0"/>
        <v>0</v>
      </c>
      <c r="AO8" s="93">
        <f t="shared" si="0"/>
        <v>0</v>
      </c>
    </row>
    <row r="9" spans="1:41" s="301" customFormat="1" ht="15" customHeight="1">
      <c r="A9" s="91" t="s">
        <v>1105</v>
      </c>
      <c r="B9" s="93">
        <f>'Unit Mix'!P40*12</f>
        <v>0</v>
      </c>
      <c r="C9" s="93">
        <f t="shared" si="0"/>
        <v>0</v>
      </c>
      <c r="D9" s="93">
        <f t="shared" si="0"/>
        <v>0</v>
      </c>
      <c r="E9" s="93">
        <f t="shared" si="0"/>
        <v>0</v>
      </c>
      <c r="F9" s="93">
        <f t="shared" si="0"/>
        <v>0</v>
      </c>
      <c r="G9" s="93">
        <f t="shared" si="0"/>
        <v>0</v>
      </c>
      <c r="H9" s="93">
        <f t="shared" si="0"/>
        <v>0</v>
      </c>
      <c r="I9" s="93">
        <f t="shared" si="0"/>
        <v>0</v>
      </c>
      <c r="J9" s="93">
        <f t="shared" si="0"/>
        <v>0</v>
      </c>
      <c r="K9" s="93">
        <f t="shared" si="0"/>
        <v>0</v>
      </c>
      <c r="L9" s="93">
        <f t="shared" si="0"/>
        <v>0</v>
      </c>
      <c r="M9" s="93">
        <f t="shared" si="0"/>
        <v>0</v>
      </c>
      <c r="N9" s="93">
        <f t="shared" si="0"/>
        <v>0</v>
      </c>
      <c r="O9" s="93">
        <f t="shared" si="0"/>
        <v>0</v>
      </c>
      <c r="P9" s="93">
        <f t="shared" si="0"/>
        <v>0</v>
      </c>
      <c r="Q9" s="93">
        <f t="shared" si="0"/>
        <v>0</v>
      </c>
      <c r="R9" s="93">
        <f t="shared" si="0"/>
        <v>0</v>
      </c>
      <c r="S9" s="93">
        <f t="shared" si="0"/>
        <v>0</v>
      </c>
      <c r="T9" s="93">
        <f t="shared" si="0"/>
        <v>0</v>
      </c>
      <c r="U9" s="93">
        <f t="shared" si="0"/>
        <v>0</v>
      </c>
      <c r="V9" s="93">
        <f t="shared" si="0"/>
        <v>0</v>
      </c>
      <c r="W9" s="93">
        <f t="shared" si="0"/>
        <v>0</v>
      </c>
      <c r="X9" s="93">
        <f t="shared" si="0"/>
        <v>0</v>
      </c>
      <c r="Y9" s="93">
        <f t="shared" si="0"/>
        <v>0</v>
      </c>
      <c r="Z9" s="93">
        <f t="shared" si="0"/>
        <v>0</v>
      </c>
      <c r="AA9" s="93">
        <f t="shared" si="0"/>
        <v>0</v>
      </c>
      <c r="AB9" s="93">
        <f t="shared" si="0"/>
        <v>0</v>
      </c>
      <c r="AC9" s="93">
        <f t="shared" si="0"/>
        <v>0</v>
      </c>
      <c r="AD9" s="93">
        <f t="shared" si="0"/>
        <v>0</v>
      </c>
      <c r="AE9" s="93">
        <f t="shared" si="0"/>
        <v>0</v>
      </c>
      <c r="AF9" s="93">
        <f t="shared" si="0"/>
        <v>0</v>
      </c>
      <c r="AG9" s="93">
        <f t="shared" si="0"/>
        <v>0</v>
      </c>
      <c r="AH9" s="93">
        <f t="shared" si="0"/>
        <v>0</v>
      </c>
      <c r="AI9" s="93">
        <f t="shared" si="0"/>
        <v>0</v>
      </c>
      <c r="AJ9" s="93">
        <f t="shared" si="0"/>
        <v>0</v>
      </c>
      <c r="AK9" s="93">
        <f t="shared" si="0"/>
        <v>0</v>
      </c>
      <c r="AL9" s="93">
        <f t="shared" si="0"/>
        <v>0</v>
      </c>
      <c r="AM9" s="93">
        <f t="shared" si="0"/>
        <v>0</v>
      </c>
      <c r="AN9" s="93">
        <f t="shared" si="0"/>
        <v>0</v>
      </c>
      <c r="AO9" s="93">
        <f t="shared" si="0"/>
        <v>0</v>
      </c>
    </row>
    <row r="10" spans="1:41" s="301" customFormat="1" ht="15" customHeight="1">
      <c r="A10" s="234" t="s">
        <v>1106</v>
      </c>
      <c r="B10" s="93">
        <f>'Unit Mix'!C3*12</f>
        <v>0</v>
      </c>
      <c r="C10" s="93">
        <f t="shared" si="0"/>
        <v>0</v>
      </c>
      <c r="D10" s="93">
        <f t="shared" si="0"/>
        <v>0</v>
      </c>
      <c r="E10" s="93">
        <f t="shared" si="0"/>
        <v>0</v>
      </c>
      <c r="F10" s="93">
        <f t="shared" si="0"/>
        <v>0</v>
      </c>
      <c r="G10" s="93">
        <f t="shared" si="0"/>
        <v>0</v>
      </c>
      <c r="H10" s="93">
        <f t="shared" si="0"/>
        <v>0</v>
      </c>
      <c r="I10" s="93">
        <f t="shared" si="0"/>
        <v>0</v>
      </c>
      <c r="J10" s="93">
        <f t="shared" si="0"/>
        <v>0</v>
      </c>
      <c r="K10" s="93">
        <f t="shared" si="0"/>
        <v>0</v>
      </c>
      <c r="L10" s="93">
        <f t="shared" si="0"/>
        <v>0</v>
      </c>
      <c r="M10" s="93">
        <f t="shared" si="0"/>
        <v>0</v>
      </c>
      <c r="N10" s="93">
        <f t="shared" si="0"/>
        <v>0</v>
      </c>
      <c r="O10" s="93">
        <f t="shared" si="0"/>
        <v>0</v>
      </c>
      <c r="P10" s="93">
        <f t="shared" si="0"/>
        <v>0</v>
      </c>
      <c r="Q10" s="93">
        <f t="shared" si="0"/>
        <v>0</v>
      </c>
      <c r="R10" s="93">
        <f t="shared" si="0"/>
        <v>0</v>
      </c>
      <c r="S10" s="93">
        <f t="shared" si="0"/>
        <v>0</v>
      </c>
      <c r="T10" s="93">
        <f t="shared" si="0"/>
        <v>0</v>
      </c>
      <c r="U10" s="93">
        <f t="shared" si="0"/>
        <v>0</v>
      </c>
      <c r="V10" s="93">
        <f t="shared" si="0"/>
        <v>0</v>
      </c>
      <c r="W10" s="93">
        <f t="shared" si="0"/>
        <v>0</v>
      </c>
      <c r="X10" s="93">
        <f t="shared" si="0"/>
        <v>0</v>
      </c>
      <c r="Y10" s="93">
        <f t="shared" si="0"/>
        <v>0</v>
      </c>
      <c r="Z10" s="93">
        <f t="shared" si="0"/>
        <v>0</v>
      </c>
      <c r="AA10" s="93">
        <f t="shared" si="0"/>
        <v>0</v>
      </c>
      <c r="AB10" s="93">
        <f t="shared" si="0"/>
        <v>0</v>
      </c>
      <c r="AC10" s="93">
        <f t="shared" si="0"/>
        <v>0</v>
      </c>
      <c r="AD10" s="93">
        <f t="shared" si="0"/>
        <v>0</v>
      </c>
      <c r="AE10" s="93">
        <f t="shared" si="0"/>
        <v>0</v>
      </c>
      <c r="AF10" s="93">
        <f t="shared" si="0"/>
        <v>0</v>
      </c>
      <c r="AG10" s="93">
        <f t="shared" si="0"/>
        <v>0</v>
      </c>
      <c r="AH10" s="93">
        <f t="shared" si="0"/>
        <v>0</v>
      </c>
      <c r="AI10" s="93">
        <f t="shared" si="0"/>
        <v>0</v>
      </c>
      <c r="AJ10" s="93">
        <f t="shared" si="0"/>
        <v>0</v>
      </c>
      <c r="AK10" s="93">
        <f t="shared" si="0"/>
        <v>0</v>
      </c>
      <c r="AL10" s="93">
        <f t="shared" si="0"/>
        <v>0</v>
      </c>
      <c r="AM10" s="93">
        <f t="shared" si="0"/>
        <v>0</v>
      </c>
      <c r="AN10" s="93">
        <f t="shared" si="0"/>
        <v>0</v>
      </c>
      <c r="AO10" s="93">
        <f t="shared" si="0"/>
        <v>0</v>
      </c>
    </row>
    <row r="11" spans="1:41" s="332" customFormat="1" ht="15" customHeight="1">
      <c r="A11" s="92" t="s">
        <v>1107</v>
      </c>
      <c r="B11" s="94">
        <f t="shared" ref="B11:AE11" si="1">SUM(B8:B10)</f>
        <v>0</v>
      </c>
      <c r="C11" s="94">
        <f t="shared" si="1"/>
        <v>0</v>
      </c>
      <c r="D11" s="94">
        <f t="shared" si="1"/>
        <v>0</v>
      </c>
      <c r="E11" s="94">
        <f t="shared" si="1"/>
        <v>0</v>
      </c>
      <c r="F11" s="94">
        <f t="shared" si="1"/>
        <v>0</v>
      </c>
      <c r="G11" s="94">
        <f t="shared" si="1"/>
        <v>0</v>
      </c>
      <c r="H11" s="94">
        <f t="shared" si="1"/>
        <v>0</v>
      </c>
      <c r="I11" s="94">
        <f t="shared" si="1"/>
        <v>0</v>
      </c>
      <c r="J11" s="94">
        <f t="shared" si="1"/>
        <v>0</v>
      </c>
      <c r="K11" s="94">
        <f t="shared" si="1"/>
        <v>0</v>
      </c>
      <c r="L11" s="94">
        <f t="shared" si="1"/>
        <v>0</v>
      </c>
      <c r="M11" s="94">
        <f t="shared" si="1"/>
        <v>0</v>
      </c>
      <c r="N11" s="94">
        <f t="shared" si="1"/>
        <v>0</v>
      </c>
      <c r="O11" s="94">
        <f t="shared" si="1"/>
        <v>0</v>
      </c>
      <c r="P11" s="94">
        <f t="shared" si="1"/>
        <v>0</v>
      </c>
      <c r="Q11" s="94">
        <f t="shared" si="1"/>
        <v>0</v>
      </c>
      <c r="R11" s="94">
        <f t="shared" si="1"/>
        <v>0</v>
      </c>
      <c r="S11" s="94">
        <f t="shared" si="1"/>
        <v>0</v>
      </c>
      <c r="T11" s="94">
        <f t="shared" si="1"/>
        <v>0</v>
      </c>
      <c r="U11" s="94">
        <f t="shared" si="1"/>
        <v>0</v>
      </c>
      <c r="V11" s="94">
        <f t="shared" si="1"/>
        <v>0</v>
      </c>
      <c r="W11" s="94">
        <f t="shared" si="1"/>
        <v>0</v>
      </c>
      <c r="X11" s="94">
        <f t="shared" si="1"/>
        <v>0</v>
      </c>
      <c r="Y11" s="94">
        <f t="shared" si="1"/>
        <v>0</v>
      </c>
      <c r="Z11" s="94">
        <f t="shared" si="1"/>
        <v>0</v>
      </c>
      <c r="AA11" s="94">
        <f t="shared" si="1"/>
        <v>0</v>
      </c>
      <c r="AB11" s="94">
        <f t="shared" si="1"/>
        <v>0</v>
      </c>
      <c r="AC11" s="94">
        <f t="shared" si="1"/>
        <v>0</v>
      </c>
      <c r="AD11" s="94">
        <f t="shared" si="1"/>
        <v>0</v>
      </c>
      <c r="AE11" s="94">
        <f t="shared" si="1"/>
        <v>0</v>
      </c>
      <c r="AF11" s="94">
        <f t="shared" ref="AF11:AO11" si="2">SUM(AF8:AF10)</f>
        <v>0</v>
      </c>
      <c r="AG11" s="94">
        <f t="shared" si="2"/>
        <v>0</v>
      </c>
      <c r="AH11" s="94">
        <f t="shared" si="2"/>
        <v>0</v>
      </c>
      <c r="AI11" s="94">
        <f t="shared" si="2"/>
        <v>0</v>
      </c>
      <c r="AJ11" s="94">
        <f t="shared" si="2"/>
        <v>0</v>
      </c>
      <c r="AK11" s="94">
        <f t="shared" si="2"/>
        <v>0</v>
      </c>
      <c r="AL11" s="94">
        <f t="shared" si="2"/>
        <v>0</v>
      </c>
      <c r="AM11" s="94">
        <f t="shared" si="2"/>
        <v>0</v>
      </c>
      <c r="AN11" s="94">
        <f t="shared" si="2"/>
        <v>0</v>
      </c>
      <c r="AO11" s="94">
        <f t="shared" si="2"/>
        <v>0</v>
      </c>
    </row>
    <row r="12" spans="1:41" s="301" customFormat="1" ht="15" customHeight="1">
      <c r="A12" s="333"/>
      <c r="B12" s="317"/>
      <c r="C12" s="336"/>
      <c r="D12" s="336"/>
      <c r="E12" s="336"/>
      <c r="F12" s="336"/>
      <c r="G12" s="336"/>
      <c r="H12" s="336"/>
      <c r="I12" s="336"/>
      <c r="J12" s="336"/>
      <c r="K12" s="336"/>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row>
    <row r="13" spans="1:41" s="301" customFormat="1" ht="15" customHeight="1">
      <c r="A13" s="335" t="s">
        <v>1108</v>
      </c>
      <c r="C13" s="336"/>
      <c r="D13" s="336"/>
      <c r="E13" s="336"/>
      <c r="F13" s="336"/>
      <c r="G13" s="336"/>
      <c r="H13" s="336"/>
      <c r="I13" s="336"/>
      <c r="J13" s="336"/>
      <c r="K13" s="336"/>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row>
    <row r="14" spans="1:41" s="301" customFormat="1" ht="15" customHeight="1">
      <c r="A14" s="91" t="s">
        <v>1109</v>
      </c>
      <c r="B14" s="93">
        <f>-B11*($H$2*-1)</f>
        <v>0</v>
      </c>
      <c r="C14" s="93">
        <f t="shared" ref="C14:AO14" si="3">-C11*($H$2*-1)</f>
        <v>0</v>
      </c>
      <c r="D14" s="93">
        <f t="shared" si="3"/>
        <v>0</v>
      </c>
      <c r="E14" s="93">
        <f t="shared" si="3"/>
        <v>0</v>
      </c>
      <c r="F14" s="93">
        <f t="shared" si="3"/>
        <v>0</v>
      </c>
      <c r="G14" s="93">
        <f t="shared" si="3"/>
        <v>0</v>
      </c>
      <c r="H14" s="93">
        <f t="shared" si="3"/>
        <v>0</v>
      </c>
      <c r="I14" s="93">
        <f t="shared" si="3"/>
        <v>0</v>
      </c>
      <c r="J14" s="93">
        <f t="shared" si="3"/>
        <v>0</v>
      </c>
      <c r="K14" s="93">
        <f t="shared" si="3"/>
        <v>0</v>
      </c>
      <c r="L14" s="93">
        <f t="shared" si="3"/>
        <v>0</v>
      </c>
      <c r="M14" s="93">
        <f t="shared" si="3"/>
        <v>0</v>
      </c>
      <c r="N14" s="93">
        <f t="shared" si="3"/>
        <v>0</v>
      </c>
      <c r="O14" s="93">
        <f t="shared" si="3"/>
        <v>0</v>
      </c>
      <c r="P14" s="93">
        <f t="shared" si="3"/>
        <v>0</v>
      </c>
      <c r="Q14" s="93">
        <f t="shared" si="3"/>
        <v>0</v>
      </c>
      <c r="R14" s="93">
        <f t="shared" si="3"/>
        <v>0</v>
      </c>
      <c r="S14" s="93">
        <f t="shared" si="3"/>
        <v>0</v>
      </c>
      <c r="T14" s="93">
        <f t="shared" si="3"/>
        <v>0</v>
      </c>
      <c r="U14" s="93">
        <f t="shared" si="3"/>
        <v>0</v>
      </c>
      <c r="V14" s="93">
        <f t="shared" si="3"/>
        <v>0</v>
      </c>
      <c r="W14" s="93">
        <f t="shared" si="3"/>
        <v>0</v>
      </c>
      <c r="X14" s="93">
        <f t="shared" si="3"/>
        <v>0</v>
      </c>
      <c r="Y14" s="93">
        <f t="shared" si="3"/>
        <v>0</v>
      </c>
      <c r="Z14" s="93">
        <f t="shared" si="3"/>
        <v>0</v>
      </c>
      <c r="AA14" s="93">
        <f t="shared" si="3"/>
        <v>0</v>
      </c>
      <c r="AB14" s="93">
        <f t="shared" si="3"/>
        <v>0</v>
      </c>
      <c r="AC14" s="93">
        <f t="shared" si="3"/>
        <v>0</v>
      </c>
      <c r="AD14" s="93">
        <f t="shared" si="3"/>
        <v>0</v>
      </c>
      <c r="AE14" s="93">
        <f t="shared" si="3"/>
        <v>0</v>
      </c>
      <c r="AF14" s="93">
        <f t="shared" si="3"/>
        <v>0</v>
      </c>
      <c r="AG14" s="93">
        <f t="shared" si="3"/>
        <v>0</v>
      </c>
      <c r="AH14" s="93">
        <f t="shared" si="3"/>
        <v>0</v>
      </c>
      <c r="AI14" s="93">
        <f t="shared" si="3"/>
        <v>0</v>
      </c>
      <c r="AJ14" s="93">
        <f t="shared" si="3"/>
        <v>0</v>
      </c>
      <c r="AK14" s="93">
        <f t="shared" si="3"/>
        <v>0</v>
      </c>
      <c r="AL14" s="93">
        <f t="shared" si="3"/>
        <v>0</v>
      </c>
      <c r="AM14" s="93">
        <f t="shared" si="3"/>
        <v>0</v>
      </c>
      <c r="AN14" s="93">
        <f t="shared" si="3"/>
        <v>0</v>
      </c>
      <c r="AO14" s="93">
        <f t="shared" si="3"/>
        <v>0</v>
      </c>
    </row>
    <row r="15" spans="1:41" s="332" customFormat="1" ht="15" customHeight="1">
      <c r="A15" s="338" t="s">
        <v>1110</v>
      </c>
      <c r="B15" s="94">
        <f>B11-B14</f>
        <v>0</v>
      </c>
      <c r="C15" s="94">
        <f t="shared" ref="C15:AN15" si="4">C11-C14</f>
        <v>0</v>
      </c>
      <c r="D15" s="94">
        <f t="shared" si="4"/>
        <v>0</v>
      </c>
      <c r="E15" s="94">
        <f t="shared" si="4"/>
        <v>0</v>
      </c>
      <c r="F15" s="94">
        <f t="shared" si="4"/>
        <v>0</v>
      </c>
      <c r="G15" s="94">
        <f t="shared" si="4"/>
        <v>0</v>
      </c>
      <c r="H15" s="94">
        <f t="shared" si="4"/>
        <v>0</v>
      </c>
      <c r="I15" s="94">
        <f t="shared" si="4"/>
        <v>0</v>
      </c>
      <c r="J15" s="94">
        <f t="shared" si="4"/>
        <v>0</v>
      </c>
      <c r="K15" s="94">
        <f t="shared" si="4"/>
        <v>0</v>
      </c>
      <c r="L15" s="94">
        <f t="shared" si="4"/>
        <v>0</v>
      </c>
      <c r="M15" s="94">
        <f t="shared" si="4"/>
        <v>0</v>
      </c>
      <c r="N15" s="94">
        <f t="shared" si="4"/>
        <v>0</v>
      </c>
      <c r="O15" s="94">
        <f t="shared" si="4"/>
        <v>0</v>
      </c>
      <c r="P15" s="94">
        <f t="shared" si="4"/>
        <v>0</v>
      </c>
      <c r="Q15" s="94">
        <f t="shared" si="4"/>
        <v>0</v>
      </c>
      <c r="R15" s="94">
        <f t="shared" si="4"/>
        <v>0</v>
      </c>
      <c r="S15" s="94">
        <f t="shared" si="4"/>
        <v>0</v>
      </c>
      <c r="T15" s="94">
        <f t="shared" si="4"/>
        <v>0</v>
      </c>
      <c r="U15" s="94">
        <f t="shared" si="4"/>
        <v>0</v>
      </c>
      <c r="V15" s="94">
        <f t="shared" si="4"/>
        <v>0</v>
      </c>
      <c r="W15" s="94">
        <f t="shared" si="4"/>
        <v>0</v>
      </c>
      <c r="X15" s="94">
        <f t="shared" si="4"/>
        <v>0</v>
      </c>
      <c r="Y15" s="94">
        <f t="shared" si="4"/>
        <v>0</v>
      </c>
      <c r="Z15" s="94">
        <f t="shared" si="4"/>
        <v>0</v>
      </c>
      <c r="AA15" s="94">
        <f t="shared" si="4"/>
        <v>0</v>
      </c>
      <c r="AB15" s="94">
        <f t="shared" si="4"/>
        <v>0</v>
      </c>
      <c r="AC15" s="94">
        <f t="shared" si="4"/>
        <v>0</v>
      </c>
      <c r="AD15" s="94">
        <f t="shared" si="4"/>
        <v>0</v>
      </c>
      <c r="AE15" s="94">
        <f t="shared" si="4"/>
        <v>0</v>
      </c>
      <c r="AF15" s="94">
        <f t="shared" si="4"/>
        <v>0</v>
      </c>
      <c r="AG15" s="94">
        <f t="shared" si="4"/>
        <v>0</v>
      </c>
      <c r="AH15" s="94">
        <f t="shared" si="4"/>
        <v>0</v>
      </c>
      <c r="AI15" s="94">
        <f t="shared" si="4"/>
        <v>0</v>
      </c>
      <c r="AJ15" s="94">
        <f t="shared" si="4"/>
        <v>0</v>
      </c>
      <c r="AK15" s="94">
        <f t="shared" si="4"/>
        <v>0</v>
      </c>
      <c r="AL15" s="94">
        <f t="shared" si="4"/>
        <v>0</v>
      </c>
      <c r="AM15" s="94">
        <f t="shared" si="4"/>
        <v>0</v>
      </c>
      <c r="AN15" s="94">
        <f t="shared" si="4"/>
        <v>0</v>
      </c>
      <c r="AO15" s="94">
        <f>AO11-AO14</f>
        <v>0</v>
      </c>
    </row>
    <row r="16" spans="1:41" s="301" customFormat="1" ht="15" customHeight="1">
      <c r="A16" s="333"/>
      <c r="B16" s="317"/>
      <c r="C16" s="336"/>
      <c r="D16" s="336"/>
      <c r="E16" s="336"/>
      <c r="F16" s="336"/>
      <c r="G16" s="336"/>
      <c r="H16" s="336"/>
      <c r="I16" s="336"/>
      <c r="J16" s="336"/>
      <c r="K16" s="336"/>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row>
    <row r="17" spans="1:41" s="301" customFormat="1" ht="15" customHeight="1">
      <c r="A17" s="339" t="s">
        <v>1111</v>
      </c>
      <c r="B17" s="340"/>
      <c r="C17" s="341"/>
      <c r="D17" s="341"/>
      <c r="E17" s="341"/>
      <c r="F17" s="341"/>
      <c r="G17" s="341"/>
      <c r="H17" s="341"/>
      <c r="I17" s="341"/>
      <c r="J17" s="341"/>
      <c r="K17" s="341"/>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row>
    <row r="18" spans="1:41" s="301" customFormat="1" ht="15" customHeight="1">
      <c r="A18" s="91" t="s">
        <v>1059</v>
      </c>
      <c r="B18" s="157">
        <f>'Operating Exp'!B5</f>
        <v>0</v>
      </c>
      <c r="C18" s="93">
        <f>B$18*(1+$H$4)</f>
        <v>0</v>
      </c>
      <c r="D18" s="93">
        <f t="shared" ref="D18:AO18" si="5">C$18*(1+$H$4)</f>
        <v>0</v>
      </c>
      <c r="E18" s="93">
        <f t="shared" si="5"/>
        <v>0</v>
      </c>
      <c r="F18" s="93">
        <f t="shared" si="5"/>
        <v>0</v>
      </c>
      <c r="G18" s="93">
        <f t="shared" si="5"/>
        <v>0</v>
      </c>
      <c r="H18" s="93">
        <f t="shared" si="5"/>
        <v>0</v>
      </c>
      <c r="I18" s="93">
        <f t="shared" si="5"/>
        <v>0</v>
      </c>
      <c r="J18" s="93">
        <f t="shared" si="5"/>
        <v>0</v>
      </c>
      <c r="K18" s="93">
        <f t="shared" si="5"/>
        <v>0</v>
      </c>
      <c r="L18" s="93">
        <f t="shared" si="5"/>
        <v>0</v>
      </c>
      <c r="M18" s="93">
        <f t="shared" si="5"/>
        <v>0</v>
      </c>
      <c r="N18" s="93">
        <f t="shared" si="5"/>
        <v>0</v>
      </c>
      <c r="O18" s="93">
        <f t="shared" si="5"/>
        <v>0</v>
      </c>
      <c r="P18" s="93">
        <f t="shared" si="5"/>
        <v>0</v>
      </c>
      <c r="Q18" s="93">
        <f t="shared" si="5"/>
        <v>0</v>
      </c>
      <c r="R18" s="93">
        <f t="shared" si="5"/>
        <v>0</v>
      </c>
      <c r="S18" s="93">
        <f t="shared" si="5"/>
        <v>0</v>
      </c>
      <c r="T18" s="93">
        <f t="shared" si="5"/>
        <v>0</v>
      </c>
      <c r="U18" s="93">
        <f t="shared" si="5"/>
        <v>0</v>
      </c>
      <c r="V18" s="93">
        <f t="shared" si="5"/>
        <v>0</v>
      </c>
      <c r="W18" s="93">
        <f t="shared" si="5"/>
        <v>0</v>
      </c>
      <c r="X18" s="93">
        <f t="shared" si="5"/>
        <v>0</v>
      </c>
      <c r="Y18" s="93">
        <f t="shared" si="5"/>
        <v>0</v>
      </c>
      <c r="Z18" s="93">
        <f t="shared" si="5"/>
        <v>0</v>
      </c>
      <c r="AA18" s="93">
        <f t="shared" si="5"/>
        <v>0</v>
      </c>
      <c r="AB18" s="93">
        <f t="shared" si="5"/>
        <v>0</v>
      </c>
      <c r="AC18" s="93">
        <f t="shared" si="5"/>
        <v>0</v>
      </c>
      <c r="AD18" s="93">
        <f t="shared" si="5"/>
        <v>0</v>
      </c>
      <c r="AE18" s="93">
        <f t="shared" si="5"/>
        <v>0</v>
      </c>
      <c r="AF18" s="93">
        <f t="shared" si="5"/>
        <v>0</v>
      </c>
      <c r="AG18" s="93">
        <f t="shared" si="5"/>
        <v>0</v>
      </c>
      <c r="AH18" s="93">
        <f t="shared" si="5"/>
        <v>0</v>
      </c>
      <c r="AI18" s="93">
        <f t="shared" si="5"/>
        <v>0</v>
      </c>
      <c r="AJ18" s="93">
        <f t="shared" si="5"/>
        <v>0</v>
      </c>
      <c r="AK18" s="93">
        <f t="shared" si="5"/>
        <v>0</v>
      </c>
      <c r="AL18" s="93">
        <f t="shared" si="5"/>
        <v>0</v>
      </c>
      <c r="AM18" s="93">
        <f t="shared" si="5"/>
        <v>0</v>
      </c>
      <c r="AN18" s="93">
        <f t="shared" si="5"/>
        <v>0</v>
      </c>
      <c r="AO18" s="93">
        <f t="shared" si="5"/>
        <v>0</v>
      </c>
    </row>
    <row r="19" spans="1:41" s="301" customFormat="1" ht="15" customHeight="1">
      <c r="A19" s="91" t="s">
        <v>1069</v>
      </c>
      <c r="B19" s="157">
        <f>+SUM('Operating Exp'!B6:B13)+SUM('Operating Exp'!B15:B26)</f>
        <v>0</v>
      </c>
      <c r="C19" s="93">
        <f>B$19*(1+$H$4)</f>
        <v>0</v>
      </c>
      <c r="D19" s="93">
        <f t="shared" ref="D19:AO19" si="6">C$19*(1+$H$4)</f>
        <v>0</v>
      </c>
      <c r="E19" s="93">
        <f t="shared" si="6"/>
        <v>0</v>
      </c>
      <c r="F19" s="93">
        <f t="shared" si="6"/>
        <v>0</v>
      </c>
      <c r="G19" s="93">
        <f t="shared" si="6"/>
        <v>0</v>
      </c>
      <c r="H19" s="93">
        <f t="shared" si="6"/>
        <v>0</v>
      </c>
      <c r="I19" s="93">
        <f t="shared" si="6"/>
        <v>0</v>
      </c>
      <c r="J19" s="93">
        <f t="shared" si="6"/>
        <v>0</v>
      </c>
      <c r="K19" s="93">
        <f t="shared" si="6"/>
        <v>0</v>
      </c>
      <c r="L19" s="93">
        <f t="shared" si="6"/>
        <v>0</v>
      </c>
      <c r="M19" s="93">
        <f t="shared" si="6"/>
        <v>0</v>
      </c>
      <c r="N19" s="93">
        <f t="shared" si="6"/>
        <v>0</v>
      </c>
      <c r="O19" s="93">
        <f t="shared" si="6"/>
        <v>0</v>
      </c>
      <c r="P19" s="93">
        <f t="shared" si="6"/>
        <v>0</v>
      </c>
      <c r="Q19" s="93">
        <f t="shared" si="6"/>
        <v>0</v>
      </c>
      <c r="R19" s="93">
        <f t="shared" si="6"/>
        <v>0</v>
      </c>
      <c r="S19" s="93">
        <f t="shared" si="6"/>
        <v>0</v>
      </c>
      <c r="T19" s="93">
        <f t="shared" si="6"/>
        <v>0</v>
      </c>
      <c r="U19" s="93">
        <f t="shared" si="6"/>
        <v>0</v>
      </c>
      <c r="V19" s="93">
        <f t="shared" si="6"/>
        <v>0</v>
      </c>
      <c r="W19" s="93">
        <f t="shared" si="6"/>
        <v>0</v>
      </c>
      <c r="X19" s="93">
        <f t="shared" si="6"/>
        <v>0</v>
      </c>
      <c r="Y19" s="93">
        <f t="shared" si="6"/>
        <v>0</v>
      </c>
      <c r="Z19" s="93">
        <f t="shared" si="6"/>
        <v>0</v>
      </c>
      <c r="AA19" s="93">
        <f t="shared" si="6"/>
        <v>0</v>
      </c>
      <c r="AB19" s="93">
        <f t="shared" si="6"/>
        <v>0</v>
      </c>
      <c r="AC19" s="93">
        <f t="shared" si="6"/>
        <v>0</v>
      </c>
      <c r="AD19" s="93">
        <f t="shared" si="6"/>
        <v>0</v>
      </c>
      <c r="AE19" s="93">
        <f t="shared" si="6"/>
        <v>0</v>
      </c>
      <c r="AF19" s="93">
        <f t="shared" si="6"/>
        <v>0</v>
      </c>
      <c r="AG19" s="93">
        <f t="shared" si="6"/>
        <v>0</v>
      </c>
      <c r="AH19" s="93">
        <f t="shared" si="6"/>
        <v>0</v>
      </c>
      <c r="AI19" s="93">
        <f t="shared" si="6"/>
        <v>0</v>
      </c>
      <c r="AJ19" s="93">
        <f t="shared" si="6"/>
        <v>0</v>
      </c>
      <c r="AK19" s="93">
        <f t="shared" si="6"/>
        <v>0</v>
      </c>
      <c r="AL19" s="93">
        <f t="shared" si="6"/>
        <v>0</v>
      </c>
      <c r="AM19" s="93">
        <f t="shared" si="6"/>
        <v>0</v>
      </c>
      <c r="AN19" s="93">
        <f t="shared" si="6"/>
        <v>0</v>
      </c>
      <c r="AO19" s="93">
        <f t="shared" si="6"/>
        <v>0</v>
      </c>
    </row>
    <row r="20" spans="1:41" s="301" customFormat="1" ht="15" customHeight="1">
      <c r="A20" s="91" t="s">
        <v>1112</v>
      </c>
      <c r="B20" s="157">
        <f>SUM('Operating Exp'!B28:B31)</f>
        <v>0</v>
      </c>
      <c r="C20" s="93">
        <f>B$20*(1+$H$4)</f>
        <v>0</v>
      </c>
      <c r="D20" s="93">
        <f t="shared" ref="D20:AO20" si="7">C$20*(1+$H$4)</f>
        <v>0</v>
      </c>
      <c r="E20" s="93">
        <f t="shared" si="7"/>
        <v>0</v>
      </c>
      <c r="F20" s="93">
        <f t="shared" si="7"/>
        <v>0</v>
      </c>
      <c r="G20" s="93">
        <f t="shared" si="7"/>
        <v>0</v>
      </c>
      <c r="H20" s="93">
        <f t="shared" si="7"/>
        <v>0</v>
      </c>
      <c r="I20" s="93">
        <f t="shared" si="7"/>
        <v>0</v>
      </c>
      <c r="J20" s="93">
        <f t="shared" si="7"/>
        <v>0</v>
      </c>
      <c r="K20" s="93">
        <f t="shared" si="7"/>
        <v>0</v>
      </c>
      <c r="L20" s="93">
        <f t="shared" si="7"/>
        <v>0</v>
      </c>
      <c r="M20" s="93">
        <f t="shared" si="7"/>
        <v>0</v>
      </c>
      <c r="N20" s="93">
        <f t="shared" si="7"/>
        <v>0</v>
      </c>
      <c r="O20" s="93">
        <f t="shared" si="7"/>
        <v>0</v>
      </c>
      <c r="P20" s="93">
        <f t="shared" si="7"/>
        <v>0</v>
      </c>
      <c r="Q20" s="93">
        <f t="shared" si="7"/>
        <v>0</v>
      </c>
      <c r="R20" s="93">
        <f t="shared" si="7"/>
        <v>0</v>
      </c>
      <c r="S20" s="93">
        <f t="shared" si="7"/>
        <v>0</v>
      </c>
      <c r="T20" s="93">
        <f t="shared" si="7"/>
        <v>0</v>
      </c>
      <c r="U20" s="93">
        <f t="shared" si="7"/>
        <v>0</v>
      </c>
      <c r="V20" s="93">
        <f t="shared" si="7"/>
        <v>0</v>
      </c>
      <c r="W20" s="93">
        <f t="shared" si="7"/>
        <v>0</v>
      </c>
      <c r="X20" s="93">
        <f t="shared" si="7"/>
        <v>0</v>
      </c>
      <c r="Y20" s="93">
        <f t="shared" si="7"/>
        <v>0</v>
      </c>
      <c r="Z20" s="93">
        <f t="shared" si="7"/>
        <v>0</v>
      </c>
      <c r="AA20" s="93">
        <f t="shared" si="7"/>
        <v>0</v>
      </c>
      <c r="AB20" s="93">
        <f t="shared" si="7"/>
        <v>0</v>
      </c>
      <c r="AC20" s="93">
        <f t="shared" si="7"/>
        <v>0</v>
      </c>
      <c r="AD20" s="93">
        <f t="shared" si="7"/>
        <v>0</v>
      </c>
      <c r="AE20" s="93">
        <f t="shared" si="7"/>
        <v>0</v>
      </c>
      <c r="AF20" s="93">
        <f t="shared" si="7"/>
        <v>0</v>
      </c>
      <c r="AG20" s="93">
        <f t="shared" si="7"/>
        <v>0</v>
      </c>
      <c r="AH20" s="93">
        <f t="shared" si="7"/>
        <v>0</v>
      </c>
      <c r="AI20" s="93">
        <f t="shared" si="7"/>
        <v>0</v>
      </c>
      <c r="AJ20" s="93">
        <f t="shared" si="7"/>
        <v>0</v>
      </c>
      <c r="AK20" s="93">
        <f t="shared" si="7"/>
        <v>0</v>
      </c>
      <c r="AL20" s="93">
        <f t="shared" si="7"/>
        <v>0</v>
      </c>
      <c r="AM20" s="93">
        <f t="shared" si="7"/>
        <v>0</v>
      </c>
      <c r="AN20" s="93">
        <f t="shared" si="7"/>
        <v>0</v>
      </c>
      <c r="AO20" s="93">
        <f t="shared" si="7"/>
        <v>0</v>
      </c>
    </row>
    <row r="21" spans="1:41" s="301" customFormat="1" ht="15" customHeight="1">
      <c r="A21" s="91" t="s">
        <v>1113</v>
      </c>
      <c r="B21" s="157">
        <f>SUM('Operating Exp'!B33:B38)+'Operating Exp'!B40+'Operating Exp'!B41+'Operating Exp'!B43+'Operating Exp'!B44</f>
        <v>0</v>
      </c>
      <c r="C21" s="93">
        <f>B$21*(1+$H$4)</f>
        <v>0</v>
      </c>
      <c r="D21" s="93">
        <f t="shared" ref="D21:AO21" si="8">C$21*(1+$H$4)</f>
        <v>0</v>
      </c>
      <c r="E21" s="93">
        <f t="shared" si="8"/>
        <v>0</v>
      </c>
      <c r="F21" s="93">
        <f t="shared" si="8"/>
        <v>0</v>
      </c>
      <c r="G21" s="93">
        <f t="shared" si="8"/>
        <v>0</v>
      </c>
      <c r="H21" s="93">
        <f t="shared" si="8"/>
        <v>0</v>
      </c>
      <c r="I21" s="93">
        <f t="shared" si="8"/>
        <v>0</v>
      </c>
      <c r="J21" s="93">
        <f t="shared" si="8"/>
        <v>0</v>
      </c>
      <c r="K21" s="93">
        <f t="shared" si="8"/>
        <v>0</v>
      </c>
      <c r="L21" s="93">
        <f t="shared" si="8"/>
        <v>0</v>
      </c>
      <c r="M21" s="93">
        <f t="shared" si="8"/>
        <v>0</v>
      </c>
      <c r="N21" s="93">
        <f t="shared" si="8"/>
        <v>0</v>
      </c>
      <c r="O21" s="93">
        <f t="shared" si="8"/>
        <v>0</v>
      </c>
      <c r="P21" s="93">
        <f t="shared" si="8"/>
        <v>0</v>
      </c>
      <c r="Q21" s="93">
        <f t="shared" si="8"/>
        <v>0</v>
      </c>
      <c r="R21" s="93">
        <f t="shared" si="8"/>
        <v>0</v>
      </c>
      <c r="S21" s="93">
        <f t="shared" si="8"/>
        <v>0</v>
      </c>
      <c r="T21" s="93">
        <f t="shared" si="8"/>
        <v>0</v>
      </c>
      <c r="U21" s="93">
        <f t="shared" si="8"/>
        <v>0</v>
      </c>
      <c r="V21" s="93">
        <f t="shared" si="8"/>
        <v>0</v>
      </c>
      <c r="W21" s="93">
        <f t="shared" si="8"/>
        <v>0</v>
      </c>
      <c r="X21" s="93">
        <f t="shared" si="8"/>
        <v>0</v>
      </c>
      <c r="Y21" s="93">
        <f t="shared" si="8"/>
        <v>0</v>
      </c>
      <c r="Z21" s="93">
        <f t="shared" si="8"/>
        <v>0</v>
      </c>
      <c r="AA21" s="93">
        <f t="shared" si="8"/>
        <v>0</v>
      </c>
      <c r="AB21" s="93">
        <f t="shared" si="8"/>
        <v>0</v>
      </c>
      <c r="AC21" s="93">
        <f t="shared" si="8"/>
        <v>0</v>
      </c>
      <c r="AD21" s="93">
        <f t="shared" si="8"/>
        <v>0</v>
      </c>
      <c r="AE21" s="93">
        <f t="shared" si="8"/>
        <v>0</v>
      </c>
      <c r="AF21" s="93">
        <f t="shared" si="8"/>
        <v>0</v>
      </c>
      <c r="AG21" s="93">
        <f t="shared" si="8"/>
        <v>0</v>
      </c>
      <c r="AH21" s="93">
        <f t="shared" si="8"/>
        <v>0</v>
      </c>
      <c r="AI21" s="93">
        <f t="shared" si="8"/>
        <v>0</v>
      </c>
      <c r="AJ21" s="93">
        <f t="shared" si="8"/>
        <v>0</v>
      </c>
      <c r="AK21" s="93">
        <f t="shared" si="8"/>
        <v>0</v>
      </c>
      <c r="AL21" s="93">
        <f t="shared" si="8"/>
        <v>0</v>
      </c>
      <c r="AM21" s="93">
        <f t="shared" si="8"/>
        <v>0</v>
      </c>
      <c r="AN21" s="93">
        <f t="shared" si="8"/>
        <v>0</v>
      </c>
      <c r="AO21" s="93">
        <f t="shared" si="8"/>
        <v>0</v>
      </c>
    </row>
    <row r="22" spans="1:41" s="332" customFormat="1" ht="15" customHeight="1">
      <c r="A22" s="92" t="s">
        <v>1114</v>
      </c>
      <c r="B22" s="342">
        <f>SUM(B18:B21)</f>
        <v>0</v>
      </c>
      <c r="C22" s="342">
        <f t="shared" ref="C22:AO22" si="9">SUM(C18:C21)</f>
        <v>0</v>
      </c>
      <c r="D22" s="342">
        <f t="shared" si="9"/>
        <v>0</v>
      </c>
      <c r="E22" s="342">
        <f t="shared" si="9"/>
        <v>0</v>
      </c>
      <c r="F22" s="342">
        <f t="shared" si="9"/>
        <v>0</v>
      </c>
      <c r="G22" s="342">
        <f t="shared" si="9"/>
        <v>0</v>
      </c>
      <c r="H22" s="342">
        <f t="shared" si="9"/>
        <v>0</v>
      </c>
      <c r="I22" s="342">
        <f t="shared" si="9"/>
        <v>0</v>
      </c>
      <c r="J22" s="342">
        <f t="shared" si="9"/>
        <v>0</v>
      </c>
      <c r="K22" s="342">
        <f t="shared" si="9"/>
        <v>0</v>
      </c>
      <c r="L22" s="342">
        <f t="shared" si="9"/>
        <v>0</v>
      </c>
      <c r="M22" s="342">
        <f t="shared" si="9"/>
        <v>0</v>
      </c>
      <c r="N22" s="342">
        <f t="shared" si="9"/>
        <v>0</v>
      </c>
      <c r="O22" s="342">
        <f t="shared" si="9"/>
        <v>0</v>
      </c>
      <c r="P22" s="342">
        <f t="shared" si="9"/>
        <v>0</v>
      </c>
      <c r="Q22" s="342">
        <f t="shared" si="9"/>
        <v>0</v>
      </c>
      <c r="R22" s="342">
        <f t="shared" si="9"/>
        <v>0</v>
      </c>
      <c r="S22" s="342">
        <f t="shared" si="9"/>
        <v>0</v>
      </c>
      <c r="T22" s="342">
        <f t="shared" si="9"/>
        <v>0</v>
      </c>
      <c r="U22" s="342">
        <f t="shared" si="9"/>
        <v>0</v>
      </c>
      <c r="V22" s="342">
        <f t="shared" si="9"/>
        <v>0</v>
      </c>
      <c r="W22" s="342">
        <f t="shared" si="9"/>
        <v>0</v>
      </c>
      <c r="X22" s="342">
        <f t="shared" si="9"/>
        <v>0</v>
      </c>
      <c r="Y22" s="342">
        <f t="shared" si="9"/>
        <v>0</v>
      </c>
      <c r="Z22" s="342">
        <f t="shared" si="9"/>
        <v>0</v>
      </c>
      <c r="AA22" s="342">
        <f t="shared" si="9"/>
        <v>0</v>
      </c>
      <c r="AB22" s="342">
        <f t="shared" si="9"/>
        <v>0</v>
      </c>
      <c r="AC22" s="342">
        <f t="shared" si="9"/>
        <v>0</v>
      </c>
      <c r="AD22" s="342">
        <f t="shared" si="9"/>
        <v>0</v>
      </c>
      <c r="AE22" s="342">
        <f t="shared" si="9"/>
        <v>0</v>
      </c>
      <c r="AF22" s="342">
        <f t="shared" si="9"/>
        <v>0</v>
      </c>
      <c r="AG22" s="342">
        <f t="shared" si="9"/>
        <v>0</v>
      </c>
      <c r="AH22" s="342">
        <f t="shared" si="9"/>
        <v>0</v>
      </c>
      <c r="AI22" s="342">
        <f t="shared" si="9"/>
        <v>0</v>
      </c>
      <c r="AJ22" s="342">
        <f t="shared" si="9"/>
        <v>0</v>
      </c>
      <c r="AK22" s="342">
        <f t="shared" si="9"/>
        <v>0</v>
      </c>
      <c r="AL22" s="342">
        <f t="shared" si="9"/>
        <v>0</v>
      </c>
      <c r="AM22" s="342">
        <f t="shared" si="9"/>
        <v>0</v>
      </c>
      <c r="AN22" s="342">
        <f t="shared" si="9"/>
        <v>0</v>
      </c>
      <c r="AO22" s="342">
        <f t="shared" si="9"/>
        <v>0</v>
      </c>
    </row>
    <row r="23" spans="1:41" s="332" customFormat="1" ht="22.5" customHeight="1" thickBot="1">
      <c r="A23" s="343" t="s">
        <v>1115</v>
      </c>
      <c r="B23" s="344">
        <f>B15-B22</f>
        <v>0</v>
      </c>
      <c r="C23" s="345">
        <f t="shared" ref="C23:AO23" si="10">C15-C22</f>
        <v>0</v>
      </c>
      <c r="D23" s="345">
        <f t="shared" si="10"/>
        <v>0</v>
      </c>
      <c r="E23" s="345">
        <f t="shared" si="10"/>
        <v>0</v>
      </c>
      <c r="F23" s="345">
        <f t="shared" si="10"/>
        <v>0</v>
      </c>
      <c r="G23" s="345">
        <f t="shared" si="10"/>
        <v>0</v>
      </c>
      <c r="H23" s="345">
        <f t="shared" si="10"/>
        <v>0</v>
      </c>
      <c r="I23" s="345">
        <f t="shared" si="10"/>
        <v>0</v>
      </c>
      <c r="J23" s="345">
        <f t="shared" si="10"/>
        <v>0</v>
      </c>
      <c r="K23" s="345">
        <f t="shared" si="10"/>
        <v>0</v>
      </c>
      <c r="L23" s="345">
        <f t="shared" si="10"/>
        <v>0</v>
      </c>
      <c r="M23" s="345">
        <f t="shared" si="10"/>
        <v>0</v>
      </c>
      <c r="N23" s="345">
        <f t="shared" si="10"/>
        <v>0</v>
      </c>
      <c r="O23" s="345">
        <f t="shared" si="10"/>
        <v>0</v>
      </c>
      <c r="P23" s="345">
        <f t="shared" si="10"/>
        <v>0</v>
      </c>
      <c r="Q23" s="345">
        <f t="shared" si="10"/>
        <v>0</v>
      </c>
      <c r="R23" s="345">
        <f t="shared" si="10"/>
        <v>0</v>
      </c>
      <c r="S23" s="345">
        <f t="shared" si="10"/>
        <v>0</v>
      </c>
      <c r="T23" s="345">
        <f t="shared" si="10"/>
        <v>0</v>
      </c>
      <c r="U23" s="345">
        <f t="shared" si="10"/>
        <v>0</v>
      </c>
      <c r="V23" s="345">
        <f t="shared" si="10"/>
        <v>0</v>
      </c>
      <c r="W23" s="345">
        <f t="shared" si="10"/>
        <v>0</v>
      </c>
      <c r="X23" s="345">
        <f t="shared" si="10"/>
        <v>0</v>
      </c>
      <c r="Y23" s="345">
        <f t="shared" si="10"/>
        <v>0</v>
      </c>
      <c r="Z23" s="345">
        <f t="shared" si="10"/>
        <v>0</v>
      </c>
      <c r="AA23" s="345">
        <f t="shared" si="10"/>
        <v>0</v>
      </c>
      <c r="AB23" s="345">
        <f t="shared" si="10"/>
        <v>0</v>
      </c>
      <c r="AC23" s="345">
        <f t="shared" si="10"/>
        <v>0</v>
      </c>
      <c r="AD23" s="345">
        <f t="shared" si="10"/>
        <v>0</v>
      </c>
      <c r="AE23" s="345">
        <f t="shared" si="10"/>
        <v>0</v>
      </c>
      <c r="AF23" s="345">
        <f t="shared" si="10"/>
        <v>0</v>
      </c>
      <c r="AG23" s="345">
        <f t="shared" si="10"/>
        <v>0</v>
      </c>
      <c r="AH23" s="345">
        <f t="shared" si="10"/>
        <v>0</v>
      </c>
      <c r="AI23" s="345">
        <f t="shared" si="10"/>
        <v>0</v>
      </c>
      <c r="AJ23" s="345">
        <f t="shared" si="10"/>
        <v>0</v>
      </c>
      <c r="AK23" s="345">
        <f t="shared" si="10"/>
        <v>0</v>
      </c>
      <c r="AL23" s="345">
        <f t="shared" si="10"/>
        <v>0</v>
      </c>
      <c r="AM23" s="345">
        <f t="shared" si="10"/>
        <v>0</v>
      </c>
      <c r="AN23" s="345">
        <f t="shared" si="10"/>
        <v>0</v>
      </c>
      <c r="AO23" s="345">
        <f t="shared" si="10"/>
        <v>0</v>
      </c>
    </row>
    <row r="24" spans="1:41" s="301" customFormat="1" ht="15" customHeight="1" thickTop="1">
      <c r="A24" s="333"/>
      <c r="B24" s="346"/>
      <c r="C24" s="346"/>
      <c r="D24" s="346"/>
      <c r="E24" s="346"/>
      <c r="F24" s="346"/>
      <c r="G24" s="346"/>
      <c r="H24" s="346"/>
      <c r="I24" s="346"/>
      <c r="J24" s="346"/>
      <c r="K24" s="346"/>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row>
    <row r="25" spans="1:41" s="301" customFormat="1" ht="15" customHeight="1">
      <c r="A25" s="335" t="s">
        <v>1116</v>
      </c>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row>
    <row r="26" spans="1:41" s="301" customFormat="1" ht="15" customHeight="1">
      <c r="A26" s="401" t="s">
        <v>1117</v>
      </c>
      <c r="B26" s="347" t="e">
        <f>PMT(Sources!E10,Sources!F10,Sources!D10)*-1</f>
        <v>#NUM!</v>
      </c>
      <c r="C26" s="347" t="e">
        <f>$B$26</f>
        <v>#NUM!</v>
      </c>
      <c r="D26" s="347" t="e">
        <f t="shared" ref="D26:AO26" si="11">$B$26</f>
        <v>#NUM!</v>
      </c>
      <c r="E26" s="347" t="e">
        <f t="shared" si="11"/>
        <v>#NUM!</v>
      </c>
      <c r="F26" s="347" t="e">
        <f t="shared" si="11"/>
        <v>#NUM!</v>
      </c>
      <c r="G26" s="347" t="e">
        <f t="shared" si="11"/>
        <v>#NUM!</v>
      </c>
      <c r="H26" s="347" t="e">
        <f t="shared" si="11"/>
        <v>#NUM!</v>
      </c>
      <c r="I26" s="347" t="e">
        <f t="shared" si="11"/>
        <v>#NUM!</v>
      </c>
      <c r="J26" s="347" t="e">
        <f t="shared" si="11"/>
        <v>#NUM!</v>
      </c>
      <c r="K26" s="347" t="e">
        <f t="shared" si="11"/>
        <v>#NUM!</v>
      </c>
      <c r="L26" s="347" t="e">
        <f t="shared" si="11"/>
        <v>#NUM!</v>
      </c>
      <c r="M26" s="347" t="e">
        <f t="shared" si="11"/>
        <v>#NUM!</v>
      </c>
      <c r="N26" s="347" t="e">
        <f t="shared" si="11"/>
        <v>#NUM!</v>
      </c>
      <c r="O26" s="347" t="e">
        <f t="shared" si="11"/>
        <v>#NUM!</v>
      </c>
      <c r="P26" s="347" t="e">
        <f t="shared" si="11"/>
        <v>#NUM!</v>
      </c>
      <c r="Q26" s="347" t="e">
        <f t="shared" si="11"/>
        <v>#NUM!</v>
      </c>
      <c r="R26" s="347" t="e">
        <f t="shared" si="11"/>
        <v>#NUM!</v>
      </c>
      <c r="S26" s="347" t="e">
        <f t="shared" si="11"/>
        <v>#NUM!</v>
      </c>
      <c r="T26" s="347" t="e">
        <f t="shared" si="11"/>
        <v>#NUM!</v>
      </c>
      <c r="U26" s="347" t="e">
        <f t="shared" si="11"/>
        <v>#NUM!</v>
      </c>
      <c r="V26" s="347" t="e">
        <f t="shared" si="11"/>
        <v>#NUM!</v>
      </c>
      <c r="W26" s="347" t="e">
        <f t="shared" si="11"/>
        <v>#NUM!</v>
      </c>
      <c r="X26" s="347" t="e">
        <f t="shared" si="11"/>
        <v>#NUM!</v>
      </c>
      <c r="Y26" s="347" t="e">
        <f t="shared" si="11"/>
        <v>#NUM!</v>
      </c>
      <c r="Z26" s="347" t="e">
        <f t="shared" si="11"/>
        <v>#NUM!</v>
      </c>
      <c r="AA26" s="347" t="e">
        <f t="shared" si="11"/>
        <v>#NUM!</v>
      </c>
      <c r="AB26" s="347" t="e">
        <f t="shared" si="11"/>
        <v>#NUM!</v>
      </c>
      <c r="AC26" s="347" t="e">
        <f t="shared" si="11"/>
        <v>#NUM!</v>
      </c>
      <c r="AD26" s="347" t="e">
        <f t="shared" si="11"/>
        <v>#NUM!</v>
      </c>
      <c r="AE26" s="347" t="e">
        <f t="shared" si="11"/>
        <v>#NUM!</v>
      </c>
      <c r="AF26" s="347" t="e">
        <f t="shared" si="11"/>
        <v>#NUM!</v>
      </c>
      <c r="AG26" s="347" t="e">
        <f t="shared" si="11"/>
        <v>#NUM!</v>
      </c>
      <c r="AH26" s="347" t="e">
        <f t="shared" si="11"/>
        <v>#NUM!</v>
      </c>
      <c r="AI26" s="347" t="e">
        <f t="shared" si="11"/>
        <v>#NUM!</v>
      </c>
      <c r="AJ26" s="347" t="e">
        <f t="shared" si="11"/>
        <v>#NUM!</v>
      </c>
      <c r="AK26" s="347" t="e">
        <f t="shared" si="11"/>
        <v>#NUM!</v>
      </c>
      <c r="AL26" s="347" t="e">
        <f t="shared" si="11"/>
        <v>#NUM!</v>
      </c>
      <c r="AM26" s="347" t="e">
        <f t="shared" si="11"/>
        <v>#NUM!</v>
      </c>
      <c r="AN26" s="347" t="e">
        <f t="shared" si="11"/>
        <v>#NUM!</v>
      </c>
      <c r="AO26" s="347" t="e">
        <f t="shared" si="11"/>
        <v>#NUM!</v>
      </c>
    </row>
    <row r="27" spans="1:41" s="301" customFormat="1" ht="15" customHeight="1">
      <c r="A27" s="401" t="s">
        <v>1118</v>
      </c>
      <c r="B27" s="347">
        <f>MIN(Sources!$D$9*1%, B23*50%)</f>
        <v>0</v>
      </c>
      <c r="C27" s="347">
        <f>MIN(Sources!$D$9*1%, C23*50%)</f>
        <v>0</v>
      </c>
      <c r="D27" s="347">
        <f>MIN(Sources!$D$9*1%, D23*50%)</f>
        <v>0</v>
      </c>
      <c r="E27" s="347">
        <f>MIN(Sources!$D$9*1%, E23*50%)</f>
        <v>0</v>
      </c>
      <c r="F27" s="347">
        <f>MIN(Sources!$D$9*1%, F23*50%)</f>
        <v>0</v>
      </c>
      <c r="G27" s="347">
        <f>MIN(Sources!$D$9*1%, G23*50%)</f>
        <v>0</v>
      </c>
      <c r="H27" s="347">
        <f>MIN(Sources!$D$9*1%, H23*50%)</f>
        <v>0</v>
      </c>
      <c r="I27" s="347">
        <f>MIN(Sources!$D$9*1%, I23*50%)</f>
        <v>0</v>
      </c>
      <c r="J27" s="347">
        <f>MIN(Sources!$D$9*1%, J23*50%)</f>
        <v>0</v>
      </c>
      <c r="K27" s="347">
        <f>MIN(Sources!$D$9*1%, K23*50%)</f>
        <v>0</v>
      </c>
      <c r="L27" s="347">
        <f>MIN(Sources!$D$9*1%, L23*50%)</f>
        <v>0</v>
      </c>
      <c r="M27" s="347">
        <f>MIN(Sources!$D$9*1%, M23*50%)</f>
        <v>0</v>
      </c>
      <c r="N27" s="347">
        <f>MIN(Sources!$D$9*1%, N23*50%)</f>
        <v>0</v>
      </c>
      <c r="O27" s="347">
        <f>MIN(Sources!$D$9*1%, O23*50%)</f>
        <v>0</v>
      </c>
      <c r="P27" s="347">
        <f>MIN(Sources!$D$9*1%, P23*50%)</f>
        <v>0</v>
      </c>
      <c r="Q27" s="347">
        <f>MIN(Sources!$D$9*1%, Q23*50%)</f>
        <v>0</v>
      </c>
      <c r="R27" s="347">
        <f>MIN(Sources!$D$9*1%, R23*50%)</f>
        <v>0</v>
      </c>
      <c r="S27" s="347">
        <f>MIN(Sources!$D$9*1%, S23*50%)</f>
        <v>0</v>
      </c>
      <c r="T27" s="347">
        <f>MIN(Sources!$D$9*1%, T23*50%)</f>
        <v>0</v>
      </c>
      <c r="U27" s="347">
        <f>MIN(Sources!$D$9*1%, U23*50%)</f>
        <v>0</v>
      </c>
      <c r="V27" s="347">
        <f>MIN(Sources!$D$9*1%, V23*50%)</f>
        <v>0</v>
      </c>
      <c r="W27" s="347">
        <f>MIN(Sources!$D$9*1%, W23*50%)</f>
        <v>0</v>
      </c>
      <c r="X27" s="347">
        <f>MIN(Sources!$D$9*1%, X23*50%)</f>
        <v>0</v>
      </c>
      <c r="Y27" s="347">
        <f>MIN(Sources!$D$9*1%, Y23*50%)</f>
        <v>0</v>
      </c>
      <c r="Z27" s="347">
        <f>MIN(Sources!$D$9*1%, Z23*50%)</f>
        <v>0</v>
      </c>
      <c r="AA27" s="347">
        <f>MIN(Sources!$D$9*1%, AA23*50%)</f>
        <v>0</v>
      </c>
      <c r="AB27" s="347">
        <f>MIN(Sources!$D$9*1%, AB23*50%)</f>
        <v>0</v>
      </c>
      <c r="AC27" s="347">
        <f>MIN(Sources!$D$9*1%, AC23*50%)</f>
        <v>0</v>
      </c>
      <c r="AD27" s="347">
        <f>MIN(Sources!$D$9*1%, AD23*50%)</f>
        <v>0</v>
      </c>
      <c r="AE27" s="347">
        <f>MIN(Sources!$D$9*1%, AE23*50%)</f>
        <v>0</v>
      </c>
      <c r="AF27" s="347">
        <f>MIN(Sources!$D$9*1%, AF23*50%)</f>
        <v>0</v>
      </c>
      <c r="AG27" s="347">
        <f>MIN(Sources!$D$9*1%, AG23*50%)</f>
        <v>0</v>
      </c>
      <c r="AH27" s="347">
        <f>MIN(Sources!$D$9*1%, AH23*50%)</f>
        <v>0</v>
      </c>
      <c r="AI27" s="347">
        <f>MIN(Sources!$D$9*1%, AI23*50%)</f>
        <v>0</v>
      </c>
      <c r="AJ27" s="347">
        <f>MIN(Sources!$D$9*1%, AJ23*50%)</f>
        <v>0</v>
      </c>
      <c r="AK27" s="347">
        <f>MIN(Sources!$D$9*1%, AK23*50%)</f>
        <v>0</v>
      </c>
      <c r="AL27" s="347">
        <f>MIN(Sources!$D$9*1%, AL23*50%)</f>
        <v>0</v>
      </c>
      <c r="AM27" s="347">
        <f>MIN(Sources!$D$9*1%, AM23*50%)</f>
        <v>0</v>
      </c>
      <c r="AN27" s="347">
        <f>MIN(Sources!$D$9*1%, AN23*50%)</f>
        <v>0</v>
      </c>
      <c r="AO27" s="347">
        <f>MIN(Sources!$D$9*1%, AO23*50%)</f>
        <v>0</v>
      </c>
    </row>
    <row r="28" spans="1:41" s="301" customFormat="1" ht="15" customHeight="1">
      <c r="A28" s="402" t="s">
        <v>1119</v>
      </c>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row>
    <row r="29" spans="1:41" s="301" customFormat="1" ht="18.75" customHeight="1">
      <c r="A29" s="91" t="s">
        <v>1120</v>
      </c>
      <c r="B29" s="404" t="e">
        <f>SUM(B26:B28)</f>
        <v>#NUM!</v>
      </c>
      <c r="C29" s="404" t="e">
        <f t="shared" ref="C29:AO29" si="12">SUM(C26:C28)</f>
        <v>#NUM!</v>
      </c>
      <c r="D29" s="404" t="e">
        <f t="shared" si="12"/>
        <v>#NUM!</v>
      </c>
      <c r="E29" s="404" t="e">
        <f t="shared" si="12"/>
        <v>#NUM!</v>
      </c>
      <c r="F29" s="404" t="e">
        <f t="shared" si="12"/>
        <v>#NUM!</v>
      </c>
      <c r="G29" s="404" t="e">
        <f t="shared" si="12"/>
        <v>#NUM!</v>
      </c>
      <c r="H29" s="404" t="e">
        <f t="shared" si="12"/>
        <v>#NUM!</v>
      </c>
      <c r="I29" s="404" t="e">
        <f t="shared" si="12"/>
        <v>#NUM!</v>
      </c>
      <c r="J29" s="404" t="e">
        <f t="shared" si="12"/>
        <v>#NUM!</v>
      </c>
      <c r="K29" s="404" t="e">
        <f t="shared" si="12"/>
        <v>#NUM!</v>
      </c>
      <c r="L29" s="404" t="e">
        <f t="shared" si="12"/>
        <v>#NUM!</v>
      </c>
      <c r="M29" s="404" t="e">
        <f t="shared" si="12"/>
        <v>#NUM!</v>
      </c>
      <c r="N29" s="404" t="e">
        <f t="shared" si="12"/>
        <v>#NUM!</v>
      </c>
      <c r="O29" s="404" t="e">
        <f t="shared" si="12"/>
        <v>#NUM!</v>
      </c>
      <c r="P29" s="404" t="e">
        <f t="shared" si="12"/>
        <v>#NUM!</v>
      </c>
      <c r="Q29" s="404" t="e">
        <f t="shared" si="12"/>
        <v>#NUM!</v>
      </c>
      <c r="R29" s="404" t="e">
        <f t="shared" si="12"/>
        <v>#NUM!</v>
      </c>
      <c r="S29" s="404" t="e">
        <f t="shared" si="12"/>
        <v>#NUM!</v>
      </c>
      <c r="T29" s="404" t="e">
        <f t="shared" si="12"/>
        <v>#NUM!</v>
      </c>
      <c r="U29" s="404" t="e">
        <f t="shared" si="12"/>
        <v>#NUM!</v>
      </c>
      <c r="V29" s="404" t="e">
        <f t="shared" si="12"/>
        <v>#NUM!</v>
      </c>
      <c r="W29" s="404" t="e">
        <f t="shared" si="12"/>
        <v>#NUM!</v>
      </c>
      <c r="X29" s="404" t="e">
        <f t="shared" si="12"/>
        <v>#NUM!</v>
      </c>
      <c r="Y29" s="404" t="e">
        <f t="shared" si="12"/>
        <v>#NUM!</v>
      </c>
      <c r="Z29" s="404" t="e">
        <f t="shared" si="12"/>
        <v>#NUM!</v>
      </c>
      <c r="AA29" s="404" t="e">
        <f t="shared" si="12"/>
        <v>#NUM!</v>
      </c>
      <c r="AB29" s="404" t="e">
        <f t="shared" si="12"/>
        <v>#NUM!</v>
      </c>
      <c r="AC29" s="404" t="e">
        <f t="shared" si="12"/>
        <v>#NUM!</v>
      </c>
      <c r="AD29" s="404" t="e">
        <f t="shared" si="12"/>
        <v>#NUM!</v>
      </c>
      <c r="AE29" s="404" t="e">
        <f t="shared" si="12"/>
        <v>#NUM!</v>
      </c>
      <c r="AF29" s="404" t="e">
        <f t="shared" si="12"/>
        <v>#NUM!</v>
      </c>
      <c r="AG29" s="404" t="e">
        <f t="shared" si="12"/>
        <v>#NUM!</v>
      </c>
      <c r="AH29" s="404" t="e">
        <f t="shared" si="12"/>
        <v>#NUM!</v>
      </c>
      <c r="AI29" s="404" t="e">
        <f t="shared" si="12"/>
        <v>#NUM!</v>
      </c>
      <c r="AJ29" s="404" t="e">
        <f t="shared" si="12"/>
        <v>#NUM!</v>
      </c>
      <c r="AK29" s="404" t="e">
        <f t="shared" si="12"/>
        <v>#NUM!</v>
      </c>
      <c r="AL29" s="404" t="e">
        <f t="shared" si="12"/>
        <v>#NUM!</v>
      </c>
      <c r="AM29" s="404" t="e">
        <f t="shared" si="12"/>
        <v>#NUM!</v>
      </c>
      <c r="AN29" s="404" t="e">
        <f t="shared" si="12"/>
        <v>#NUM!</v>
      </c>
      <c r="AO29" s="404" t="e">
        <f t="shared" si="12"/>
        <v>#NUM!</v>
      </c>
    </row>
    <row r="30" spans="1:41" s="301" customFormat="1" ht="18.75" customHeight="1">
      <c r="A30" s="91" t="s">
        <v>1121</v>
      </c>
      <c r="B30" s="404" t="e">
        <f>B23-B26</f>
        <v>#NUM!</v>
      </c>
      <c r="C30" s="404" t="e">
        <f t="shared" ref="C30:AO30" si="13">C23-C26</f>
        <v>#NUM!</v>
      </c>
      <c r="D30" s="404" t="e">
        <f t="shared" si="13"/>
        <v>#NUM!</v>
      </c>
      <c r="E30" s="404" t="e">
        <f t="shared" si="13"/>
        <v>#NUM!</v>
      </c>
      <c r="F30" s="404" t="e">
        <f t="shared" si="13"/>
        <v>#NUM!</v>
      </c>
      <c r="G30" s="404" t="e">
        <f t="shared" si="13"/>
        <v>#NUM!</v>
      </c>
      <c r="H30" s="404" t="e">
        <f t="shared" si="13"/>
        <v>#NUM!</v>
      </c>
      <c r="I30" s="404" t="e">
        <f t="shared" si="13"/>
        <v>#NUM!</v>
      </c>
      <c r="J30" s="404" t="e">
        <f t="shared" si="13"/>
        <v>#NUM!</v>
      </c>
      <c r="K30" s="404" t="e">
        <f t="shared" si="13"/>
        <v>#NUM!</v>
      </c>
      <c r="L30" s="404" t="e">
        <f t="shared" si="13"/>
        <v>#NUM!</v>
      </c>
      <c r="M30" s="404" t="e">
        <f t="shared" si="13"/>
        <v>#NUM!</v>
      </c>
      <c r="N30" s="404" t="e">
        <f t="shared" si="13"/>
        <v>#NUM!</v>
      </c>
      <c r="O30" s="404" t="e">
        <f t="shared" si="13"/>
        <v>#NUM!</v>
      </c>
      <c r="P30" s="404" t="e">
        <f t="shared" si="13"/>
        <v>#NUM!</v>
      </c>
      <c r="Q30" s="404" t="e">
        <f t="shared" si="13"/>
        <v>#NUM!</v>
      </c>
      <c r="R30" s="404" t="e">
        <f t="shared" si="13"/>
        <v>#NUM!</v>
      </c>
      <c r="S30" s="404" t="e">
        <f t="shared" si="13"/>
        <v>#NUM!</v>
      </c>
      <c r="T30" s="404" t="e">
        <f t="shared" si="13"/>
        <v>#NUM!</v>
      </c>
      <c r="U30" s="404" t="e">
        <f t="shared" si="13"/>
        <v>#NUM!</v>
      </c>
      <c r="V30" s="404" t="e">
        <f t="shared" si="13"/>
        <v>#NUM!</v>
      </c>
      <c r="W30" s="404" t="e">
        <f t="shared" si="13"/>
        <v>#NUM!</v>
      </c>
      <c r="X30" s="404" t="e">
        <f t="shared" si="13"/>
        <v>#NUM!</v>
      </c>
      <c r="Y30" s="404" t="e">
        <f t="shared" si="13"/>
        <v>#NUM!</v>
      </c>
      <c r="Z30" s="404" t="e">
        <f t="shared" si="13"/>
        <v>#NUM!</v>
      </c>
      <c r="AA30" s="404" t="e">
        <f t="shared" si="13"/>
        <v>#NUM!</v>
      </c>
      <c r="AB30" s="404" t="e">
        <f t="shared" si="13"/>
        <v>#NUM!</v>
      </c>
      <c r="AC30" s="404" t="e">
        <f t="shared" si="13"/>
        <v>#NUM!</v>
      </c>
      <c r="AD30" s="404" t="e">
        <f t="shared" si="13"/>
        <v>#NUM!</v>
      </c>
      <c r="AE30" s="404" t="e">
        <f t="shared" si="13"/>
        <v>#NUM!</v>
      </c>
      <c r="AF30" s="404" t="e">
        <f t="shared" si="13"/>
        <v>#NUM!</v>
      </c>
      <c r="AG30" s="404" t="e">
        <f t="shared" si="13"/>
        <v>#NUM!</v>
      </c>
      <c r="AH30" s="404" t="e">
        <f t="shared" si="13"/>
        <v>#NUM!</v>
      </c>
      <c r="AI30" s="404" t="e">
        <f t="shared" si="13"/>
        <v>#NUM!</v>
      </c>
      <c r="AJ30" s="404" t="e">
        <f t="shared" si="13"/>
        <v>#NUM!</v>
      </c>
      <c r="AK30" s="404" t="e">
        <f t="shared" si="13"/>
        <v>#NUM!</v>
      </c>
      <c r="AL30" s="404" t="e">
        <f t="shared" si="13"/>
        <v>#NUM!</v>
      </c>
      <c r="AM30" s="404" t="e">
        <f t="shared" si="13"/>
        <v>#NUM!</v>
      </c>
      <c r="AN30" s="404" t="e">
        <f t="shared" si="13"/>
        <v>#NUM!</v>
      </c>
      <c r="AO30" s="404" t="e">
        <f t="shared" si="13"/>
        <v>#NUM!</v>
      </c>
    </row>
    <row r="31" spans="1:41" s="301" customFormat="1" ht="18.75" customHeight="1">
      <c r="A31" s="91" t="s">
        <v>1122</v>
      </c>
      <c r="B31" s="404" t="e">
        <f>B23-B29</f>
        <v>#NUM!</v>
      </c>
      <c r="C31" s="404" t="e">
        <f t="shared" ref="C31:AO31" si="14">C23-C29</f>
        <v>#NUM!</v>
      </c>
      <c r="D31" s="404" t="e">
        <f t="shared" si="14"/>
        <v>#NUM!</v>
      </c>
      <c r="E31" s="404" t="e">
        <f t="shared" si="14"/>
        <v>#NUM!</v>
      </c>
      <c r="F31" s="404" t="e">
        <f t="shared" si="14"/>
        <v>#NUM!</v>
      </c>
      <c r="G31" s="404" t="e">
        <f t="shared" si="14"/>
        <v>#NUM!</v>
      </c>
      <c r="H31" s="404" t="e">
        <f t="shared" si="14"/>
        <v>#NUM!</v>
      </c>
      <c r="I31" s="404" t="e">
        <f t="shared" si="14"/>
        <v>#NUM!</v>
      </c>
      <c r="J31" s="404" t="e">
        <f t="shared" si="14"/>
        <v>#NUM!</v>
      </c>
      <c r="K31" s="404" t="e">
        <f t="shared" si="14"/>
        <v>#NUM!</v>
      </c>
      <c r="L31" s="404" t="e">
        <f t="shared" si="14"/>
        <v>#NUM!</v>
      </c>
      <c r="M31" s="404" t="e">
        <f t="shared" si="14"/>
        <v>#NUM!</v>
      </c>
      <c r="N31" s="404" t="e">
        <f t="shared" si="14"/>
        <v>#NUM!</v>
      </c>
      <c r="O31" s="404" t="e">
        <f t="shared" si="14"/>
        <v>#NUM!</v>
      </c>
      <c r="P31" s="404" t="e">
        <f t="shared" si="14"/>
        <v>#NUM!</v>
      </c>
      <c r="Q31" s="404" t="e">
        <f t="shared" si="14"/>
        <v>#NUM!</v>
      </c>
      <c r="R31" s="404" t="e">
        <f t="shared" si="14"/>
        <v>#NUM!</v>
      </c>
      <c r="S31" s="404" t="e">
        <f t="shared" si="14"/>
        <v>#NUM!</v>
      </c>
      <c r="T31" s="404" t="e">
        <f t="shared" si="14"/>
        <v>#NUM!</v>
      </c>
      <c r="U31" s="404" t="e">
        <f t="shared" si="14"/>
        <v>#NUM!</v>
      </c>
      <c r="V31" s="404" t="e">
        <f t="shared" si="14"/>
        <v>#NUM!</v>
      </c>
      <c r="W31" s="404" t="e">
        <f t="shared" si="14"/>
        <v>#NUM!</v>
      </c>
      <c r="X31" s="404" t="e">
        <f t="shared" si="14"/>
        <v>#NUM!</v>
      </c>
      <c r="Y31" s="404" t="e">
        <f t="shared" si="14"/>
        <v>#NUM!</v>
      </c>
      <c r="Z31" s="404" t="e">
        <f t="shared" si="14"/>
        <v>#NUM!</v>
      </c>
      <c r="AA31" s="404" t="e">
        <f t="shared" si="14"/>
        <v>#NUM!</v>
      </c>
      <c r="AB31" s="404" t="e">
        <f t="shared" si="14"/>
        <v>#NUM!</v>
      </c>
      <c r="AC31" s="404" t="e">
        <f t="shared" si="14"/>
        <v>#NUM!</v>
      </c>
      <c r="AD31" s="404" t="e">
        <f t="shared" si="14"/>
        <v>#NUM!</v>
      </c>
      <c r="AE31" s="404" t="e">
        <f t="shared" si="14"/>
        <v>#NUM!</v>
      </c>
      <c r="AF31" s="404" t="e">
        <f t="shared" si="14"/>
        <v>#NUM!</v>
      </c>
      <c r="AG31" s="404" t="e">
        <f t="shared" si="14"/>
        <v>#NUM!</v>
      </c>
      <c r="AH31" s="404" t="e">
        <f t="shared" si="14"/>
        <v>#NUM!</v>
      </c>
      <c r="AI31" s="404" t="e">
        <f t="shared" si="14"/>
        <v>#NUM!</v>
      </c>
      <c r="AJ31" s="404" t="e">
        <f t="shared" si="14"/>
        <v>#NUM!</v>
      </c>
      <c r="AK31" s="404" t="e">
        <f t="shared" si="14"/>
        <v>#NUM!</v>
      </c>
      <c r="AL31" s="404" t="e">
        <f t="shared" si="14"/>
        <v>#NUM!</v>
      </c>
      <c r="AM31" s="404" t="e">
        <f t="shared" si="14"/>
        <v>#NUM!</v>
      </c>
      <c r="AN31" s="404" t="e">
        <f t="shared" si="14"/>
        <v>#NUM!</v>
      </c>
      <c r="AO31" s="404" t="e">
        <f t="shared" si="14"/>
        <v>#NUM!</v>
      </c>
    </row>
    <row r="32" spans="1:41" s="301" customFormat="1" ht="18.75" customHeight="1">
      <c r="A32" s="91" t="s">
        <v>1123</v>
      </c>
      <c r="B32" s="405" t="e">
        <f>B23/B26</f>
        <v>#NUM!</v>
      </c>
      <c r="C32" s="405" t="e">
        <f t="shared" ref="C32:AO32" si="15">C23/C26</f>
        <v>#NUM!</v>
      </c>
      <c r="D32" s="405" t="e">
        <f t="shared" si="15"/>
        <v>#NUM!</v>
      </c>
      <c r="E32" s="405" t="e">
        <f t="shared" si="15"/>
        <v>#NUM!</v>
      </c>
      <c r="F32" s="405" t="e">
        <f t="shared" si="15"/>
        <v>#NUM!</v>
      </c>
      <c r="G32" s="405" t="e">
        <f t="shared" si="15"/>
        <v>#NUM!</v>
      </c>
      <c r="H32" s="405" t="e">
        <f t="shared" si="15"/>
        <v>#NUM!</v>
      </c>
      <c r="I32" s="405" t="e">
        <f t="shared" si="15"/>
        <v>#NUM!</v>
      </c>
      <c r="J32" s="405" t="e">
        <f t="shared" si="15"/>
        <v>#NUM!</v>
      </c>
      <c r="K32" s="405" t="e">
        <f t="shared" si="15"/>
        <v>#NUM!</v>
      </c>
      <c r="L32" s="405" t="e">
        <f t="shared" si="15"/>
        <v>#NUM!</v>
      </c>
      <c r="M32" s="405" t="e">
        <f t="shared" si="15"/>
        <v>#NUM!</v>
      </c>
      <c r="N32" s="405" t="e">
        <f t="shared" si="15"/>
        <v>#NUM!</v>
      </c>
      <c r="O32" s="405" t="e">
        <f t="shared" si="15"/>
        <v>#NUM!</v>
      </c>
      <c r="P32" s="405" t="e">
        <f t="shared" si="15"/>
        <v>#NUM!</v>
      </c>
      <c r="Q32" s="405" t="e">
        <f t="shared" si="15"/>
        <v>#NUM!</v>
      </c>
      <c r="R32" s="405" t="e">
        <f t="shared" si="15"/>
        <v>#NUM!</v>
      </c>
      <c r="S32" s="405" t="e">
        <f t="shared" si="15"/>
        <v>#NUM!</v>
      </c>
      <c r="T32" s="405" t="e">
        <f t="shared" si="15"/>
        <v>#NUM!</v>
      </c>
      <c r="U32" s="405" t="e">
        <f t="shared" si="15"/>
        <v>#NUM!</v>
      </c>
      <c r="V32" s="405" t="e">
        <f t="shared" si="15"/>
        <v>#NUM!</v>
      </c>
      <c r="W32" s="405" t="e">
        <f t="shared" si="15"/>
        <v>#NUM!</v>
      </c>
      <c r="X32" s="405" t="e">
        <f t="shared" si="15"/>
        <v>#NUM!</v>
      </c>
      <c r="Y32" s="405" t="e">
        <f t="shared" si="15"/>
        <v>#NUM!</v>
      </c>
      <c r="Z32" s="405" t="e">
        <f t="shared" si="15"/>
        <v>#NUM!</v>
      </c>
      <c r="AA32" s="405" t="e">
        <f t="shared" si="15"/>
        <v>#NUM!</v>
      </c>
      <c r="AB32" s="405" t="e">
        <f t="shared" si="15"/>
        <v>#NUM!</v>
      </c>
      <c r="AC32" s="405" t="e">
        <f t="shared" si="15"/>
        <v>#NUM!</v>
      </c>
      <c r="AD32" s="405" t="e">
        <f t="shared" si="15"/>
        <v>#NUM!</v>
      </c>
      <c r="AE32" s="405" t="e">
        <f t="shared" si="15"/>
        <v>#NUM!</v>
      </c>
      <c r="AF32" s="405" t="e">
        <f t="shared" si="15"/>
        <v>#NUM!</v>
      </c>
      <c r="AG32" s="405" t="e">
        <f t="shared" si="15"/>
        <v>#NUM!</v>
      </c>
      <c r="AH32" s="405" t="e">
        <f t="shared" si="15"/>
        <v>#NUM!</v>
      </c>
      <c r="AI32" s="405" t="e">
        <f t="shared" si="15"/>
        <v>#NUM!</v>
      </c>
      <c r="AJ32" s="405" t="e">
        <f t="shared" si="15"/>
        <v>#NUM!</v>
      </c>
      <c r="AK32" s="405" t="e">
        <f t="shared" si="15"/>
        <v>#NUM!</v>
      </c>
      <c r="AL32" s="405" t="e">
        <f t="shared" si="15"/>
        <v>#NUM!</v>
      </c>
      <c r="AM32" s="405" t="e">
        <f t="shared" si="15"/>
        <v>#NUM!</v>
      </c>
      <c r="AN32" s="405" t="e">
        <f t="shared" si="15"/>
        <v>#NUM!</v>
      </c>
      <c r="AO32" s="405" t="e">
        <f t="shared" si="15"/>
        <v>#NUM!</v>
      </c>
    </row>
    <row r="33" spans="1:41" s="301" customFormat="1" ht="18.75" customHeight="1">
      <c r="A33" s="91" t="s">
        <v>1124</v>
      </c>
      <c r="B33" s="405" t="e">
        <f>B23/B29</f>
        <v>#NUM!</v>
      </c>
      <c r="C33" s="405" t="e">
        <f t="shared" ref="C33:AO33" si="16">C23/C29</f>
        <v>#NUM!</v>
      </c>
      <c r="D33" s="405" t="e">
        <f t="shared" si="16"/>
        <v>#NUM!</v>
      </c>
      <c r="E33" s="405" t="e">
        <f t="shared" si="16"/>
        <v>#NUM!</v>
      </c>
      <c r="F33" s="405" t="e">
        <f t="shared" si="16"/>
        <v>#NUM!</v>
      </c>
      <c r="G33" s="405" t="e">
        <f t="shared" si="16"/>
        <v>#NUM!</v>
      </c>
      <c r="H33" s="405" t="e">
        <f t="shared" si="16"/>
        <v>#NUM!</v>
      </c>
      <c r="I33" s="405" t="e">
        <f t="shared" si="16"/>
        <v>#NUM!</v>
      </c>
      <c r="J33" s="405" t="e">
        <f t="shared" si="16"/>
        <v>#NUM!</v>
      </c>
      <c r="K33" s="405" t="e">
        <f t="shared" si="16"/>
        <v>#NUM!</v>
      </c>
      <c r="L33" s="405" t="e">
        <f t="shared" si="16"/>
        <v>#NUM!</v>
      </c>
      <c r="M33" s="405" t="e">
        <f t="shared" si="16"/>
        <v>#NUM!</v>
      </c>
      <c r="N33" s="405" t="e">
        <f t="shared" si="16"/>
        <v>#NUM!</v>
      </c>
      <c r="O33" s="405" t="e">
        <f t="shared" si="16"/>
        <v>#NUM!</v>
      </c>
      <c r="P33" s="405" t="e">
        <f t="shared" si="16"/>
        <v>#NUM!</v>
      </c>
      <c r="Q33" s="405" t="e">
        <f t="shared" si="16"/>
        <v>#NUM!</v>
      </c>
      <c r="R33" s="405" t="e">
        <f t="shared" si="16"/>
        <v>#NUM!</v>
      </c>
      <c r="S33" s="405" t="e">
        <f t="shared" si="16"/>
        <v>#NUM!</v>
      </c>
      <c r="T33" s="405" t="e">
        <f t="shared" si="16"/>
        <v>#NUM!</v>
      </c>
      <c r="U33" s="405" t="e">
        <f t="shared" si="16"/>
        <v>#NUM!</v>
      </c>
      <c r="V33" s="405" t="e">
        <f t="shared" si="16"/>
        <v>#NUM!</v>
      </c>
      <c r="W33" s="405" t="e">
        <f t="shared" si="16"/>
        <v>#NUM!</v>
      </c>
      <c r="X33" s="405" t="e">
        <f t="shared" si="16"/>
        <v>#NUM!</v>
      </c>
      <c r="Y33" s="405" t="e">
        <f t="shared" si="16"/>
        <v>#NUM!</v>
      </c>
      <c r="Z33" s="405" t="e">
        <f t="shared" si="16"/>
        <v>#NUM!</v>
      </c>
      <c r="AA33" s="405" t="e">
        <f t="shared" si="16"/>
        <v>#NUM!</v>
      </c>
      <c r="AB33" s="405" t="e">
        <f t="shared" si="16"/>
        <v>#NUM!</v>
      </c>
      <c r="AC33" s="405" t="e">
        <f t="shared" si="16"/>
        <v>#NUM!</v>
      </c>
      <c r="AD33" s="405" t="e">
        <f t="shared" si="16"/>
        <v>#NUM!</v>
      </c>
      <c r="AE33" s="405" t="e">
        <f t="shared" si="16"/>
        <v>#NUM!</v>
      </c>
      <c r="AF33" s="405" t="e">
        <f t="shared" si="16"/>
        <v>#NUM!</v>
      </c>
      <c r="AG33" s="405" t="e">
        <f t="shared" si="16"/>
        <v>#NUM!</v>
      </c>
      <c r="AH33" s="405" t="e">
        <f t="shared" si="16"/>
        <v>#NUM!</v>
      </c>
      <c r="AI33" s="405" t="e">
        <f t="shared" si="16"/>
        <v>#NUM!</v>
      </c>
      <c r="AJ33" s="405" t="e">
        <f t="shared" si="16"/>
        <v>#NUM!</v>
      </c>
      <c r="AK33" s="405" t="e">
        <f t="shared" si="16"/>
        <v>#NUM!</v>
      </c>
      <c r="AL33" s="405" t="e">
        <f t="shared" si="16"/>
        <v>#NUM!</v>
      </c>
      <c r="AM33" s="405" t="e">
        <f t="shared" si="16"/>
        <v>#NUM!</v>
      </c>
      <c r="AN33" s="405" t="e">
        <f t="shared" si="16"/>
        <v>#NUM!</v>
      </c>
      <c r="AO33" s="405" t="e">
        <f t="shared" si="16"/>
        <v>#NUM!</v>
      </c>
    </row>
    <row r="34" spans="1:41" s="301" customFormat="1" ht="18.75" customHeight="1">
      <c r="A34" s="403" t="s">
        <v>1125</v>
      </c>
      <c r="B34" s="406" t="e">
        <f>B15/B22</f>
        <v>#DIV/0!</v>
      </c>
      <c r="C34" s="406" t="e">
        <f t="shared" ref="C34:AO34" si="17">C15/C22</f>
        <v>#DIV/0!</v>
      </c>
      <c r="D34" s="406" t="e">
        <f t="shared" si="17"/>
        <v>#DIV/0!</v>
      </c>
      <c r="E34" s="406" t="e">
        <f t="shared" si="17"/>
        <v>#DIV/0!</v>
      </c>
      <c r="F34" s="406" t="e">
        <f t="shared" si="17"/>
        <v>#DIV/0!</v>
      </c>
      <c r="G34" s="406" t="e">
        <f t="shared" si="17"/>
        <v>#DIV/0!</v>
      </c>
      <c r="H34" s="406" t="e">
        <f t="shared" si="17"/>
        <v>#DIV/0!</v>
      </c>
      <c r="I34" s="406" t="e">
        <f t="shared" si="17"/>
        <v>#DIV/0!</v>
      </c>
      <c r="J34" s="406" t="e">
        <f t="shared" si="17"/>
        <v>#DIV/0!</v>
      </c>
      <c r="K34" s="406" t="e">
        <f t="shared" si="17"/>
        <v>#DIV/0!</v>
      </c>
      <c r="L34" s="406" t="e">
        <f t="shared" si="17"/>
        <v>#DIV/0!</v>
      </c>
      <c r="M34" s="406" t="e">
        <f t="shared" si="17"/>
        <v>#DIV/0!</v>
      </c>
      <c r="N34" s="406" t="e">
        <f t="shared" si="17"/>
        <v>#DIV/0!</v>
      </c>
      <c r="O34" s="406" t="e">
        <f t="shared" si="17"/>
        <v>#DIV/0!</v>
      </c>
      <c r="P34" s="406" t="e">
        <f t="shared" si="17"/>
        <v>#DIV/0!</v>
      </c>
      <c r="Q34" s="406" t="e">
        <f t="shared" si="17"/>
        <v>#DIV/0!</v>
      </c>
      <c r="R34" s="406" t="e">
        <f t="shared" si="17"/>
        <v>#DIV/0!</v>
      </c>
      <c r="S34" s="406" t="e">
        <f t="shared" si="17"/>
        <v>#DIV/0!</v>
      </c>
      <c r="T34" s="406" t="e">
        <f t="shared" si="17"/>
        <v>#DIV/0!</v>
      </c>
      <c r="U34" s="406" t="e">
        <f t="shared" si="17"/>
        <v>#DIV/0!</v>
      </c>
      <c r="V34" s="406" t="e">
        <f t="shared" si="17"/>
        <v>#DIV/0!</v>
      </c>
      <c r="W34" s="406" t="e">
        <f t="shared" si="17"/>
        <v>#DIV/0!</v>
      </c>
      <c r="X34" s="406" t="e">
        <f t="shared" si="17"/>
        <v>#DIV/0!</v>
      </c>
      <c r="Y34" s="406" t="e">
        <f t="shared" si="17"/>
        <v>#DIV/0!</v>
      </c>
      <c r="Z34" s="406" t="e">
        <f t="shared" si="17"/>
        <v>#DIV/0!</v>
      </c>
      <c r="AA34" s="406" t="e">
        <f t="shared" si="17"/>
        <v>#DIV/0!</v>
      </c>
      <c r="AB34" s="406" t="e">
        <f t="shared" si="17"/>
        <v>#DIV/0!</v>
      </c>
      <c r="AC34" s="406" t="e">
        <f t="shared" si="17"/>
        <v>#DIV/0!</v>
      </c>
      <c r="AD34" s="406" t="e">
        <f t="shared" si="17"/>
        <v>#DIV/0!</v>
      </c>
      <c r="AE34" s="406" t="e">
        <f t="shared" si="17"/>
        <v>#DIV/0!</v>
      </c>
      <c r="AF34" s="406" t="e">
        <f t="shared" si="17"/>
        <v>#DIV/0!</v>
      </c>
      <c r="AG34" s="406" t="e">
        <f t="shared" si="17"/>
        <v>#DIV/0!</v>
      </c>
      <c r="AH34" s="406" t="e">
        <f t="shared" si="17"/>
        <v>#DIV/0!</v>
      </c>
      <c r="AI34" s="406" t="e">
        <f t="shared" si="17"/>
        <v>#DIV/0!</v>
      </c>
      <c r="AJ34" s="406" t="e">
        <f t="shared" si="17"/>
        <v>#DIV/0!</v>
      </c>
      <c r="AK34" s="406" t="e">
        <f t="shared" si="17"/>
        <v>#DIV/0!</v>
      </c>
      <c r="AL34" s="406" t="e">
        <f t="shared" si="17"/>
        <v>#DIV/0!</v>
      </c>
      <c r="AM34" s="406" t="e">
        <f t="shared" si="17"/>
        <v>#DIV/0!</v>
      </c>
      <c r="AN34" s="406" t="e">
        <f t="shared" si="17"/>
        <v>#DIV/0!</v>
      </c>
      <c r="AO34" s="406" t="e">
        <f t="shared" si="17"/>
        <v>#DIV/0!</v>
      </c>
    </row>
    <row r="35" spans="1:41" s="301" customFormat="1" ht="15.95" customHeight="1">
      <c r="A35" s="348"/>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row>
    <row r="36" spans="1:41" s="301" customFormat="1" ht="15.6">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row>
    <row r="37" spans="1:41" s="301" customFormat="1" ht="15" customHeight="1">
      <c r="A37" s="301" t="s">
        <v>1126</v>
      </c>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row>
    <row r="38" spans="1:41" s="301" customFormat="1" ht="15.6">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row>
    <row r="39" spans="1:41" s="301" customFormat="1" ht="15" hidden="1" customHeight="1">
      <c r="B39" s="350"/>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row>
    <row r="40" spans="1:41" s="301" customFormat="1" ht="15" hidden="1" customHeight="1">
      <c r="B40" s="350"/>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row>
    <row r="106" spans="1:31" ht="15" hidden="1" customHeight="1">
      <c r="A106" s="351"/>
      <c r="AE106" s="318"/>
    </row>
    <row r="107" spans="1:31" ht="15" hidden="1" customHeight="1">
      <c r="A107" s="351"/>
      <c r="AE107" s="318"/>
    </row>
    <row r="108" spans="1:31" ht="15" hidden="1" customHeight="1">
      <c r="A108" s="351"/>
      <c r="AE108" s="318"/>
    </row>
    <row r="109" spans="1:31" ht="15" hidden="1" customHeight="1">
      <c r="A109" s="351"/>
      <c r="AE109" s="318"/>
    </row>
    <row r="110" spans="1:31" ht="15" hidden="1" customHeight="1">
      <c r="A110" s="351"/>
      <c r="AE110" s="318"/>
    </row>
    <row r="111" spans="1:31" ht="15" hidden="1" customHeight="1">
      <c r="A111" s="351"/>
      <c r="AE111" s="318"/>
    </row>
    <row r="112" spans="1:31" ht="15" hidden="1" customHeight="1">
      <c r="A112" s="351"/>
      <c r="AE112" s="318"/>
    </row>
    <row r="113" spans="1:31" ht="15" hidden="1" customHeight="1">
      <c r="A113" s="351"/>
      <c r="AE113" s="318"/>
    </row>
    <row r="114" spans="1:31"/>
  </sheetData>
  <sheetProtection selectLockedCells="1"/>
  <mergeCells count="1">
    <mergeCell ref="B1:E1"/>
  </mergeCells>
  <pageMargins left="0.7" right="0.7" top="0.75" bottom="0.75" header="0.3" footer="0.3"/>
  <pageSetup scale="9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5B79-4472-4F37-AA01-36D8CF75F07B}">
  <sheetPr codeName="Sheet12">
    <tabColor rgb="FFFFFFCC"/>
  </sheetPr>
  <dimension ref="A1:G41"/>
  <sheetViews>
    <sheetView showGridLines="0" zoomScaleNormal="100" workbookViewId="0">
      <selection activeCell="B30" sqref="B30"/>
    </sheetView>
  </sheetViews>
  <sheetFormatPr defaultColWidth="0" defaultRowHeight="15.6" zeroHeight="1"/>
  <cols>
    <col min="1" max="1" width="50.7109375" style="115" customWidth="1"/>
    <col min="2" max="2" width="22" style="115" customWidth="1"/>
    <col min="3" max="3" width="8" style="115" customWidth="1"/>
    <col min="4" max="4" width="0.7109375" style="115" customWidth="1"/>
    <col min="5" max="5" width="50.7109375" style="99" hidden="1" customWidth="1"/>
    <col min="6" max="16384" width="15.7109375" style="99" hidden="1"/>
  </cols>
  <sheetData>
    <row r="1" spans="1:7" ht="23.1">
      <c r="A1" s="97" t="s">
        <v>1127</v>
      </c>
      <c r="B1" s="98"/>
      <c r="C1" s="98"/>
      <c r="D1" s="98"/>
      <c r="E1" s="98"/>
    </row>
    <row r="2" spans="1:7">
      <c r="A2" s="1181" t="s">
        <v>1128</v>
      </c>
      <c r="B2" s="1181"/>
      <c r="C2" s="1181"/>
      <c r="D2" s="1181"/>
      <c r="E2" s="98"/>
    </row>
    <row r="3" spans="1:7">
      <c r="A3" s="100"/>
      <c r="B3" s="101"/>
      <c r="C3" s="99"/>
      <c r="D3" s="102"/>
    </row>
    <row r="4" spans="1:7">
      <c r="A4" s="1182" t="s">
        <v>1129</v>
      </c>
      <c r="B4" s="1185" t="s">
        <v>785</v>
      </c>
      <c r="C4" s="1188"/>
      <c r="D4" s="102"/>
    </row>
    <row r="5" spans="1:7" ht="12.6">
      <c r="A5" s="1183"/>
      <c r="B5" s="1186"/>
      <c r="C5" s="1189"/>
      <c r="D5" s="99"/>
    </row>
    <row r="6" spans="1:7">
      <c r="A6" s="1184"/>
      <c r="B6" s="1187"/>
      <c r="C6" s="1189"/>
      <c r="D6" s="102"/>
      <c r="G6" s="103"/>
    </row>
    <row r="7" spans="1:7" ht="15" customHeight="1">
      <c r="A7" s="104" t="s">
        <v>809</v>
      </c>
      <c r="B7" s="105">
        <f>Sources!D10</f>
        <v>0</v>
      </c>
      <c r="C7" s="353"/>
      <c r="D7" s="99"/>
    </row>
    <row r="8" spans="1:7">
      <c r="A8" s="104" t="s">
        <v>1130</v>
      </c>
      <c r="B8" s="105">
        <f>Sources!D11</f>
        <v>0</v>
      </c>
      <c r="C8" s="106"/>
      <c r="D8" s="99"/>
    </row>
    <row r="9" spans="1:7">
      <c r="A9" s="104" t="s">
        <v>342</v>
      </c>
      <c r="B9" s="105">
        <f>Sources!D12</f>
        <v>0</v>
      </c>
      <c r="C9" s="106"/>
      <c r="D9" s="99"/>
    </row>
    <row r="10" spans="1:7">
      <c r="A10" s="104" t="s">
        <v>1131</v>
      </c>
      <c r="B10" s="105">
        <f>Sources!D13</f>
        <v>0</v>
      </c>
      <c r="C10" s="106"/>
      <c r="D10" s="99"/>
    </row>
    <row r="11" spans="1:7">
      <c r="A11" s="104" t="s">
        <v>367</v>
      </c>
      <c r="B11" s="105">
        <f>Sources!D14</f>
        <v>0</v>
      </c>
      <c r="C11" s="106"/>
      <c r="D11" s="99"/>
    </row>
    <row r="12" spans="1:7">
      <c r="A12" s="104" t="s">
        <v>374</v>
      </c>
      <c r="B12" s="105">
        <f>Sources!D15</f>
        <v>0</v>
      </c>
      <c r="C12" s="106"/>
      <c r="D12" s="99"/>
    </row>
    <row r="13" spans="1:7">
      <c r="A13" s="104" t="s">
        <v>382</v>
      </c>
      <c r="B13" s="105">
        <f>Sources!D16</f>
        <v>0</v>
      </c>
      <c r="C13" s="106"/>
      <c r="D13" s="99"/>
    </row>
    <row r="14" spans="1:7">
      <c r="A14" s="104" t="str">
        <f>Sources!C17</f>
        <v xml:space="preserve">Other (specify): </v>
      </c>
      <c r="B14" s="105">
        <f>Sources!D17</f>
        <v>0</v>
      </c>
      <c r="C14" s="106"/>
      <c r="D14" s="99"/>
    </row>
    <row r="15" spans="1:7">
      <c r="A15" s="104" t="str">
        <f>Sources!C18</f>
        <v>Other (specify):</v>
      </c>
      <c r="B15" s="105">
        <f>Sources!D18</f>
        <v>0</v>
      </c>
      <c r="C15" s="106"/>
      <c r="D15" s="99"/>
    </row>
    <row r="16" spans="1:7">
      <c r="A16" s="104" t="str">
        <f>Sources!C19</f>
        <v>Other (specify):</v>
      </c>
      <c r="B16" s="105">
        <f>Sources!D19</f>
        <v>0</v>
      </c>
      <c r="C16" s="106"/>
      <c r="D16" s="99"/>
    </row>
    <row r="17" spans="1:6" s="103" customFormat="1">
      <c r="A17" s="107" t="s">
        <v>85</v>
      </c>
      <c r="B17" s="108">
        <f>SUM(B7:B16)</f>
        <v>0</v>
      </c>
      <c r="C17" s="354"/>
      <c r="D17" s="102"/>
    </row>
    <row r="18" spans="1:6">
      <c r="A18" s="109"/>
      <c r="B18" s="110"/>
      <c r="C18" s="111"/>
      <c r="D18" s="102"/>
    </row>
    <row r="19" spans="1:6">
      <c r="A19" s="1182" t="s">
        <v>1132</v>
      </c>
      <c r="B19" s="1185" t="s">
        <v>785</v>
      </c>
      <c r="C19" s="102"/>
      <c r="D19" s="99"/>
    </row>
    <row r="20" spans="1:6" ht="12.6">
      <c r="A20" s="1183"/>
      <c r="B20" s="1186"/>
      <c r="C20" s="99"/>
      <c r="D20" s="99"/>
    </row>
    <row r="21" spans="1:6">
      <c r="A21" s="1184"/>
      <c r="B21" s="1187"/>
      <c r="C21" s="102"/>
      <c r="D21" s="99"/>
      <c r="F21" s="103"/>
    </row>
    <row r="22" spans="1:6">
      <c r="A22" s="104" t="s">
        <v>814</v>
      </c>
      <c r="B22" s="105">
        <f>SUM(Uses!B5:B7)</f>
        <v>0</v>
      </c>
      <c r="C22" s="99"/>
      <c r="D22" s="102"/>
    </row>
    <row r="23" spans="1:6">
      <c r="A23" s="104" t="s">
        <v>1133</v>
      </c>
      <c r="B23" s="105">
        <f>SUM(Uses!B9:B12)</f>
        <v>0</v>
      </c>
      <c r="C23" s="99"/>
      <c r="D23" s="102"/>
    </row>
    <row r="24" spans="1:6">
      <c r="A24" s="104" t="s">
        <v>1134</v>
      </c>
      <c r="B24" s="105">
        <f>SUM(Uses!B14:B21)</f>
        <v>0</v>
      </c>
      <c r="C24" s="99"/>
      <c r="D24" s="102"/>
    </row>
    <row r="25" spans="1:6">
      <c r="A25" s="104" t="s">
        <v>831</v>
      </c>
      <c r="B25" s="105">
        <f>SUM(Uses!B23:B26)</f>
        <v>0</v>
      </c>
      <c r="C25" s="99"/>
      <c r="D25" s="102"/>
    </row>
    <row r="26" spans="1:6">
      <c r="A26" s="104" t="s">
        <v>835</v>
      </c>
      <c r="B26" s="105">
        <f>SUM(Uses!B28:B39)</f>
        <v>0</v>
      </c>
      <c r="C26" s="99"/>
      <c r="D26" s="102"/>
    </row>
    <row r="27" spans="1:6">
      <c r="A27" s="104" t="s">
        <v>845</v>
      </c>
      <c r="B27" s="105">
        <f>SUM(Uses!B41:B46)</f>
        <v>0</v>
      </c>
      <c r="C27" s="99"/>
      <c r="D27" s="102"/>
    </row>
    <row r="28" spans="1:6">
      <c r="A28" s="104" t="s">
        <v>851</v>
      </c>
      <c r="B28" s="105">
        <f>SUM(Uses!B48:B53)</f>
        <v>0</v>
      </c>
      <c r="C28" s="99"/>
      <c r="D28" s="102"/>
    </row>
    <row r="29" spans="1:6">
      <c r="A29" s="104" t="s">
        <v>857</v>
      </c>
      <c r="B29" s="105">
        <f>Uses!B54</f>
        <v>0</v>
      </c>
      <c r="C29" s="99"/>
      <c r="D29" s="102"/>
    </row>
    <row r="30" spans="1:6">
      <c r="A30" s="104" t="s">
        <v>859</v>
      </c>
      <c r="B30" s="105">
        <f>SUM(Uses!B56:B59)</f>
        <v>0</v>
      </c>
      <c r="C30" s="99"/>
      <c r="D30" s="102"/>
    </row>
    <row r="31" spans="1:6">
      <c r="A31" s="104" t="s">
        <v>864</v>
      </c>
      <c r="B31" s="105">
        <f>Uses!B60</f>
        <v>0</v>
      </c>
      <c r="C31" s="99"/>
      <c r="D31" s="102"/>
    </row>
    <row r="32" spans="1:6">
      <c r="A32" s="104" t="s">
        <v>1135</v>
      </c>
      <c r="B32" s="105">
        <f>SUM(Uses!B62:B66)</f>
        <v>0</v>
      </c>
      <c r="C32" s="99"/>
      <c r="D32" s="102"/>
    </row>
    <row r="33" spans="1:4">
      <c r="A33" s="104" t="s">
        <v>871</v>
      </c>
      <c r="B33" s="105">
        <f>SUM(Uses!B68:B73)</f>
        <v>0</v>
      </c>
      <c r="C33" s="99"/>
      <c r="D33" s="102"/>
    </row>
    <row r="34" spans="1:4" s="109" customFormat="1">
      <c r="A34" s="112" t="s">
        <v>85</v>
      </c>
      <c r="B34" s="108">
        <f>SUM(B22:B33)</f>
        <v>0</v>
      </c>
      <c r="D34" s="102"/>
    </row>
    <row r="35" spans="1:4">
      <c r="A35" s="99"/>
      <c r="B35" s="99"/>
      <c r="C35" s="99"/>
      <c r="D35" s="102"/>
    </row>
    <row r="36" spans="1:4">
      <c r="A36" s="113" t="s">
        <v>1136</v>
      </c>
      <c r="B36" s="114">
        <f>B34-B17</f>
        <v>0</v>
      </c>
      <c r="C36" s="99"/>
      <c r="D36" s="102"/>
    </row>
    <row r="37" spans="1:4" ht="13.15" customHeight="1"/>
    <row r="38" spans="1:4" ht="52.9" customHeight="1">
      <c r="A38" s="1180" t="s">
        <v>1137</v>
      </c>
      <c r="B38" s="1180"/>
      <c r="C38" s="400"/>
      <c r="D38" s="400"/>
    </row>
    <row r="39" spans="1:4" ht="15" customHeight="1">
      <c r="A39" s="400"/>
      <c r="B39" s="400"/>
      <c r="C39" s="400"/>
      <c r="D39" s="400"/>
    </row>
    <row r="40" spans="1:4"/>
    <row r="41" spans="1:4"/>
  </sheetData>
  <sheetProtection selectLockedCells="1"/>
  <mergeCells count="7">
    <mergeCell ref="A38:B38"/>
    <mergeCell ref="A2:D2"/>
    <mergeCell ref="A4:A6"/>
    <mergeCell ref="B4:B6"/>
    <mergeCell ref="C4:C6"/>
    <mergeCell ref="A19:A21"/>
    <mergeCell ref="B19:B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2305-3295-4B1E-B4BF-E711A3DD5C2B}">
  <sheetPr codeName="Sheet13">
    <tabColor rgb="FFFF0000"/>
  </sheetPr>
  <dimension ref="A1:BN248"/>
  <sheetViews>
    <sheetView topLeftCell="B1" zoomScale="70" zoomScaleNormal="70" workbookViewId="0">
      <selection activeCell="M79" sqref="M79"/>
    </sheetView>
  </sheetViews>
  <sheetFormatPr defaultColWidth="0" defaultRowHeight="17.45"/>
  <cols>
    <col min="1" max="1" width="6.140625" style="116" customWidth="1"/>
    <col min="2" max="2" width="47.7109375" style="442" customWidth="1"/>
    <col min="3" max="3" width="24.28515625" style="116" customWidth="1"/>
    <col min="4" max="4" width="14.140625" style="116" customWidth="1"/>
    <col min="5" max="5" width="14" style="116" customWidth="1"/>
    <col min="6" max="6" width="18.140625" style="116" customWidth="1"/>
    <col min="7" max="8" width="14.140625" style="116" customWidth="1"/>
    <col min="9" max="9" width="18.5703125" style="116" customWidth="1"/>
    <col min="10" max="10" width="4.140625" style="116" hidden="1" customWidth="1"/>
    <col min="11" max="11" width="22.28515625" style="116" customWidth="1"/>
    <col min="12" max="12" width="19.85546875" style="116" customWidth="1"/>
    <col min="13" max="13" width="58.7109375" style="117" customWidth="1"/>
    <col min="14" max="14" width="17.140625" style="118" customWidth="1"/>
    <col min="15" max="15" width="17.140625" style="118" hidden="1" customWidth="1"/>
    <col min="16" max="16" width="14" style="284" hidden="1" customWidth="1"/>
    <col min="17" max="17" width="17.42578125" style="116" hidden="1" customWidth="1"/>
    <col min="18" max="18" width="18.42578125" style="116" hidden="1" customWidth="1"/>
    <col min="19" max="19" width="17.28515625" style="116" hidden="1" customWidth="1"/>
    <col min="20" max="20" width="16.7109375" style="116" hidden="1" customWidth="1"/>
    <col min="21" max="21" width="14" style="116" hidden="1" customWidth="1"/>
    <col min="22" max="22" width="16.140625" style="116" hidden="1" customWidth="1"/>
    <col min="23" max="23" width="16.85546875" style="116" hidden="1" customWidth="1"/>
    <col min="24" max="24" width="12.42578125" style="116" hidden="1" customWidth="1"/>
    <col min="25" max="25" width="27.7109375" style="116" hidden="1" customWidth="1"/>
    <col min="26" max="26" width="50.42578125" style="116" hidden="1" customWidth="1"/>
    <col min="27" max="66" width="0" style="116" hidden="1" customWidth="1"/>
    <col min="67" max="16384" width="9.140625" style="116" hidden="1"/>
  </cols>
  <sheetData>
    <row r="1" spans="2:62" ht="24" thickBot="1">
      <c r="B1" s="934" t="s">
        <v>209</v>
      </c>
      <c r="C1" s="935"/>
      <c r="D1" s="935"/>
      <c r="E1" s="935"/>
      <c r="F1" s="935"/>
      <c r="G1" s="935"/>
      <c r="H1" s="935"/>
      <c r="I1" s="935"/>
      <c r="J1" s="935"/>
      <c r="K1" s="935"/>
      <c r="L1" s="935"/>
      <c r="M1" s="935"/>
      <c r="N1" s="935"/>
      <c r="O1" s="935"/>
      <c r="P1" s="935"/>
      <c r="Q1" s="1213"/>
      <c r="R1" s="1214"/>
    </row>
    <row r="2" spans="2:62" hidden="1">
      <c r="M2" s="252"/>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row>
    <row r="3" spans="2:62" ht="20.100000000000001" hidden="1" customHeight="1">
      <c r="B3" s="443" t="s">
        <v>1</v>
      </c>
      <c r="C3" s="993" t="str">
        <f>'Project Info- combine w site in'!G3</f>
        <v>Cityscape / [Sponsor Name for Development]</v>
      </c>
      <c r="D3" s="994"/>
      <c r="E3" s="994"/>
      <c r="F3" s="994"/>
      <c r="G3" s="994"/>
      <c r="H3" s="994"/>
      <c r="I3" s="994"/>
      <c r="J3" s="994"/>
      <c r="K3" s="995"/>
      <c r="L3" s="158"/>
      <c r="M3" s="255"/>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row>
    <row r="4" spans="2:62" ht="20.100000000000001" hidden="1" customHeight="1">
      <c r="B4" s="443" t="s">
        <v>210</v>
      </c>
      <c r="C4" s="993">
        <f>'Applicant Info'!E7</f>
        <v>0</v>
      </c>
      <c r="D4" s="980"/>
      <c r="E4" s="980"/>
      <c r="F4" s="980"/>
      <c r="G4" s="980"/>
      <c r="H4" s="980"/>
      <c r="I4" s="980"/>
      <c r="J4" s="980"/>
      <c r="K4" s="981"/>
      <c r="L4" s="158"/>
      <c r="M4" s="252"/>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row>
    <row r="5" spans="2:62" ht="20.100000000000001" hidden="1" customHeight="1">
      <c r="B5" s="443" t="s">
        <v>211</v>
      </c>
      <c r="C5" s="993">
        <f>'Applicant Info'!E13</f>
        <v>0</v>
      </c>
      <c r="D5" s="994"/>
      <c r="E5" s="994"/>
      <c r="F5" s="994"/>
      <c r="G5" s="994"/>
      <c r="H5" s="994"/>
      <c r="I5" s="994"/>
      <c r="J5" s="994"/>
      <c r="K5" s="995"/>
      <c r="L5" s="158"/>
      <c r="M5" s="252"/>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row>
    <row r="6" spans="2:62" ht="20.100000000000001" hidden="1" customHeight="1">
      <c r="B6" s="443" t="s">
        <v>7</v>
      </c>
      <c r="C6" s="993" t="str">
        <f>'Site Information'!F5</f>
        <v>10301 Stella Link Road, Houston 77025</v>
      </c>
      <c r="D6" s="994"/>
      <c r="E6" s="994"/>
      <c r="F6" s="994"/>
      <c r="G6" s="994"/>
      <c r="H6" s="994"/>
      <c r="I6" s="994"/>
      <c r="J6" s="994"/>
      <c r="K6" s="995"/>
      <c r="L6" s="118"/>
      <c r="M6" s="252"/>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row>
    <row r="7" spans="2:62" ht="20.100000000000001" hidden="1" customHeight="1">
      <c r="B7" s="443" t="s">
        <v>8</v>
      </c>
      <c r="C7" s="979">
        <f>'Unit Mix'!B40</f>
        <v>0</v>
      </c>
      <c r="D7" s="980"/>
      <c r="E7" s="980"/>
      <c r="F7" s="980"/>
      <c r="G7" s="980"/>
      <c r="H7" s="980"/>
      <c r="I7" s="980"/>
      <c r="J7" s="980"/>
      <c r="K7" s="981"/>
      <c r="L7" s="118"/>
      <c r="M7" s="252"/>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row>
    <row r="8" spans="2:62" hidden="1">
      <c r="B8" s="443" t="s">
        <v>10</v>
      </c>
      <c r="C8" s="979" t="e">
        <f>'Project Info- combine w site in'!#REF!</f>
        <v>#REF!</v>
      </c>
      <c r="D8" s="980"/>
      <c r="E8" s="980"/>
      <c r="F8" s="980"/>
      <c r="G8" s="980"/>
      <c r="H8" s="980"/>
      <c r="I8" s="980"/>
      <c r="J8" s="980"/>
      <c r="K8" s="981"/>
      <c r="L8" s="118"/>
      <c r="M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row>
    <row r="9" spans="2:62" hidden="1">
      <c r="B9" s="443" t="s">
        <v>11</v>
      </c>
      <c r="C9" s="979" t="str">
        <f>'Site Information'!F10</f>
        <v>District K</v>
      </c>
      <c r="D9" s="980"/>
      <c r="E9" s="980"/>
      <c r="F9" s="980"/>
      <c r="G9" s="980"/>
      <c r="H9" s="980"/>
      <c r="I9" s="980"/>
      <c r="J9" s="980"/>
      <c r="K9" s="981"/>
      <c r="L9" s="118"/>
      <c r="M9" s="252"/>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row>
    <row r="10" spans="2:62" hidden="1">
      <c r="B10" s="443" t="s">
        <v>13</v>
      </c>
      <c r="C10" s="979">
        <f>'Site Information'!F7</f>
        <v>48201220100</v>
      </c>
      <c r="D10" s="980"/>
      <c r="E10" s="980"/>
      <c r="F10" s="980"/>
      <c r="G10" s="980"/>
      <c r="H10" s="980"/>
      <c r="I10" s="980"/>
      <c r="J10" s="980"/>
      <c r="K10" s="981"/>
      <c r="L10" s="118"/>
      <c r="M10" s="252"/>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row>
    <row r="11" spans="2:62" hidden="1">
      <c r="B11" s="443" t="s">
        <v>14</v>
      </c>
      <c r="C11" s="979" t="e">
        <f>'Site Information'!#REF!</f>
        <v>#REF!</v>
      </c>
      <c r="D11" s="980"/>
      <c r="E11" s="980"/>
      <c r="F11" s="980"/>
      <c r="G11" s="980"/>
      <c r="H11" s="980"/>
      <c r="I11" s="980"/>
      <c r="J11" s="980"/>
      <c r="K11" s="981"/>
      <c r="L11" s="118"/>
      <c r="M11" s="252"/>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row>
    <row r="12" spans="2:62" hidden="1">
      <c r="B12" s="443" t="s">
        <v>15</v>
      </c>
      <c r="C12" s="979" t="str">
        <f>'Project Info- combine w site in'!G4</f>
        <v>New Construction</v>
      </c>
      <c r="D12" s="980"/>
      <c r="E12" s="980"/>
      <c r="F12" s="980"/>
      <c r="G12" s="980"/>
      <c r="H12" s="980"/>
      <c r="I12" s="980"/>
      <c r="J12" s="980"/>
      <c r="K12" s="981"/>
      <c r="L12" s="118"/>
      <c r="M12" s="252"/>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row>
    <row r="13" spans="2:62" hidden="1">
      <c r="B13" s="444" t="s">
        <v>212</v>
      </c>
      <c r="C13" s="987"/>
      <c r="D13" s="988"/>
      <c r="E13" s="988"/>
      <c r="F13" s="988"/>
      <c r="G13" s="988"/>
      <c r="H13" s="988"/>
      <c r="I13" s="988"/>
      <c r="J13" s="988"/>
      <c r="K13" s="989"/>
      <c r="L13" s="118"/>
      <c r="M13" s="252"/>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row>
    <row r="14" spans="2:62" hidden="1">
      <c r="B14" s="444" t="s">
        <v>213</v>
      </c>
      <c r="C14" s="987"/>
      <c r="D14" s="988"/>
      <c r="E14" s="988"/>
      <c r="F14" s="988"/>
      <c r="G14" s="988"/>
      <c r="H14" s="988"/>
      <c r="I14" s="988"/>
      <c r="J14" s="988"/>
      <c r="K14" s="989"/>
      <c r="L14" s="118"/>
      <c r="M14" s="252"/>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row>
    <row r="15" spans="2:62" ht="58.5" hidden="1" customHeight="1">
      <c r="B15" s="444" t="s">
        <v>28</v>
      </c>
      <c r="C15" s="987" t="s">
        <v>214</v>
      </c>
      <c r="D15" s="988"/>
      <c r="E15" s="988"/>
      <c r="F15" s="988"/>
      <c r="G15" s="988"/>
      <c r="H15" s="988"/>
      <c r="I15" s="988"/>
      <c r="J15" s="988"/>
      <c r="K15" s="989"/>
      <c r="L15" s="118"/>
      <c r="M15" s="252"/>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row>
    <row r="16" spans="2:62" ht="15" hidden="1" customHeight="1">
      <c r="B16" s="444" t="s">
        <v>32</v>
      </c>
      <c r="C16" s="987" t="s">
        <v>215</v>
      </c>
      <c r="D16" s="988"/>
      <c r="E16" s="988"/>
      <c r="F16" s="988"/>
      <c r="G16" s="988"/>
      <c r="H16" s="988"/>
      <c r="I16" s="988"/>
      <c r="J16" s="988"/>
      <c r="K16" s="989"/>
      <c r="L16" s="118"/>
      <c r="M16" s="252"/>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row>
    <row r="17" spans="2:62" hidden="1">
      <c r="B17" s="444" t="s">
        <v>34</v>
      </c>
      <c r="C17" s="987" t="s">
        <v>35</v>
      </c>
      <c r="D17" s="988"/>
      <c r="E17" s="988"/>
      <c r="F17" s="988"/>
      <c r="G17" s="988"/>
      <c r="H17" s="988"/>
      <c r="I17" s="988"/>
      <c r="J17" s="988"/>
      <c r="K17" s="989"/>
      <c r="L17" s="118"/>
      <c r="M17" s="252"/>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row>
    <row r="18" spans="2:62" hidden="1">
      <c r="B18" s="444" t="s">
        <v>216</v>
      </c>
      <c r="C18" s="987"/>
      <c r="D18" s="988"/>
      <c r="E18" s="988"/>
      <c r="F18" s="988"/>
      <c r="G18" s="988"/>
      <c r="H18" s="988"/>
      <c r="I18" s="988"/>
      <c r="J18" s="988"/>
      <c r="K18" s="989"/>
      <c r="L18" s="118"/>
      <c r="M18" s="252"/>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row>
    <row r="19" spans="2:62" hidden="1">
      <c r="B19" s="444" t="s">
        <v>30</v>
      </c>
      <c r="C19" s="987"/>
      <c r="D19" s="988"/>
      <c r="E19" s="988"/>
      <c r="F19" s="988"/>
      <c r="G19" s="988"/>
      <c r="H19" s="988"/>
      <c r="I19" s="988"/>
      <c r="J19" s="988"/>
      <c r="K19" s="989"/>
      <c r="L19" s="118"/>
      <c r="M19" s="252"/>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row>
    <row r="20" spans="2:62" hidden="1">
      <c r="B20" s="444" t="s">
        <v>31</v>
      </c>
      <c r="C20" s="987"/>
      <c r="D20" s="988"/>
      <c r="E20" s="988"/>
      <c r="F20" s="988"/>
      <c r="G20" s="988"/>
      <c r="H20" s="988"/>
      <c r="I20" s="988"/>
      <c r="J20" s="988"/>
      <c r="K20" s="989"/>
      <c r="L20" s="118"/>
      <c r="M20" s="252"/>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row>
    <row r="21" spans="2:62" ht="34.5" hidden="1" customHeight="1">
      <c r="B21" s="444" t="s">
        <v>28</v>
      </c>
      <c r="C21" s="987" t="s">
        <v>214</v>
      </c>
      <c r="D21" s="988"/>
      <c r="E21" s="988"/>
      <c r="F21" s="988"/>
      <c r="G21" s="988"/>
      <c r="H21" s="988"/>
      <c r="I21" s="988"/>
      <c r="J21" s="988"/>
      <c r="K21" s="989"/>
      <c r="L21" s="118"/>
      <c r="M21" s="252"/>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row>
    <row r="22" spans="2:62" ht="95.45" hidden="1" customHeight="1">
      <c r="B22" s="444" t="s">
        <v>32</v>
      </c>
      <c r="C22" s="987" t="s">
        <v>215</v>
      </c>
      <c r="D22" s="988"/>
      <c r="E22" s="988"/>
      <c r="F22" s="988"/>
      <c r="G22" s="988"/>
      <c r="H22" s="988"/>
      <c r="I22" s="988"/>
      <c r="J22" s="988"/>
      <c r="K22" s="989"/>
      <c r="L22" s="118"/>
      <c r="M22" s="252"/>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row>
    <row r="23" spans="2:62" hidden="1">
      <c r="B23" s="444" t="s">
        <v>34</v>
      </c>
      <c r="C23" s="987" t="s">
        <v>35</v>
      </c>
      <c r="D23" s="988"/>
      <c r="E23" s="988"/>
      <c r="F23" s="988"/>
      <c r="G23" s="988"/>
      <c r="H23" s="988"/>
      <c r="I23" s="988"/>
      <c r="J23" s="988"/>
      <c r="K23" s="989"/>
      <c r="L23" s="118"/>
      <c r="M23" s="252"/>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row>
    <row r="24" spans="2:62" hidden="1">
      <c r="B24" s="444" t="s">
        <v>36</v>
      </c>
      <c r="C24" s="979" t="e">
        <f>'Cost Allocation Chart'!R80</f>
        <v>#DIV/0!</v>
      </c>
      <c r="D24" s="980"/>
      <c r="E24" s="980"/>
      <c r="F24" s="980"/>
      <c r="G24" s="980"/>
      <c r="H24" s="980"/>
      <c r="I24" s="980"/>
      <c r="J24" s="980"/>
      <c r="K24" s="981"/>
      <c r="L24" s="118"/>
      <c r="M24" s="252"/>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row>
    <row r="25" spans="2:62" hidden="1">
      <c r="B25" s="444" t="s">
        <v>37</v>
      </c>
      <c r="C25" s="990" t="e">
        <f>Sources!P16</f>
        <v>#DIV/0!</v>
      </c>
      <c r="D25" s="991"/>
      <c r="E25" s="991"/>
      <c r="F25" s="991"/>
      <c r="G25" s="991"/>
      <c r="H25" s="991"/>
      <c r="I25" s="991"/>
      <c r="J25" s="991"/>
      <c r="K25" s="992"/>
      <c r="L25" s="118"/>
      <c r="M25" s="252"/>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row>
    <row r="26" spans="2:62" hidden="1">
      <c r="B26" s="443" t="s">
        <v>38</v>
      </c>
      <c r="C26" s="979" t="e">
        <f>'Site Information'!#REF!</f>
        <v>#REF!</v>
      </c>
      <c r="D26" s="980"/>
      <c r="E26" s="980"/>
      <c r="F26" s="980"/>
      <c r="G26" s="980"/>
      <c r="H26" s="980"/>
      <c r="I26" s="980"/>
      <c r="J26" s="980"/>
      <c r="K26" s="981"/>
      <c r="L26" s="118"/>
      <c r="M26" s="252"/>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row>
    <row r="27" spans="2:62" hidden="1">
      <c r="B27" s="443" t="s">
        <v>39</v>
      </c>
      <c r="C27" s="979" t="e">
        <f>'Site Information'!#REF!</f>
        <v>#REF!</v>
      </c>
      <c r="D27" s="980"/>
      <c r="E27" s="980"/>
      <c r="F27" s="980"/>
      <c r="G27" s="980"/>
      <c r="H27" s="980"/>
      <c r="I27" s="980"/>
      <c r="J27" s="980"/>
      <c r="K27" s="981"/>
      <c r="L27" s="118"/>
      <c r="M27" s="252"/>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row>
    <row r="28" spans="2:62" hidden="1">
      <c r="B28" s="443" t="s">
        <v>40</v>
      </c>
      <c r="C28" s="979" t="e">
        <f>'Site Information'!#REF!</f>
        <v>#REF!</v>
      </c>
      <c r="D28" s="980"/>
      <c r="E28" s="980"/>
      <c r="F28" s="980"/>
      <c r="G28" s="980"/>
      <c r="H28" s="980"/>
      <c r="I28" s="980"/>
      <c r="J28" s="980"/>
      <c r="K28" s="981"/>
      <c r="L28" s="118"/>
      <c r="M28" s="252"/>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row>
    <row r="29" spans="2:62" hidden="1">
      <c r="B29" s="443" t="s">
        <v>217</v>
      </c>
      <c r="C29" s="982"/>
      <c r="D29" s="983"/>
      <c r="E29" s="983"/>
      <c r="F29" s="983"/>
      <c r="G29" s="983"/>
      <c r="H29" s="983"/>
      <c r="I29" s="983"/>
      <c r="J29" s="983"/>
      <c r="K29" s="984"/>
      <c r="L29" s="118" t="s">
        <v>218</v>
      </c>
      <c r="M29" s="252"/>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row>
    <row r="30" spans="2:62" hidden="1">
      <c r="B30" s="443" t="s">
        <v>61</v>
      </c>
      <c r="C30" s="830" t="e">
        <f>'Site Information'!#REF!</f>
        <v>#REF!</v>
      </c>
      <c r="D30" s="831"/>
      <c r="E30" s="831"/>
      <c r="F30" s="831"/>
      <c r="G30" s="831"/>
      <c r="H30" s="831"/>
      <c r="I30" s="831"/>
      <c r="J30" s="831"/>
      <c r="K30" s="985"/>
      <c r="L30" s="118"/>
      <c r="M30" s="252"/>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row>
    <row r="31" spans="2:62" hidden="1">
      <c r="B31" s="445" t="s">
        <v>62</v>
      </c>
      <c r="C31" s="861" t="e">
        <f>'Site Information'!#REF!</f>
        <v>#REF!</v>
      </c>
      <c r="D31" s="862"/>
      <c r="E31" s="862"/>
      <c r="F31" s="862"/>
      <c r="G31" s="862"/>
      <c r="H31" s="862"/>
      <c r="I31" s="862"/>
      <c r="J31" s="862"/>
      <c r="K31" s="986"/>
      <c r="L31" s="118"/>
      <c r="M31" s="252"/>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row>
    <row r="32" spans="2:62" ht="20.100000000000001" hidden="1" customHeight="1">
      <c r="B32" s="445" t="s">
        <v>63</v>
      </c>
      <c r="C32" s="882" t="e">
        <f>'Site Information'!#REF!</f>
        <v>#REF!</v>
      </c>
      <c r="D32" s="883"/>
      <c r="E32" s="883"/>
      <c r="F32" s="883"/>
      <c r="G32" s="883"/>
      <c r="H32" s="883"/>
      <c r="I32" s="883"/>
      <c r="J32" s="883"/>
      <c r="K32" s="963"/>
      <c r="L32" s="118"/>
      <c r="M32" s="252"/>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row>
    <row r="33" spans="1:62" hidden="1">
      <c r="B33" s="443" t="s">
        <v>64</v>
      </c>
      <c r="C33" s="769" t="e">
        <f>'Site Information'!#REF!</f>
        <v>#REF!</v>
      </c>
      <c r="D33" s="770"/>
      <c r="E33" s="770"/>
      <c r="F33" s="770"/>
      <c r="G33" s="770"/>
      <c r="H33" s="770"/>
      <c r="I33" s="770"/>
      <c r="J33" s="770"/>
      <c r="K33" s="774"/>
      <c r="L33" s="118"/>
      <c r="M33" s="252"/>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row>
    <row r="34" spans="1:62" hidden="1">
      <c r="B34" s="443" t="s">
        <v>65</v>
      </c>
      <c r="C34" s="769" t="e">
        <f>'Site Information'!#REF!</f>
        <v>#REF!</v>
      </c>
      <c r="D34" s="770"/>
      <c r="E34" s="770"/>
      <c r="F34" s="770"/>
      <c r="G34" s="770"/>
      <c r="H34" s="770"/>
      <c r="I34" s="770"/>
      <c r="J34" s="770"/>
      <c r="K34" s="774"/>
      <c r="L34" s="118"/>
      <c r="M34" s="252"/>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row>
    <row r="35" spans="1:62" hidden="1">
      <c r="B35" s="443" t="s">
        <v>66</v>
      </c>
      <c r="C35" s="769" t="e">
        <f>'Site Information'!#REF!</f>
        <v>#REF!</v>
      </c>
      <c r="D35" s="770"/>
      <c r="E35" s="770"/>
      <c r="F35" s="770"/>
      <c r="G35" s="770"/>
      <c r="H35" s="770"/>
      <c r="I35" s="770"/>
      <c r="J35" s="770"/>
      <c r="K35" s="774"/>
      <c r="L35" s="118"/>
      <c r="M35" s="252"/>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row>
    <row r="36" spans="1:62" ht="35.1" hidden="1">
      <c r="B36" s="443" t="s">
        <v>67</v>
      </c>
      <c r="C36" s="769" t="e">
        <f>COUNTIF('Site Information'!#REF!,"&lt;=1.0")</f>
        <v>#REF!</v>
      </c>
      <c r="D36" s="770"/>
      <c r="E36" s="770"/>
      <c r="F36" s="770"/>
      <c r="G36" s="770"/>
      <c r="H36" s="770"/>
      <c r="I36" s="770"/>
      <c r="J36" s="770"/>
      <c r="K36" s="774"/>
      <c r="L36" s="118"/>
      <c r="M36" s="252"/>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row>
    <row r="37" spans="1:62" hidden="1">
      <c r="B37" s="446" t="s">
        <v>68</v>
      </c>
      <c r="C37" s="236" t="e">
        <f>IF(C8&lt;&gt;"family senior","No","Yes")</f>
        <v>#REF!</v>
      </c>
      <c r="D37" s="237"/>
      <c r="E37" s="237"/>
      <c r="F37" s="237"/>
      <c r="G37" s="237"/>
      <c r="H37" s="237"/>
      <c r="I37" s="237"/>
      <c r="J37" s="237"/>
      <c r="K37" s="238"/>
      <c r="L37" s="118"/>
      <c r="M37" s="252" t="e">
        <f>C38</f>
        <v>#REF!</v>
      </c>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row>
    <row r="38" spans="1:62" hidden="1">
      <c r="B38" s="447" t="s">
        <v>69</v>
      </c>
      <c r="C38" s="239" t="e">
        <f>'Project Info- combine w site in'!#REF!</f>
        <v>#REF!</v>
      </c>
      <c r="D38" s="237"/>
      <c r="E38" s="237"/>
      <c r="F38" s="237"/>
      <c r="G38" s="237"/>
      <c r="H38" s="237"/>
      <c r="I38" s="237"/>
      <c r="J38" s="237"/>
      <c r="K38" s="238"/>
      <c r="L38" s="118"/>
      <c r="M38" s="252"/>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row>
    <row r="39" spans="1:62" hidden="1">
      <c r="B39" s="447" t="s">
        <v>43</v>
      </c>
      <c r="C39" s="239">
        <f>'Project Info- combine w site in'!G11</f>
        <v>0</v>
      </c>
      <c r="D39" s="237"/>
      <c r="E39" s="237"/>
      <c r="F39" s="237"/>
      <c r="G39" s="237"/>
      <c r="H39" s="237"/>
      <c r="I39" s="237"/>
      <c r="J39" s="237"/>
      <c r="K39" s="238"/>
      <c r="L39" s="118"/>
      <c r="M39" s="252"/>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row>
    <row r="40" spans="1:62" hidden="1">
      <c r="B40" s="447" t="s">
        <v>44</v>
      </c>
      <c r="C40" s="239" t="e">
        <f>'Project Info- combine w site in'!#REF!</f>
        <v>#REF!</v>
      </c>
      <c r="D40" s="237"/>
      <c r="E40" s="237"/>
      <c r="F40" s="237"/>
      <c r="G40" s="237"/>
      <c r="H40" s="237"/>
      <c r="I40" s="237"/>
      <c r="J40" s="237"/>
      <c r="K40" s="238"/>
      <c r="L40" s="118"/>
      <c r="M40" s="252"/>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row>
    <row r="41" spans="1:62" hidden="1">
      <c r="A41" s="241"/>
      <c r="B41" s="448" t="s">
        <v>45</v>
      </c>
      <c r="C41" s="240" t="e">
        <f>'Unit Mix'!F51</f>
        <v>#DIV/0!</v>
      </c>
      <c r="D41" s="237"/>
      <c r="E41" s="237"/>
      <c r="F41" s="237"/>
      <c r="G41" s="237"/>
      <c r="H41" s="237"/>
      <c r="I41" s="237"/>
      <c r="J41" s="237"/>
      <c r="K41" s="238"/>
      <c r="M41" s="252"/>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row>
    <row r="42" spans="1:62" hidden="1">
      <c r="B42" s="449" t="s">
        <v>46</v>
      </c>
      <c r="C42" s="240" t="e">
        <f>'Project Info- combine w site in'!#REF!</f>
        <v>#REF!</v>
      </c>
      <c r="D42" s="237"/>
      <c r="E42" s="237"/>
      <c r="F42" s="237"/>
      <c r="G42" s="237"/>
      <c r="H42" s="237"/>
      <c r="I42" s="237"/>
      <c r="J42" s="237"/>
      <c r="K42" s="238"/>
      <c r="M42" s="252"/>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row>
    <row r="43" spans="1:62" hidden="1">
      <c r="A43" s="241"/>
      <c r="B43" s="450" t="s">
        <v>47</v>
      </c>
      <c r="C43" s="964" t="e">
        <f>Proforma!B10/Proforma!B11</f>
        <v>#DIV/0!</v>
      </c>
      <c r="D43" s="965"/>
      <c r="E43" s="965"/>
      <c r="F43" s="965"/>
      <c r="G43" s="965"/>
      <c r="H43" s="965"/>
      <c r="I43" s="965"/>
      <c r="J43" s="965"/>
      <c r="K43" s="966"/>
      <c r="M43" s="252"/>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row>
    <row r="44" spans="1:62" hidden="1">
      <c r="B44" s="451" t="s">
        <v>48</v>
      </c>
      <c r="C44" s="967"/>
      <c r="D44" s="968"/>
      <c r="E44" s="968"/>
      <c r="F44" s="968"/>
      <c r="G44" s="968"/>
      <c r="H44" s="968"/>
      <c r="I44" s="968"/>
      <c r="J44" s="968"/>
      <c r="K44" s="969"/>
      <c r="M44" s="252"/>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row>
    <row r="45" spans="1:62" hidden="1">
      <c r="A45" s="241"/>
      <c r="B45" s="450" t="s">
        <v>50</v>
      </c>
      <c r="C45" s="970" t="e">
        <f>'Operating Exp'!B47</f>
        <v>#DIV/0!</v>
      </c>
      <c r="D45" s="971"/>
      <c r="E45" s="971"/>
      <c r="F45" s="971"/>
      <c r="G45" s="971"/>
      <c r="H45" s="971"/>
      <c r="I45" s="971"/>
      <c r="J45" s="971"/>
      <c r="K45" s="972"/>
      <c r="M45" s="252"/>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row>
    <row r="46" spans="1:62" hidden="1">
      <c r="B46" s="442" t="s">
        <v>51</v>
      </c>
      <c r="C46" s="973" t="e">
        <f>Proforma!B32</f>
        <v>#NUM!</v>
      </c>
      <c r="D46" s="974"/>
      <c r="E46" s="974"/>
      <c r="F46" s="974"/>
      <c r="G46" s="974"/>
      <c r="H46" s="974"/>
      <c r="I46" s="974"/>
      <c r="J46" s="974"/>
      <c r="K46" s="975"/>
      <c r="M46" s="252"/>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row>
    <row r="47" spans="1:62" hidden="1">
      <c r="B47" s="445" t="s">
        <v>52</v>
      </c>
      <c r="C47" s="976" t="e">
        <f>C49/C7</f>
        <v>#DIV/0!</v>
      </c>
      <c r="D47" s="977"/>
      <c r="E47" s="977"/>
      <c r="F47" s="977"/>
      <c r="G47" s="977"/>
      <c r="H47" s="977"/>
      <c r="I47" s="977"/>
      <c r="J47" s="977"/>
      <c r="K47" s="978"/>
      <c r="M47" s="252"/>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row>
    <row r="48" spans="1:62" hidden="1">
      <c r="B48" s="452" t="s">
        <v>53</v>
      </c>
      <c r="C48" s="950">
        <f>Sources!D9</f>
        <v>0</v>
      </c>
      <c r="D48" s="951"/>
      <c r="E48" s="951"/>
      <c r="F48" s="951"/>
      <c r="G48" s="951"/>
      <c r="H48" s="951"/>
      <c r="I48" s="951"/>
      <c r="J48" s="951"/>
      <c r="K48" s="952"/>
      <c r="L48" s="118"/>
      <c r="M48" s="252"/>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row>
    <row r="49" spans="2:62" hidden="1">
      <c r="B49" s="443" t="s">
        <v>54</v>
      </c>
      <c r="C49" s="953">
        <f>Uses!B76</f>
        <v>0</v>
      </c>
      <c r="D49" s="954"/>
      <c r="E49" s="954"/>
      <c r="F49" s="954"/>
      <c r="G49" s="954"/>
      <c r="H49" s="954"/>
      <c r="I49" s="954"/>
      <c r="J49" s="954"/>
      <c r="K49" s="955"/>
      <c r="L49" s="118"/>
      <c r="M49" s="252"/>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row>
    <row r="50" spans="2:62" hidden="1">
      <c r="B50" s="445" t="s">
        <v>55</v>
      </c>
      <c r="C50" s="956" t="e">
        <f>C48/C49</f>
        <v>#DIV/0!</v>
      </c>
      <c r="D50" s="957"/>
      <c r="E50" s="957"/>
      <c r="F50" s="957"/>
      <c r="G50" s="957"/>
      <c r="H50" s="957"/>
      <c r="I50" s="957"/>
      <c r="J50" s="957"/>
      <c r="K50" s="958"/>
      <c r="L50" s="118"/>
      <c r="M50" s="252" t="s">
        <v>56</v>
      </c>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row>
    <row r="51" spans="2:62" hidden="1">
      <c r="M51" s="252"/>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row>
    <row r="52" spans="2:62" s="119" customFormat="1" ht="21" hidden="1" customHeight="1">
      <c r="B52" s="947" t="s">
        <v>82</v>
      </c>
      <c r="C52" s="120" t="s">
        <v>83</v>
      </c>
      <c r="D52" s="959">
        <v>0.3</v>
      </c>
      <c r="E52" s="960"/>
      <c r="F52" s="121">
        <v>0.5</v>
      </c>
      <c r="G52" s="122">
        <v>0.6</v>
      </c>
      <c r="H52" s="122">
        <v>0.8</v>
      </c>
      <c r="I52" s="123" t="s">
        <v>84</v>
      </c>
      <c r="J52" s="961" t="s">
        <v>85</v>
      </c>
      <c r="K52" s="962"/>
      <c r="L52" s="124"/>
      <c r="M52" s="256"/>
      <c r="N52" s="124"/>
      <c r="O52" s="124"/>
      <c r="P52" s="285"/>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row>
    <row r="53" spans="2:62" s="119" customFormat="1" ht="21" hidden="1" customHeight="1">
      <c r="B53" s="947"/>
      <c r="C53" s="125" t="s">
        <v>86</v>
      </c>
      <c r="D53" s="818">
        <f>'Unit Mix'!F8</f>
        <v>0</v>
      </c>
      <c r="E53" s="819"/>
      <c r="F53" s="126">
        <f>'Unit Mix'!F9</f>
        <v>0</v>
      </c>
      <c r="G53" s="126">
        <f>'Unit Mix'!F10</f>
        <v>0</v>
      </c>
      <c r="H53" s="126">
        <f>'Unit Mix'!F11</f>
        <v>0</v>
      </c>
      <c r="I53" s="126">
        <f>'Unit Mix'!M13</f>
        <v>0</v>
      </c>
      <c r="J53" s="922">
        <f t="shared" ref="J53:J58" si="0">SUM(D53:I53)</f>
        <v>0</v>
      </c>
      <c r="K53" s="949"/>
      <c r="L53" s="124"/>
      <c r="M53" s="256"/>
      <c r="N53" s="124"/>
      <c r="O53" s="124"/>
      <c r="P53" s="285"/>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row>
    <row r="54" spans="2:62" ht="20.100000000000001" hidden="1" customHeight="1">
      <c r="B54" s="947"/>
      <c r="C54" s="125">
        <v>1</v>
      </c>
      <c r="D54" s="818">
        <f>'Unit Mix'!F15</f>
        <v>0</v>
      </c>
      <c r="E54" s="819"/>
      <c r="F54" s="126">
        <f>'Unit Mix'!F16</f>
        <v>0</v>
      </c>
      <c r="G54" s="126">
        <f>'Unit Mix'!F17</f>
        <v>0</v>
      </c>
      <c r="H54" s="126">
        <f>'Unit Mix'!F18</f>
        <v>0</v>
      </c>
      <c r="I54" s="126">
        <f>'Unit Mix'!M19</f>
        <v>0</v>
      </c>
      <c r="J54" s="922">
        <f t="shared" si="0"/>
        <v>0</v>
      </c>
      <c r="K54" s="949"/>
      <c r="L54" s="118"/>
      <c r="M54" s="252"/>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row>
    <row r="55" spans="2:62" ht="20.100000000000001" hidden="1" customHeight="1">
      <c r="B55" s="947"/>
      <c r="C55" s="125">
        <v>2</v>
      </c>
      <c r="D55" s="818">
        <f>'Unit Mix'!F21</f>
        <v>0</v>
      </c>
      <c r="E55" s="819"/>
      <c r="F55" s="127">
        <f>'Unit Mix'!F22</f>
        <v>0</v>
      </c>
      <c r="G55" s="127">
        <f>'Unit Mix'!F23</f>
        <v>0</v>
      </c>
      <c r="H55" s="127">
        <f>'Unit Mix'!F24</f>
        <v>0</v>
      </c>
      <c r="I55" s="127">
        <f>'Unit Mix'!M25</f>
        <v>0</v>
      </c>
      <c r="J55" s="922">
        <f t="shared" si="0"/>
        <v>0</v>
      </c>
      <c r="K55" s="949"/>
      <c r="L55" s="118"/>
      <c r="M55" s="252"/>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row>
    <row r="56" spans="2:62" ht="20.100000000000001" hidden="1" customHeight="1">
      <c r="B56" s="947"/>
      <c r="C56" s="125">
        <v>3</v>
      </c>
      <c r="D56" s="818">
        <f>'Unit Mix'!F27</f>
        <v>0</v>
      </c>
      <c r="E56" s="819"/>
      <c r="F56" s="127">
        <f>'Unit Mix'!F28</f>
        <v>0</v>
      </c>
      <c r="G56" s="127">
        <f>'Unit Mix'!F29</f>
        <v>0</v>
      </c>
      <c r="H56" s="127">
        <f>'Unit Mix'!F30</f>
        <v>0</v>
      </c>
      <c r="I56" s="127">
        <f>'Unit Mix'!M31</f>
        <v>0</v>
      </c>
      <c r="J56" s="922">
        <f t="shared" si="0"/>
        <v>0</v>
      </c>
      <c r="K56" s="949"/>
      <c r="L56" s="118"/>
      <c r="M56" s="252"/>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row>
    <row r="57" spans="2:62" ht="20.100000000000001" hidden="1" customHeight="1">
      <c r="B57" s="947"/>
      <c r="C57" s="125">
        <v>4</v>
      </c>
      <c r="D57" s="924">
        <f>'Unit Mix'!F33</f>
        <v>0</v>
      </c>
      <c r="E57" s="925"/>
      <c r="F57" s="127">
        <f>'Unit Mix'!F34</f>
        <v>0</v>
      </c>
      <c r="G57" s="127">
        <f>'Unit Mix'!F35</f>
        <v>0</v>
      </c>
      <c r="H57" s="127">
        <f>'Unit Mix'!F36</f>
        <v>0</v>
      </c>
      <c r="I57" s="127">
        <f>'Unit Mix'!M38</f>
        <v>0</v>
      </c>
      <c r="J57" s="922">
        <f t="shared" si="0"/>
        <v>0</v>
      </c>
      <c r="K57" s="949"/>
      <c r="L57" s="118"/>
      <c r="M57" s="252"/>
      <c r="N57" s="116"/>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row>
    <row r="58" spans="2:62" ht="20.100000000000001" hidden="1" customHeight="1">
      <c r="B58" s="948"/>
      <c r="C58" s="128" t="s">
        <v>87</v>
      </c>
      <c r="D58" s="939">
        <f>SUM(D53:E57)</f>
        <v>0</v>
      </c>
      <c r="E58" s="940"/>
      <c r="F58" s="775">
        <f>SUM(F53:F57)</f>
        <v>0</v>
      </c>
      <c r="G58" s="775">
        <f>SUM(G53:G57)</f>
        <v>0</v>
      </c>
      <c r="H58" s="775">
        <f>SUM(H53:H57)</f>
        <v>0</v>
      </c>
      <c r="I58" s="775">
        <f>SUM(I53:I57)</f>
        <v>0</v>
      </c>
      <c r="J58" s="941">
        <f t="shared" si="0"/>
        <v>0</v>
      </c>
      <c r="K58" s="942"/>
      <c r="M58" s="252"/>
      <c r="N58" s="116"/>
      <c r="O58" s="159">
        <f>C7-J58</f>
        <v>0</v>
      </c>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row>
    <row r="59" spans="2:62" ht="64.150000000000006" hidden="1" customHeight="1">
      <c r="B59" s="943" t="s">
        <v>88</v>
      </c>
      <c r="C59" s="129" t="s">
        <v>89</v>
      </c>
      <c r="D59" s="130" t="s">
        <v>90</v>
      </c>
      <c r="E59" s="130" t="s">
        <v>91</v>
      </c>
      <c r="F59" s="131" t="s">
        <v>92</v>
      </c>
      <c r="G59" s="130" t="s">
        <v>93</v>
      </c>
      <c r="H59" s="130" t="s">
        <v>94</v>
      </c>
      <c r="I59" s="131" t="s">
        <v>95</v>
      </c>
      <c r="J59" s="130" t="s">
        <v>96</v>
      </c>
      <c r="K59" s="130" t="s">
        <v>93</v>
      </c>
      <c r="L59" s="130" t="s">
        <v>91</v>
      </c>
      <c r="N59" s="116"/>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row>
    <row r="60" spans="2:62" ht="48" hidden="1" customHeight="1">
      <c r="B60" s="944"/>
      <c r="C60" s="133" t="e">
        <f>'Site Information'!#REF!</f>
        <v>#REF!</v>
      </c>
      <c r="D60" s="133" t="e">
        <f>'Site Information'!#REF!</f>
        <v>#REF!</v>
      </c>
      <c r="E60" s="133" t="e">
        <f>'Site Information'!#REF!</f>
        <v>#REF!</v>
      </c>
      <c r="F60" s="133" t="e">
        <f>'Site Information'!#REF!</f>
        <v>#REF!</v>
      </c>
      <c r="G60" s="133" t="e">
        <f>'Site Information'!#REF!</f>
        <v>#REF!</v>
      </c>
      <c r="H60" s="133" t="e">
        <f>'Site Information'!#REF!</f>
        <v>#REF!</v>
      </c>
      <c r="I60" s="133" t="e">
        <f>'Site Information'!#REF!</f>
        <v>#REF!</v>
      </c>
      <c r="J60" s="132"/>
      <c r="K60" s="133" t="e">
        <f>'Site Information'!#REF!</f>
        <v>#REF!</v>
      </c>
      <c r="L60" s="133" t="e">
        <f>'Site Information'!#REF!</f>
        <v>#REF!</v>
      </c>
      <c r="N60" s="116"/>
      <c r="O60" s="118" t="e">
        <f>IF(E60='Drop Downs'!I2, 1, 0)</f>
        <v>#REF!</v>
      </c>
      <c r="P60" s="118" t="e">
        <f>IF(H60='Drop Downs'!I2, 1, 0)</f>
        <v>#REF!</v>
      </c>
      <c r="Q60" s="118" t="e">
        <f>IF(L60='Drop Downs'!I2, 1, 0)</f>
        <v>#REF!</v>
      </c>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row>
    <row r="61" spans="2:62" s="134" customFormat="1" ht="33.950000000000003" hidden="1" customHeight="1">
      <c r="B61" s="453" t="s">
        <v>98</v>
      </c>
      <c r="C61" s="945" t="s">
        <v>99</v>
      </c>
      <c r="D61" s="946"/>
      <c r="E61" s="946"/>
      <c r="F61" s="946"/>
      <c r="G61" s="946"/>
      <c r="H61" s="946"/>
      <c r="I61" s="946"/>
      <c r="J61" s="135"/>
      <c r="K61" s="136" t="s">
        <v>100</v>
      </c>
      <c r="L61" s="136" t="s">
        <v>101</v>
      </c>
      <c r="M61" s="137"/>
      <c r="N61" s="138"/>
      <c r="O61" s="138"/>
      <c r="P61" s="286"/>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row>
    <row r="62" spans="2:62" ht="20.100000000000001" hidden="1" customHeight="1">
      <c r="B62" s="454" t="s">
        <v>103</v>
      </c>
      <c r="C62" s="797" t="s">
        <v>104</v>
      </c>
      <c r="D62" s="828"/>
      <c r="E62" s="828"/>
      <c r="F62" s="828"/>
      <c r="G62" s="828"/>
      <c r="H62" s="828"/>
      <c r="I62" s="828"/>
      <c r="J62" s="829"/>
      <c r="K62" s="139" t="s">
        <v>219</v>
      </c>
      <c r="L62" s="118" t="s">
        <v>105</v>
      </c>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row>
    <row r="63" spans="2:62" ht="20.100000000000001" hidden="1" customHeight="1">
      <c r="B63" s="454" t="s">
        <v>107</v>
      </c>
      <c r="C63" s="797" t="s">
        <v>108</v>
      </c>
      <c r="D63" s="828"/>
      <c r="E63" s="828"/>
      <c r="F63" s="828"/>
      <c r="G63" s="828"/>
      <c r="H63" s="828"/>
      <c r="I63" s="828"/>
      <c r="J63" s="829"/>
      <c r="K63" s="139" t="str">
        <f>IF('Instructions- delete'!D17='Drop Downs'!A2,"Yes","No")</f>
        <v>Yes</v>
      </c>
      <c r="L63" s="118" t="s">
        <v>105</v>
      </c>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row>
    <row r="64" spans="2:62" ht="20.100000000000001" hidden="1" customHeight="1">
      <c r="B64" s="454" t="s">
        <v>109</v>
      </c>
      <c r="C64" s="920" t="s">
        <v>110</v>
      </c>
      <c r="D64" s="921"/>
      <c r="E64" s="921"/>
      <c r="F64" s="921"/>
      <c r="G64" s="921"/>
      <c r="H64" s="921"/>
      <c r="I64" s="921"/>
      <c r="J64" s="921"/>
      <c r="K64" s="139" t="str">
        <f>IF('Site Information'!F4='Drop Downs'!A2,"Yes","No")</f>
        <v>Yes</v>
      </c>
      <c r="L64" s="118" t="s">
        <v>105</v>
      </c>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row>
    <row r="65" spans="2:62" ht="20.100000000000001" hidden="1" customHeight="1">
      <c r="B65" s="454" t="s">
        <v>111</v>
      </c>
      <c r="C65" s="797" t="s">
        <v>112</v>
      </c>
      <c r="D65" s="798"/>
      <c r="E65" s="798"/>
      <c r="F65" s="798"/>
      <c r="G65" s="798"/>
      <c r="H65" s="798"/>
      <c r="I65" s="798"/>
      <c r="J65" s="771"/>
      <c r="K65" s="139" t="str">
        <f>IF('Applicant Info'!I17='Drop Downs'!A3,"Yes","No")</f>
        <v>No</v>
      </c>
      <c r="L65" s="118" t="s">
        <v>105</v>
      </c>
      <c r="Q65" s="242" t="s">
        <v>113</v>
      </c>
      <c r="R65" s="242"/>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row>
    <row r="66" spans="2:62" ht="20.100000000000001" hidden="1" customHeight="1">
      <c r="B66" s="454" t="s">
        <v>114</v>
      </c>
      <c r="C66" s="797" t="s">
        <v>115</v>
      </c>
      <c r="D66" s="828"/>
      <c r="E66" s="828"/>
      <c r="F66" s="828"/>
      <c r="G66" s="828"/>
      <c r="H66" s="828"/>
      <c r="I66" s="828"/>
      <c r="J66" s="829"/>
      <c r="K66" s="139" t="e">
        <f>IF(C31&lt;25,"Yes","No")</f>
        <v>#REF!</v>
      </c>
      <c r="L66" s="118"/>
      <c r="M66" s="117" t="s">
        <v>116</v>
      </c>
      <c r="Q66" s="242" t="s">
        <v>117</v>
      </c>
      <c r="R66" s="242" t="str">
        <f>'Unit Mix'!L47</f>
        <v>Yes</v>
      </c>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row>
    <row r="67" spans="2:62" ht="20.100000000000001" hidden="1" customHeight="1">
      <c r="B67" s="454" t="s">
        <v>118</v>
      </c>
      <c r="C67" s="797" t="s">
        <v>119</v>
      </c>
      <c r="D67" s="828"/>
      <c r="E67" s="828"/>
      <c r="F67" s="828"/>
      <c r="G67" s="828"/>
      <c r="H67" s="828"/>
      <c r="I67" s="828"/>
      <c r="J67" s="134"/>
      <c r="K67" s="139" t="e">
        <f>IF('Site Information'!#REF!='Drop Downs'!A2, "Yes", "No")</f>
        <v>#REF!</v>
      </c>
      <c r="L67" s="118" t="s">
        <v>105</v>
      </c>
      <c r="Q67" s="242" t="s">
        <v>120</v>
      </c>
      <c r="R67" s="242" t="str">
        <f>'Unit Mix'!M47</f>
        <v>Yes</v>
      </c>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row>
    <row r="68" spans="2:62" ht="19.899999999999999" hidden="1" customHeight="1">
      <c r="B68" s="454" t="s">
        <v>121</v>
      </c>
      <c r="C68" s="797" t="s">
        <v>122</v>
      </c>
      <c r="D68" s="798"/>
      <c r="E68" s="798"/>
      <c r="F68" s="798"/>
      <c r="G68" s="798"/>
      <c r="H68" s="798"/>
      <c r="I68" s="798"/>
      <c r="J68" s="846"/>
      <c r="K68" s="139" t="str">
        <f>IF(AND(R66="yes",R67="Yes",R68="yes",R69="yes"),"yes","no")</f>
        <v>yes</v>
      </c>
      <c r="L68" s="118" t="s">
        <v>105</v>
      </c>
      <c r="Q68" s="242" t="s">
        <v>123</v>
      </c>
      <c r="R68" s="242" t="str">
        <f>'Unit Mix'!N47</f>
        <v>Yes</v>
      </c>
      <c r="S68" s="118"/>
      <c r="T68" s="118"/>
      <c r="U68" s="118"/>
      <c r="V68" s="118"/>
      <c r="W68" s="118"/>
      <c r="X68" s="118"/>
      <c r="Y68" s="118"/>
      <c r="Z68" s="118"/>
      <c r="AA68" s="140"/>
      <c r="AB68" s="140"/>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row>
    <row r="69" spans="2:62" ht="20.100000000000001" hidden="1" customHeight="1">
      <c r="B69" s="454" t="s">
        <v>14</v>
      </c>
      <c r="C69" s="797" t="s">
        <v>124</v>
      </c>
      <c r="D69" s="828"/>
      <c r="E69" s="828"/>
      <c r="F69" s="828"/>
      <c r="G69" s="828"/>
      <c r="H69" s="828"/>
      <c r="I69" s="828"/>
      <c r="J69" s="829"/>
      <c r="K69" s="244" t="e">
        <f>IF(OR(C11="X",C11="C"),"yes","no")</f>
        <v>#REF!</v>
      </c>
      <c r="L69" s="118"/>
      <c r="M69" s="117" t="s">
        <v>125</v>
      </c>
      <c r="Q69" s="242" t="s">
        <v>126</v>
      </c>
      <c r="R69" s="242" t="str">
        <f>'Unit Mix'!O47</f>
        <v>Yes</v>
      </c>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row>
    <row r="70" spans="2:62" ht="20.100000000000001" hidden="1" customHeight="1">
      <c r="B70" s="454" t="s">
        <v>127</v>
      </c>
      <c r="C70" s="797" t="s">
        <v>128</v>
      </c>
      <c r="D70" s="798"/>
      <c r="E70" s="798"/>
      <c r="F70" s="798"/>
      <c r="G70" s="798"/>
      <c r="H70" s="798"/>
      <c r="I70" s="798"/>
      <c r="J70" s="771"/>
      <c r="K70" s="139" t="e">
        <f>IF(C50&gt;50.1%,"no","yes")</f>
        <v>#DIV/0!</v>
      </c>
      <c r="L70" s="118" t="s">
        <v>105</v>
      </c>
      <c r="Q70" s="242"/>
      <c r="R70" s="242"/>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row>
    <row r="71" spans="2:62" ht="20.100000000000001" hidden="1" customHeight="1">
      <c r="B71" s="471" t="s">
        <v>131</v>
      </c>
      <c r="C71" s="936" t="s">
        <v>132</v>
      </c>
      <c r="D71" s="937"/>
      <c r="E71" s="937"/>
      <c r="F71" s="937"/>
      <c r="G71" s="937"/>
      <c r="H71" s="937"/>
      <c r="I71" s="937"/>
      <c r="J71" s="938"/>
      <c r="K71" s="472" t="e">
        <f>IF(SUM(O60:Q60)=3,"Yes","No")</f>
        <v>#REF!</v>
      </c>
      <c r="L71" s="118"/>
      <c r="M71" s="117" t="s">
        <v>133</v>
      </c>
      <c r="Q71" s="118"/>
      <c r="R71" s="118"/>
      <c r="S71" s="118"/>
      <c r="T71" s="118"/>
      <c r="U71" s="118"/>
      <c r="V71" s="118"/>
      <c r="W71" s="118"/>
      <c r="X71" s="118"/>
      <c r="Y71" s="118"/>
      <c r="Z71" s="118"/>
      <c r="AA71" s="140"/>
      <c r="AB71" s="140"/>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row>
    <row r="72" spans="2:62" s="467" customFormat="1" ht="20.100000000000001" hidden="1" customHeight="1">
      <c r="B72" s="473"/>
      <c r="C72" s="474"/>
      <c r="D72" s="474"/>
      <c r="E72" s="474"/>
      <c r="F72" s="474"/>
      <c r="G72" s="474"/>
      <c r="H72" s="474"/>
      <c r="I72" s="474"/>
      <c r="J72" s="474"/>
      <c r="K72" s="475"/>
      <c r="L72" s="468"/>
      <c r="M72" s="469"/>
      <c r="N72" s="468"/>
      <c r="O72" s="468"/>
      <c r="P72" s="470"/>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8"/>
      <c r="AY72" s="468"/>
      <c r="AZ72" s="468"/>
      <c r="BA72" s="468"/>
      <c r="BB72" s="468"/>
      <c r="BC72" s="468"/>
      <c r="BD72" s="468"/>
      <c r="BE72" s="468"/>
      <c r="BF72" s="468"/>
      <c r="BG72" s="468"/>
      <c r="BH72" s="468"/>
      <c r="BI72" s="468"/>
      <c r="BJ72" s="468"/>
    </row>
    <row r="73" spans="2:62" s="467" customFormat="1" ht="20.100000000000001" hidden="1" customHeight="1">
      <c r="B73" s="473"/>
      <c r="C73" s="474"/>
      <c r="D73" s="474"/>
      <c r="E73" s="474"/>
      <c r="F73" s="474"/>
      <c r="G73" s="474"/>
      <c r="H73" s="474"/>
      <c r="I73" s="474"/>
      <c r="J73" s="474"/>
      <c r="K73" s="475"/>
      <c r="L73" s="468"/>
      <c r="M73" s="469"/>
      <c r="N73" s="468"/>
      <c r="O73" s="468"/>
      <c r="P73" s="470"/>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8"/>
      <c r="AY73" s="468"/>
      <c r="AZ73" s="468"/>
      <c r="BA73" s="468"/>
      <c r="BB73" s="468"/>
      <c r="BC73" s="468"/>
      <c r="BD73" s="468"/>
      <c r="BE73" s="468"/>
      <c r="BF73" s="468"/>
      <c r="BG73" s="468"/>
      <c r="BH73" s="468"/>
      <c r="BI73" s="468"/>
      <c r="BJ73" s="468"/>
    </row>
    <row r="74" spans="2:62" s="467" customFormat="1" ht="20.100000000000001" customHeight="1">
      <c r="B74" s="473"/>
      <c r="C74" s="474"/>
      <c r="D74" s="474"/>
      <c r="E74" s="474"/>
      <c r="F74" s="474"/>
      <c r="G74" s="474"/>
      <c r="H74" s="474"/>
      <c r="I74" s="474"/>
      <c r="J74" s="474"/>
      <c r="K74" s="475"/>
      <c r="L74" s="468"/>
      <c r="M74" s="469"/>
      <c r="N74" s="468"/>
      <c r="O74" s="468"/>
      <c r="P74" s="470"/>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row>
    <row r="75" spans="2:62" ht="34.5" customHeight="1">
      <c r="B75" s="455" t="s">
        <v>135</v>
      </c>
      <c r="C75" s="856" t="s">
        <v>135</v>
      </c>
      <c r="D75" s="857"/>
      <c r="E75" s="857"/>
      <c r="F75" s="857"/>
      <c r="G75" s="857"/>
      <c r="H75" s="857"/>
      <c r="I75" s="857"/>
      <c r="J75" s="141"/>
      <c r="K75" s="142" t="s">
        <v>136</v>
      </c>
      <c r="L75" s="142" t="s">
        <v>137</v>
      </c>
      <c r="M75" s="143" t="s">
        <v>138</v>
      </c>
      <c r="Q75" s="118"/>
      <c r="R75" s="118"/>
      <c r="S75" s="118"/>
      <c r="T75" s="118"/>
      <c r="U75" s="118"/>
      <c r="V75" s="118"/>
      <c r="W75" s="118"/>
      <c r="X75" s="118"/>
      <c r="Y75" s="118"/>
      <c r="Z75" s="118"/>
      <c r="AA75" s="140"/>
      <c r="AB75" s="140"/>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row>
    <row r="76" spans="2:62" ht="46.5">
      <c r="B76" s="456" t="s">
        <v>139</v>
      </c>
      <c r="C76" s="847" t="s">
        <v>140</v>
      </c>
      <c r="D76" s="848"/>
      <c r="E76" s="848"/>
      <c r="F76" s="848"/>
      <c r="G76" s="848"/>
      <c r="H76" s="848"/>
      <c r="I76" s="848"/>
      <c r="J76" s="848"/>
      <c r="K76" s="849">
        <v>5</v>
      </c>
      <c r="L76" s="376"/>
      <c r="M76" s="377" t="s">
        <v>141</v>
      </c>
      <c r="Q76" s="118"/>
      <c r="R76" s="118"/>
      <c r="S76" s="118"/>
      <c r="T76" s="118"/>
      <c r="U76" s="118"/>
      <c r="V76" s="118"/>
      <c r="W76" s="118"/>
      <c r="X76" s="118"/>
      <c r="Y76" s="118"/>
      <c r="Z76" s="118"/>
      <c r="AA76" s="140"/>
      <c r="AB76" s="140"/>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row>
    <row r="77" spans="2:62" ht="49.5" customHeight="1">
      <c r="B77" s="457" t="s">
        <v>139</v>
      </c>
      <c r="C77" s="851" t="s">
        <v>142</v>
      </c>
      <c r="D77" s="852"/>
      <c r="E77" s="852"/>
      <c r="F77" s="852"/>
      <c r="G77" s="852"/>
      <c r="H77" s="852"/>
      <c r="I77" s="852"/>
      <c r="J77" s="852"/>
      <c r="K77" s="850"/>
      <c r="L77" s="378"/>
      <c r="M77" s="379" t="s">
        <v>143</v>
      </c>
      <c r="Q77" s="118"/>
      <c r="R77" s="118"/>
      <c r="S77" s="118"/>
      <c r="T77" s="118"/>
      <c r="U77" s="118"/>
      <c r="V77" s="118"/>
      <c r="W77" s="118"/>
      <c r="X77" s="118"/>
      <c r="Y77" s="118"/>
      <c r="Z77" s="118"/>
      <c r="AA77" s="140"/>
      <c r="AB77" s="140"/>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row>
    <row r="78" spans="2:62" ht="49.5" customHeight="1">
      <c r="B78" s="458" t="s">
        <v>144</v>
      </c>
      <c r="C78" s="853" t="s">
        <v>145</v>
      </c>
      <c r="D78" s="853"/>
      <c r="E78" s="853"/>
      <c r="F78" s="853"/>
      <c r="G78" s="853"/>
      <c r="H78" s="853"/>
      <c r="I78" s="853"/>
      <c r="J78" s="853"/>
      <c r="K78" s="854">
        <v>20</v>
      </c>
      <c r="L78" s="384"/>
      <c r="M78" s="385" t="s">
        <v>146</v>
      </c>
      <c r="Q78" s="118"/>
      <c r="R78" s="118"/>
      <c r="S78" s="118"/>
      <c r="T78" s="118"/>
      <c r="U78" s="118"/>
      <c r="V78" s="118"/>
      <c r="W78" s="118"/>
      <c r="X78" s="118"/>
      <c r="Y78" s="118"/>
      <c r="Z78" s="118"/>
      <c r="AA78" s="140"/>
      <c r="AB78" s="140"/>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row>
    <row r="79" spans="2:62" ht="46.5">
      <c r="B79" s="458" t="s">
        <v>144</v>
      </c>
      <c r="C79" s="853" t="s">
        <v>147</v>
      </c>
      <c r="D79" s="853"/>
      <c r="E79" s="853"/>
      <c r="F79" s="853"/>
      <c r="G79" s="853"/>
      <c r="H79" s="853"/>
      <c r="I79" s="853"/>
      <c r="J79" s="853"/>
      <c r="K79" s="855"/>
      <c r="L79" s="384"/>
      <c r="M79" s="385" t="s">
        <v>148</v>
      </c>
      <c r="Q79" s="118"/>
      <c r="R79" s="118"/>
      <c r="S79" s="118"/>
      <c r="T79" s="118"/>
      <c r="U79" s="118"/>
      <c r="V79" s="118"/>
      <c r="W79" s="118"/>
      <c r="X79" s="118"/>
      <c r="Y79" s="118"/>
      <c r="Z79" s="118"/>
      <c r="AA79" s="140"/>
      <c r="AB79" s="140"/>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row>
    <row r="80" spans="2:62" ht="30.95">
      <c r="B80" s="458" t="s">
        <v>144</v>
      </c>
      <c r="C80" s="853" t="s">
        <v>149</v>
      </c>
      <c r="D80" s="853"/>
      <c r="E80" s="853"/>
      <c r="F80" s="853"/>
      <c r="G80" s="853"/>
      <c r="H80" s="853"/>
      <c r="I80" s="853"/>
      <c r="J80" s="853"/>
      <c r="K80" s="855"/>
      <c r="L80" s="384"/>
      <c r="M80" s="385" t="s">
        <v>150</v>
      </c>
      <c r="Q80" s="118"/>
      <c r="R80" s="118"/>
      <c r="S80" s="118"/>
      <c r="T80" s="118"/>
      <c r="U80" s="118"/>
      <c r="V80" s="118"/>
      <c r="W80" s="118"/>
      <c r="X80" s="118"/>
      <c r="Y80" s="118"/>
      <c r="Z80" s="118"/>
      <c r="AA80" s="140"/>
      <c r="AB80" s="140"/>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row>
    <row r="81" spans="2:62" ht="62.45" thickBot="1">
      <c r="B81" s="458" t="s">
        <v>144</v>
      </c>
      <c r="C81" s="853" t="s">
        <v>151</v>
      </c>
      <c r="D81" s="853"/>
      <c r="E81" s="853"/>
      <c r="F81" s="853"/>
      <c r="G81" s="853"/>
      <c r="H81" s="853"/>
      <c r="I81" s="853"/>
      <c r="J81" s="853"/>
      <c r="K81" s="855"/>
      <c r="L81" s="384"/>
      <c r="M81" s="385" t="s">
        <v>152</v>
      </c>
      <c r="Q81" s="118"/>
      <c r="R81" s="118"/>
      <c r="S81" s="118"/>
      <c r="T81" s="118"/>
      <c r="U81" s="118"/>
      <c r="V81" s="118"/>
      <c r="W81" s="118"/>
      <c r="X81" s="118"/>
      <c r="Y81" s="118"/>
      <c r="Z81" s="118"/>
      <c r="AA81" s="140"/>
      <c r="AB81" s="140"/>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row>
    <row r="82" spans="2:62" ht="31.5" thickBot="1">
      <c r="B82" s="459" t="s">
        <v>153</v>
      </c>
      <c r="C82" s="839" t="s">
        <v>154</v>
      </c>
      <c r="D82" s="839"/>
      <c r="E82" s="839"/>
      <c r="F82" s="839"/>
      <c r="G82" s="839"/>
      <c r="H82" s="839"/>
      <c r="I82" s="839"/>
      <c r="J82" s="839"/>
      <c r="K82" s="843">
        <v>30</v>
      </c>
      <c r="L82" s="161" t="e">
        <f>IF(C30=0, 0,5)</f>
        <v>#REF!</v>
      </c>
      <c r="M82" s="145" t="s">
        <v>155</v>
      </c>
      <c r="N82" s="116"/>
      <c r="O82" s="118">
        <v>5</v>
      </c>
      <c r="P82" s="284">
        <f t="shared" ref="P82:P90" si="1">O82/$K$82</f>
        <v>0.16666666666666666</v>
      </c>
      <c r="Q82" s="118"/>
      <c r="R82" s="118"/>
      <c r="S82" s="118"/>
      <c r="T82" s="118"/>
      <c r="U82" s="118"/>
      <c r="V82" s="118"/>
      <c r="W82" s="537" t="s">
        <v>220</v>
      </c>
      <c r="X82" s="538" t="e">
        <f>VLOOKUP(M37,'Drop Downs'!T2:U9,2,FALSE)</f>
        <v>#REF!</v>
      </c>
      <c r="Y82" s="118"/>
      <c r="Z82" s="118"/>
      <c r="AA82" s="140"/>
      <c r="AB82" s="140"/>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row>
    <row r="83" spans="2:62" ht="63.75" customHeight="1">
      <c r="B83" s="459" t="s">
        <v>153</v>
      </c>
      <c r="C83" s="839" t="s">
        <v>156</v>
      </c>
      <c r="D83" s="839"/>
      <c r="E83" s="839"/>
      <c r="F83" s="839"/>
      <c r="G83" s="839"/>
      <c r="H83" s="839"/>
      <c r="I83" s="839"/>
      <c r="J83" s="839"/>
      <c r="K83" s="844"/>
      <c r="L83" s="161" t="e">
        <f>T89</f>
        <v>#REF!</v>
      </c>
      <c r="M83" s="145" t="s">
        <v>157</v>
      </c>
      <c r="N83" s="116"/>
      <c r="O83" s="118">
        <v>5</v>
      </c>
      <c r="P83" s="284">
        <f t="shared" si="1"/>
        <v>0.16666666666666666</v>
      </c>
      <c r="Q83" s="118"/>
      <c r="R83" s="242" t="s">
        <v>158</v>
      </c>
      <c r="S83" s="242"/>
      <c r="T83" s="242"/>
      <c r="U83" s="118"/>
      <c r="V83" s="118"/>
      <c r="W83" s="118"/>
      <c r="X83" s="118"/>
      <c r="Y83" s="118"/>
      <c r="Z83" s="118"/>
      <c r="AA83" s="140"/>
      <c r="AB83" s="140"/>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row>
    <row r="84" spans="2:62">
      <c r="B84" s="459" t="s">
        <v>153</v>
      </c>
      <c r="C84" s="845" t="s">
        <v>159</v>
      </c>
      <c r="D84" s="845"/>
      <c r="E84" s="845"/>
      <c r="F84" s="845"/>
      <c r="G84" s="845"/>
      <c r="H84" s="845"/>
      <c r="I84" s="845"/>
      <c r="J84" s="845"/>
      <c r="K84" s="844"/>
      <c r="L84" s="161" t="e">
        <f>IF(C33='Drop Downs'!A2, 3, 0)</f>
        <v>#REF!</v>
      </c>
      <c r="M84" s="145" t="s">
        <v>160</v>
      </c>
      <c r="N84" s="116"/>
      <c r="O84" s="118">
        <v>3</v>
      </c>
      <c r="P84" s="284">
        <f t="shared" si="1"/>
        <v>0.1</v>
      </c>
      <c r="Q84" s="118"/>
      <c r="R84" s="242"/>
      <c r="S84" s="243"/>
      <c r="T84" s="243" t="e">
        <f>C31</f>
        <v>#REF!</v>
      </c>
      <c r="U84" s="118"/>
      <c r="V84" s="118"/>
      <c r="W84" s="118"/>
      <c r="X84" s="118"/>
      <c r="Y84" s="118"/>
      <c r="Z84" s="118"/>
      <c r="AA84" s="140"/>
      <c r="AB84" s="140"/>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row>
    <row r="85" spans="2:62" ht="30" customHeight="1">
      <c r="B85" s="459" t="s">
        <v>153</v>
      </c>
      <c r="C85" s="845" t="s">
        <v>161</v>
      </c>
      <c r="D85" s="845"/>
      <c r="E85" s="845"/>
      <c r="F85" s="845"/>
      <c r="G85" s="845"/>
      <c r="H85" s="845"/>
      <c r="I85" s="845"/>
      <c r="J85" s="845"/>
      <c r="K85" s="844"/>
      <c r="L85" s="161" t="e">
        <f>IF(C34='Drop Downs'!A2, 3, 0)</f>
        <v>#REF!</v>
      </c>
      <c r="M85" s="145" t="s">
        <v>162</v>
      </c>
      <c r="N85" s="116"/>
      <c r="O85" s="118">
        <v>3</v>
      </c>
      <c r="P85" s="284">
        <f t="shared" si="1"/>
        <v>0.1</v>
      </c>
      <c r="Q85" s="118"/>
      <c r="R85" s="242">
        <v>20</v>
      </c>
      <c r="S85" s="242">
        <v>25</v>
      </c>
      <c r="T85" s="242" t="e">
        <f>IF(AND($T$84&gt;=R85,$T$84&lt;=S85),2,0)</f>
        <v>#REF!</v>
      </c>
      <c r="U85" s="118"/>
      <c r="V85" s="118"/>
      <c r="W85" s="118"/>
      <c r="X85" s="118"/>
      <c r="Y85" s="118"/>
      <c r="Z85" s="118"/>
      <c r="AA85" s="140"/>
      <c r="AB85" s="140"/>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row>
    <row r="86" spans="2:62" ht="57" customHeight="1">
      <c r="B86" s="459" t="s">
        <v>153</v>
      </c>
      <c r="C86" s="845" t="s">
        <v>163</v>
      </c>
      <c r="D86" s="845"/>
      <c r="E86" s="845"/>
      <c r="F86" s="845"/>
      <c r="G86" s="845"/>
      <c r="H86" s="845"/>
      <c r="I86" s="845"/>
      <c r="J86" s="845"/>
      <c r="K86" s="844"/>
      <c r="L86" s="161" t="e">
        <f>IF(C35='Drop Downs'!A2, 3, 0)</f>
        <v>#REF!</v>
      </c>
      <c r="M86" s="145" t="s">
        <v>164</v>
      </c>
      <c r="N86" s="116"/>
      <c r="O86" s="118">
        <v>3</v>
      </c>
      <c r="P86" s="284">
        <f t="shared" si="1"/>
        <v>0.1</v>
      </c>
      <c r="Q86" s="118"/>
      <c r="R86" s="242">
        <v>15</v>
      </c>
      <c r="S86" s="242">
        <v>19.999998999999999</v>
      </c>
      <c r="T86" s="242" t="e">
        <f>IF(AND($T$84&gt;=R86,$T$84&lt;=S86),3,0)</f>
        <v>#REF!</v>
      </c>
      <c r="U86" s="118"/>
      <c r="V86" s="118"/>
      <c r="W86" s="118"/>
      <c r="X86" s="118"/>
      <c r="Y86" s="118"/>
      <c r="Z86" s="118"/>
      <c r="AA86" s="140"/>
      <c r="AB86" s="140"/>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row>
    <row r="87" spans="2:62" ht="43.5" customHeight="1">
      <c r="B87" s="459" t="s">
        <v>153</v>
      </c>
      <c r="C87" s="839" t="s">
        <v>165</v>
      </c>
      <c r="D87" s="839"/>
      <c r="E87" s="839"/>
      <c r="F87" s="839"/>
      <c r="G87" s="839"/>
      <c r="H87" s="839"/>
      <c r="I87" s="839"/>
      <c r="J87" s="839"/>
      <c r="K87" s="844"/>
      <c r="L87" s="161" t="e">
        <f>VLOOKUP('Score Tab'!D60,'Drop Downs'!E2:F14,2)</f>
        <v>#REF!</v>
      </c>
      <c r="M87" s="145" t="s">
        <v>166</v>
      </c>
      <c r="N87" s="116"/>
      <c r="O87" s="118">
        <v>2</v>
      </c>
      <c r="P87" s="284">
        <f t="shared" si="1"/>
        <v>6.6666666666666666E-2</v>
      </c>
      <c r="Q87" s="118"/>
      <c r="R87" s="242">
        <v>10</v>
      </c>
      <c r="S87" s="242">
        <v>14.999999900000001</v>
      </c>
      <c r="T87" s="242" t="e">
        <f>IF(AND($T$84&gt;=R87,$T$84&lt;=S87),4,0)</f>
        <v>#REF!</v>
      </c>
      <c r="U87" s="118"/>
      <c r="V87" s="118"/>
      <c r="W87" s="118"/>
      <c r="X87" s="118"/>
      <c r="Y87" s="118"/>
      <c r="Z87" s="118"/>
      <c r="AA87" s="140"/>
      <c r="AB87" s="140"/>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row>
    <row r="88" spans="2:62" ht="30.95">
      <c r="B88" s="459" t="s">
        <v>153</v>
      </c>
      <c r="C88" s="839" t="s">
        <v>167</v>
      </c>
      <c r="D88" s="839"/>
      <c r="E88" s="839"/>
      <c r="F88" s="839"/>
      <c r="G88" s="839"/>
      <c r="H88" s="839"/>
      <c r="I88" s="839"/>
      <c r="J88" s="839"/>
      <c r="K88" s="844"/>
      <c r="L88" s="161" t="e">
        <f>VLOOKUP(G60,'Drop Downs'!E2:F14,2)</f>
        <v>#REF!</v>
      </c>
      <c r="M88" s="145" t="s">
        <v>166</v>
      </c>
      <c r="N88" s="116"/>
      <c r="O88" s="118">
        <v>2</v>
      </c>
      <c r="P88" s="284">
        <f t="shared" si="1"/>
        <v>6.6666666666666666E-2</v>
      </c>
      <c r="Q88" s="118"/>
      <c r="R88" s="242">
        <v>0</v>
      </c>
      <c r="S88" s="242">
        <v>9.9999900000000004</v>
      </c>
      <c r="T88" s="242" t="e">
        <f>IF(AND($T$84&gt;=R88,$T$84&lt;=S88),5,0)</f>
        <v>#REF!</v>
      </c>
      <c r="U88" s="118"/>
      <c r="V88" s="118"/>
      <c r="W88" s="118"/>
      <c r="X88" s="118"/>
      <c r="Y88" s="118"/>
      <c r="Z88" s="118"/>
      <c r="AA88" s="140"/>
      <c r="AB88" s="140"/>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row>
    <row r="89" spans="2:62" ht="30.95">
      <c r="B89" s="459" t="s">
        <v>153</v>
      </c>
      <c r="C89" s="839" t="s">
        <v>168</v>
      </c>
      <c r="D89" s="839"/>
      <c r="E89" s="839"/>
      <c r="F89" s="839"/>
      <c r="G89" s="839"/>
      <c r="H89" s="839"/>
      <c r="I89" s="839"/>
      <c r="J89" s="839"/>
      <c r="K89" s="844"/>
      <c r="L89" s="161" t="e">
        <f>VLOOKUP(K60,'Drop Downs'!E2:F14,2)</f>
        <v>#REF!</v>
      </c>
      <c r="M89" s="145" t="s">
        <v>166</v>
      </c>
      <c r="N89" s="116"/>
      <c r="O89" s="118">
        <v>2</v>
      </c>
      <c r="P89" s="284">
        <f t="shared" si="1"/>
        <v>6.6666666666666666E-2</v>
      </c>
      <c r="Q89" s="118"/>
      <c r="R89" s="287"/>
      <c r="S89" s="287"/>
      <c r="T89" s="287" t="e">
        <f>SUM(T85:T88)</f>
        <v>#REF!</v>
      </c>
      <c r="U89" s="118"/>
      <c r="V89" s="118"/>
      <c r="W89" s="118"/>
      <c r="X89" s="118"/>
      <c r="Y89" s="118"/>
      <c r="Z89" s="118"/>
      <c r="AA89" s="140"/>
      <c r="AB89" s="140"/>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row>
    <row r="90" spans="2:62" ht="30.95">
      <c r="B90" s="459" t="s">
        <v>153</v>
      </c>
      <c r="C90" s="845" t="s">
        <v>169</v>
      </c>
      <c r="D90" s="845"/>
      <c r="E90" s="845"/>
      <c r="F90" s="845"/>
      <c r="G90" s="845"/>
      <c r="H90" s="845"/>
      <c r="I90" s="845"/>
      <c r="J90" s="845"/>
      <c r="K90" s="844"/>
      <c r="L90" s="161" t="e">
        <f>C36</f>
        <v>#REF!</v>
      </c>
      <c r="M90" s="145" t="s">
        <v>170</v>
      </c>
      <c r="N90" s="116"/>
      <c r="O90" s="118">
        <v>5</v>
      </c>
      <c r="P90" s="284">
        <f t="shared" si="1"/>
        <v>0.16666666666666666</v>
      </c>
      <c r="Q90" s="118"/>
      <c r="R90" s="242" t="s">
        <v>171</v>
      </c>
      <c r="S90" s="242" t="s">
        <v>172</v>
      </c>
      <c r="T90" s="242" t="s">
        <v>173</v>
      </c>
      <c r="U90" s="242"/>
      <c r="V90" s="118"/>
      <c r="W90" s="118"/>
      <c r="X90" s="118"/>
      <c r="Y90" s="118"/>
      <c r="Z90" s="118"/>
      <c r="AA90" s="140"/>
      <c r="AB90" s="140"/>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row>
    <row r="91" spans="2:62" ht="41.45" customHeight="1">
      <c r="B91" s="460"/>
      <c r="C91" s="835"/>
      <c r="D91" s="835"/>
      <c r="E91" s="835"/>
      <c r="F91" s="835"/>
      <c r="G91" s="835"/>
      <c r="H91" s="835"/>
      <c r="I91" s="835"/>
      <c r="J91" s="835"/>
      <c r="K91" s="837">
        <v>30</v>
      </c>
      <c r="L91" s="160"/>
      <c r="M91" s="144"/>
      <c r="N91" s="116"/>
      <c r="O91" s="118">
        <v>1</v>
      </c>
      <c r="P91" s="284">
        <f t="shared" ref="P91:P98" si="2">O91/$K$91</f>
        <v>3.3333333333333333E-2</v>
      </c>
      <c r="Q91" s="118"/>
      <c r="R91" s="242" t="s">
        <v>177</v>
      </c>
      <c r="S91" s="242">
        <f>'Unit Mix'!K10</f>
        <v>787</v>
      </c>
      <c r="T91" s="242">
        <f>IFERROR(AVERAGE('Unit Mix'!O8:O11),0)</f>
        <v>0</v>
      </c>
      <c r="U91" s="248">
        <f>IFERROR((T91-S91)/T91,0)</f>
        <v>0</v>
      </c>
      <c r="V91" s="118"/>
      <c r="W91" s="118"/>
      <c r="X91" s="118"/>
      <c r="Y91" s="118"/>
      <c r="Z91" s="118"/>
      <c r="AA91" s="140"/>
      <c r="AB91" s="140"/>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row>
    <row r="92" spans="2:62" ht="45.75" customHeight="1">
      <c r="B92" s="460" t="s">
        <v>174</v>
      </c>
      <c r="C92" s="835" t="s">
        <v>178</v>
      </c>
      <c r="D92" s="835"/>
      <c r="E92" s="835"/>
      <c r="F92" s="835"/>
      <c r="G92" s="835"/>
      <c r="H92" s="835"/>
      <c r="I92" s="835"/>
      <c r="J92" s="835"/>
      <c r="K92" s="838"/>
      <c r="L92" s="160" t="e">
        <f>VLOOKUP(C8,'Drop Downs'!V2:W9,2)</f>
        <v>#REF!</v>
      </c>
      <c r="M92" s="144" t="s">
        <v>179</v>
      </c>
      <c r="N92" s="116"/>
      <c r="O92" s="118">
        <v>5</v>
      </c>
      <c r="P92" s="284">
        <f t="shared" si="2"/>
        <v>0.16666666666666666</v>
      </c>
      <c r="Q92" s="118"/>
      <c r="R92" s="289" t="s">
        <v>180</v>
      </c>
      <c r="S92" s="242">
        <f>'Unit Mix'!K17</f>
        <v>843</v>
      </c>
      <c r="T92" s="242">
        <f>IFERROR(AVERAGE('Unit Mix'!O15:O18),0)</f>
        <v>0</v>
      </c>
      <c r="U92" s="248">
        <f>IFERROR((T92-S92)/T92,0)</f>
        <v>0</v>
      </c>
      <c r="V92" s="118"/>
      <c r="W92" s="118"/>
      <c r="X92" s="118"/>
      <c r="Y92" s="118"/>
      <c r="Z92" s="118"/>
      <c r="AA92" s="140"/>
      <c r="AB92" s="140"/>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row>
    <row r="93" spans="2:62" ht="45.75" customHeight="1">
      <c r="B93" s="460" t="s">
        <v>174</v>
      </c>
      <c r="C93" s="835" t="s">
        <v>181</v>
      </c>
      <c r="D93" s="835"/>
      <c r="E93" s="835"/>
      <c r="F93" s="835"/>
      <c r="G93" s="835"/>
      <c r="H93" s="835"/>
      <c r="I93" s="835"/>
      <c r="J93" s="835"/>
      <c r="K93" s="838"/>
      <c r="L93" s="160" t="e">
        <f>X82</f>
        <v>#REF!</v>
      </c>
      <c r="M93" s="144" t="s">
        <v>182</v>
      </c>
      <c r="N93" s="116"/>
      <c r="O93" s="118">
        <v>5</v>
      </c>
      <c r="P93" s="284">
        <f t="shared" si="2"/>
        <v>0.16666666666666666</v>
      </c>
      <c r="Q93" s="118"/>
      <c r="R93" s="242" t="s">
        <v>183</v>
      </c>
      <c r="S93" s="242">
        <f>'Unit Mix'!K23</f>
        <v>1012</v>
      </c>
      <c r="T93" s="242">
        <f>IFERROR(AVERAGE('Unit Mix'!O21:O24),0)</f>
        <v>0</v>
      </c>
      <c r="U93" s="248">
        <f>IFERROR((T93-S93)/T93,0)</f>
        <v>0</v>
      </c>
      <c r="V93" s="290">
        <f>IF(ISERROR(AVERAGE(U91:U95)),"0",AVERAGE(U91:U95))</f>
        <v>0</v>
      </c>
      <c r="W93" s="118"/>
      <c r="X93" s="118"/>
      <c r="Y93" s="118"/>
      <c r="Z93" s="118"/>
      <c r="AA93" s="140"/>
      <c r="AB93" s="140"/>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row>
    <row r="94" spans="2:62" ht="66.75" customHeight="1">
      <c r="B94" s="460" t="s">
        <v>174</v>
      </c>
      <c r="C94" s="835" t="s">
        <v>184</v>
      </c>
      <c r="D94" s="835"/>
      <c r="E94" s="835"/>
      <c r="F94" s="835"/>
      <c r="G94" s="835"/>
      <c r="H94" s="835"/>
      <c r="I94" s="835"/>
      <c r="J94" s="835"/>
      <c r="K94" s="838"/>
      <c r="L94" s="160" t="e">
        <f>VLOOKUP(C39,'Drop Downs'!C2:D7,2)</f>
        <v>#N/A</v>
      </c>
      <c r="M94" s="144" t="s">
        <v>185</v>
      </c>
      <c r="N94" s="116"/>
      <c r="O94" s="118">
        <v>3</v>
      </c>
      <c r="P94" s="284">
        <f t="shared" si="2"/>
        <v>0.1</v>
      </c>
      <c r="Q94" s="118"/>
      <c r="R94" s="289" t="s">
        <v>186</v>
      </c>
      <c r="S94" s="242">
        <f>'Unit Mix'!K29</f>
        <v>1168</v>
      </c>
      <c r="T94" s="242">
        <f>IFERROR(AVERAGE('Unit Mix'!O27:O30),0)</f>
        <v>0</v>
      </c>
      <c r="U94" s="248">
        <f>IFERROR((T94-S94)/T94,0)</f>
        <v>0</v>
      </c>
      <c r="V94" s="118"/>
      <c r="W94" s="118"/>
      <c r="X94" s="118"/>
      <c r="Y94" s="118"/>
      <c r="Z94" s="118"/>
      <c r="AA94" s="140"/>
      <c r="AB94" s="140"/>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row>
    <row r="95" spans="2:62" ht="36.75" customHeight="1">
      <c r="B95" s="460" t="s">
        <v>174</v>
      </c>
      <c r="C95" s="835" t="s">
        <v>187</v>
      </c>
      <c r="D95" s="835"/>
      <c r="E95" s="835"/>
      <c r="F95" s="835"/>
      <c r="G95" s="835"/>
      <c r="H95" s="835"/>
      <c r="I95" s="835"/>
      <c r="J95" s="835"/>
      <c r="K95" s="838"/>
      <c r="L95" s="160" t="e">
        <f>IF(C40='Drop Downs'!A2, 5, 0)</f>
        <v>#REF!</v>
      </c>
      <c r="M95" s="144" t="s">
        <v>188</v>
      </c>
      <c r="N95" s="116"/>
      <c r="O95" s="118">
        <v>5</v>
      </c>
      <c r="P95" s="284">
        <f t="shared" si="2"/>
        <v>0.16666666666666666</v>
      </c>
      <c r="Q95" s="118"/>
      <c r="R95" s="242" t="s">
        <v>189</v>
      </c>
      <c r="S95" s="242">
        <f>'Unit Mix'!K35</f>
        <v>1303</v>
      </c>
      <c r="T95" s="242">
        <f>IFERROR(AVERAGE('Unit Mix'!O33:O36),0)</f>
        <v>0</v>
      </c>
      <c r="U95" s="248">
        <f>IFERROR((T95-S95)/T95,0)</f>
        <v>0</v>
      </c>
      <c r="V95" s="118"/>
      <c r="W95" s="118"/>
      <c r="X95" s="118"/>
      <c r="Y95" s="118"/>
      <c r="Z95" s="118"/>
      <c r="AA95" s="140"/>
      <c r="AB95" s="140"/>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row>
    <row r="96" spans="2:62" ht="62.1">
      <c r="B96" s="460" t="s">
        <v>174</v>
      </c>
      <c r="C96" s="835" t="s">
        <v>190</v>
      </c>
      <c r="D96" s="835"/>
      <c r="E96" s="835"/>
      <c r="F96" s="835"/>
      <c r="G96" s="835"/>
      <c r="H96" s="835"/>
      <c r="I96" s="835"/>
      <c r="J96" s="835"/>
      <c r="K96" s="838"/>
      <c r="L96" s="160" t="e">
        <f>T102</f>
        <v>#DIV/0!</v>
      </c>
      <c r="M96" s="144" t="s">
        <v>191</v>
      </c>
      <c r="N96" s="116"/>
      <c r="O96" s="118">
        <v>5</v>
      </c>
      <c r="P96" s="284">
        <f t="shared" si="2"/>
        <v>0.16666666666666666</v>
      </c>
      <c r="Q96" s="118"/>
      <c r="R96" s="288" t="s">
        <v>158</v>
      </c>
      <c r="S96" s="288"/>
      <c r="T96" s="288"/>
      <c r="U96" s="118"/>
      <c r="V96" s="242" t="s">
        <v>192</v>
      </c>
      <c r="W96" s="242"/>
      <c r="X96" s="242"/>
      <c r="Y96" s="118"/>
      <c r="Z96" s="118"/>
      <c r="AA96" s="140"/>
      <c r="AB96" s="140"/>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row>
    <row r="97" spans="1:62" ht="30.95">
      <c r="B97" s="460" t="s">
        <v>174</v>
      </c>
      <c r="C97" s="835" t="s">
        <v>193</v>
      </c>
      <c r="D97" s="838"/>
      <c r="E97" s="838"/>
      <c r="F97" s="838"/>
      <c r="G97" s="838"/>
      <c r="H97" s="838"/>
      <c r="I97" s="838"/>
      <c r="J97" s="838"/>
      <c r="K97" s="838"/>
      <c r="L97" s="160" t="e">
        <f>IF(C42='Drop Downs'!A2, 3, 0)</f>
        <v>#REF!</v>
      </c>
      <c r="M97" s="144" t="s">
        <v>194</v>
      </c>
      <c r="N97" s="116"/>
      <c r="O97" s="118">
        <v>3</v>
      </c>
      <c r="P97" s="284">
        <f t="shared" si="2"/>
        <v>0.1</v>
      </c>
      <c r="Q97" s="118"/>
      <c r="R97" s="242"/>
      <c r="S97" s="243" t="e">
        <f>C41*100</f>
        <v>#DIV/0!</v>
      </c>
      <c r="T97" s="243" t="e">
        <f>S97</f>
        <v>#DIV/0!</v>
      </c>
      <c r="U97" s="118"/>
      <c r="V97" s="242"/>
      <c r="W97" s="243"/>
      <c r="X97" s="243"/>
      <c r="Y97" s="118"/>
      <c r="Z97" s="118"/>
      <c r="AA97" s="140"/>
      <c r="AB97" s="140"/>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row>
    <row r="98" spans="1:62" ht="30.95">
      <c r="B98" s="460" t="s">
        <v>174</v>
      </c>
      <c r="C98" s="835" t="s">
        <v>195</v>
      </c>
      <c r="D98" s="838"/>
      <c r="E98" s="838"/>
      <c r="F98" s="838"/>
      <c r="G98" s="838"/>
      <c r="H98" s="838"/>
      <c r="I98" s="838"/>
      <c r="J98" s="838"/>
      <c r="K98" s="838"/>
      <c r="L98" s="160"/>
      <c r="M98" s="144" t="s">
        <v>196</v>
      </c>
      <c r="N98" s="116"/>
      <c r="O98" s="118">
        <v>3</v>
      </c>
      <c r="P98" s="284">
        <f t="shared" si="2"/>
        <v>0.1</v>
      </c>
      <c r="Q98" s="140"/>
      <c r="R98" s="242">
        <v>25.1</v>
      </c>
      <c r="S98" s="242">
        <v>70</v>
      </c>
      <c r="T98" s="242" t="e">
        <f>IF(AND($T$97&gt;=R98,$T$97&lt;=S98),5,0)</f>
        <v>#DIV/0!</v>
      </c>
      <c r="U98" s="118"/>
      <c r="V98" s="242">
        <v>25.1</v>
      </c>
      <c r="W98" s="242">
        <v>70</v>
      </c>
      <c r="X98" s="242" t="e">
        <f>IF(AND($T$97&gt;=V98,$T$97&lt;=W98),5,0)</f>
        <v>#DIV/0!</v>
      </c>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row>
    <row r="99" spans="1:62" ht="45.75" customHeight="1">
      <c r="B99" s="461" t="s">
        <v>197</v>
      </c>
      <c r="C99" s="833" t="s">
        <v>198</v>
      </c>
      <c r="D99" s="834"/>
      <c r="E99" s="834"/>
      <c r="F99" s="834"/>
      <c r="G99" s="834"/>
      <c r="H99" s="834"/>
      <c r="I99" s="834"/>
      <c r="J99" s="834"/>
      <c r="K99" s="836">
        <v>15</v>
      </c>
      <c r="L99" s="162" t="e">
        <f>IF(C43&gt;=0.1,0,1)</f>
        <v>#DIV/0!</v>
      </c>
      <c r="M99" s="146" t="s">
        <v>199</v>
      </c>
      <c r="N99" s="116"/>
      <c r="O99" s="118">
        <v>1</v>
      </c>
      <c r="P99" s="283">
        <f t="shared" ref="P99:P104" si="3">O99/$K$99</f>
        <v>6.6666666666666666E-2</v>
      </c>
      <c r="Q99" s="140"/>
      <c r="R99" s="242">
        <v>20.100000000000001</v>
      </c>
      <c r="S99" s="242">
        <v>25</v>
      </c>
      <c r="T99" s="242" t="e">
        <f>IF(AND($T$97&gt;=R99,$T$97&lt;=S99),4,0)</f>
        <v>#DIV/0!</v>
      </c>
      <c r="U99" s="118"/>
      <c r="V99" s="242">
        <v>20.100000000000001</v>
      </c>
      <c r="W99" s="242">
        <v>25</v>
      </c>
      <c r="X99" s="242" t="e">
        <f>IF(AND($T$97&gt;=V99,$T$97&lt;=W99),4,0)</f>
        <v>#DIV/0!</v>
      </c>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row>
    <row r="100" spans="1:62" ht="45.75" customHeight="1">
      <c r="B100" s="461" t="s">
        <v>197</v>
      </c>
      <c r="C100" s="833" t="s">
        <v>198</v>
      </c>
      <c r="D100" s="834"/>
      <c r="E100" s="834"/>
      <c r="F100" s="834"/>
      <c r="G100" s="834"/>
      <c r="H100" s="834"/>
      <c r="I100" s="834"/>
      <c r="J100" s="834"/>
      <c r="K100" s="836"/>
      <c r="L100" s="162">
        <f>IF(V93&lt;20%, 1, 0)</f>
        <v>1</v>
      </c>
      <c r="M100" s="146" t="s">
        <v>200</v>
      </c>
      <c r="N100" s="116"/>
      <c r="O100" s="118">
        <v>1</v>
      </c>
      <c r="P100" s="283">
        <f t="shared" si="3"/>
        <v>6.6666666666666666E-2</v>
      </c>
      <c r="Q100" s="140"/>
      <c r="R100" s="242">
        <v>10.1</v>
      </c>
      <c r="S100" s="242">
        <v>20</v>
      </c>
      <c r="T100" s="242" t="e">
        <f>IF(AND($T$97&gt;=R100,$T$97&lt;=S100),3,0)</f>
        <v>#DIV/0!</v>
      </c>
      <c r="U100" s="118"/>
      <c r="V100" s="242">
        <v>10.1</v>
      </c>
      <c r="W100" s="242">
        <v>20</v>
      </c>
      <c r="X100" s="242" t="e">
        <f>IF(AND($T$97&gt;=V100,$T$97&lt;=W100),3,0)</f>
        <v>#DIV/0!</v>
      </c>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row>
    <row r="101" spans="1:62" ht="45.75" customHeight="1">
      <c r="B101" s="461" t="s">
        <v>197</v>
      </c>
      <c r="C101" s="833" t="s">
        <v>198</v>
      </c>
      <c r="D101" s="834"/>
      <c r="E101" s="834"/>
      <c r="F101" s="834"/>
      <c r="G101" s="834"/>
      <c r="H101" s="834"/>
      <c r="I101" s="834"/>
      <c r="J101" s="834"/>
      <c r="K101" s="836"/>
      <c r="L101" s="162" t="e">
        <f>IF(C45&gt;5000, 1, 0)</f>
        <v>#DIV/0!</v>
      </c>
      <c r="M101" s="146" t="s">
        <v>201</v>
      </c>
      <c r="N101" s="116"/>
      <c r="O101" s="118">
        <v>1</v>
      </c>
      <c r="P101" s="283">
        <f t="shared" si="3"/>
        <v>6.6666666666666666E-2</v>
      </c>
      <c r="Q101" s="140"/>
      <c r="R101" s="242">
        <v>5</v>
      </c>
      <c r="S101" s="242">
        <v>10</v>
      </c>
      <c r="T101" s="242" t="e">
        <f>IF(AND($T$97&gt;=R101,$T$97&lt;=S101),2,0)</f>
        <v>#DIV/0!</v>
      </c>
      <c r="U101" s="118"/>
      <c r="V101" s="242"/>
      <c r="W101" s="242"/>
      <c r="X101" s="242" t="e">
        <f>X98+X99+X100</f>
        <v>#DIV/0!</v>
      </c>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row>
    <row r="102" spans="1:62" ht="66" customHeight="1">
      <c r="B102" s="461" t="s">
        <v>197</v>
      </c>
      <c r="C102" s="833" t="s">
        <v>202</v>
      </c>
      <c r="D102" s="834"/>
      <c r="E102" s="834"/>
      <c r="F102" s="834"/>
      <c r="G102" s="834"/>
      <c r="H102" s="834"/>
      <c r="I102" s="834"/>
      <c r="J102" s="834"/>
      <c r="K102" s="834"/>
      <c r="L102" s="162" t="e">
        <f>IF(C46&gt;=1.15&lt;=1.2, 2, 0)</f>
        <v>#NUM!</v>
      </c>
      <c r="M102" s="146" t="s">
        <v>203</v>
      </c>
      <c r="N102" s="116"/>
      <c r="O102" s="118">
        <v>2</v>
      </c>
      <c r="P102" s="283">
        <f t="shared" si="3"/>
        <v>0.13333333333333333</v>
      </c>
      <c r="Q102" s="140"/>
      <c r="R102" s="242"/>
      <c r="S102" s="242"/>
      <c r="T102" s="242" t="e">
        <f>SUM(T98:T101)</f>
        <v>#DIV/0!</v>
      </c>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row>
    <row r="103" spans="1:62" ht="108.6">
      <c r="A103" s="118"/>
      <c r="B103" s="461" t="s">
        <v>197</v>
      </c>
      <c r="C103" s="833" t="s">
        <v>204</v>
      </c>
      <c r="D103" s="834"/>
      <c r="E103" s="834"/>
      <c r="F103" s="834"/>
      <c r="G103" s="834"/>
      <c r="H103" s="834"/>
      <c r="I103" s="834"/>
      <c r="J103" s="834"/>
      <c r="K103" s="834"/>
      <c r="L103" s="162" t="e">
        <f>T111</f>
        <v>#DIV/0!</v>
      </c>
      <c r="M103" s="146" t="s">
        <v>205</v>
      </c>
      <c r="N103" s="116"/>
      <c r="O103" s="118">
        <v>5</v>
      </c>
      <c r="P103" s="283">
        <f t="shared" si="3"/>
        <v>0.33333333333333331</v>
      </c>
      <c r="Q103" s="140"/>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row>
    <row r="104" spans="1:62" ht="77.45" customHeight="1">
      <c r="A104" s="118"/>
      <c r="B104" s="461" t="s">
        <v>197</v>
      </c>
      <c r="C104" s="833" t="s">
        <v>127</v>
      </c>
      <c r="D104" s="834"/>
      <c r="E104" s="834"/>
      <c r="F104" s="834"/>
      <c r="G104" s="834"/>
      <c r="H104" s="834"/>
      <c r="I104" s="834"/>
      <c r="J104" s="834"/>
      <c r="K104" s="834"/>
      <c r="L104" s="162" t="e">
        <f>X110</f>
        <v>#DIV/0!</v>
      </c>
      <c r="M104" s="146" t="s">
        <v>206</v>
      </c>
      <c r="N104" s="116"/>
      <c r="O104" s="118">
        <v>5</v>
      </c>
      <c r="P104" s="283">
        <f t="shared" si="3"/>
        <v>0.33333333333333331</v>
      </c>
      <c r="Q104" s="140"/>
      <c r="R104" s="242" t="s">
        <v>207</v>
      </c>
      <c r="S104" s="242"/>
      <c r="T104" s="242"/>
      <c r="U104" s="118"/>
      <c r="V104" s="242" t="s">
        <v>208</v>
      </c>
      <c r="W104" s="242"/>
      <c r="X104" s="242"/>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row>
    <row r="105" spans="1:62" ht="24.6" customHeight="1">
      <c r="A105" s="118"/>
      <c r="B105" s="462"/>
      <c r="C105" s="118"/>
      <c r="D105" s="118"/>
      <c r="E105" s="118"/>
      <c r="F105" s="118"/>
      <c r="G105" s="118"/>
      <c r="H105" s="118"/>
      <c r="I105" s="118"/>
      <c r="J105" s="118"/>
      <c r="K105" s="118"/>
      <c r="L105" s="251"/>
      <c r="M105" s="252"/>
      <c r="P105" s="283"/>
      <c r="Q105" s="140"/>
      <c r="R105" s="242"/>
      <c r="S105" s="246" t="e">
        <f>C47</f>
        <v>#DIV/0!</v>
      </c>
      <c r="T105" s="243"/>
      <c r="U105" s="118"/>
      <c r="V105" s="242"/>
      <c r="W105" s="247" t="e">
        <f>C50</f>
        <v>#DIV/0!</v>
      </c>
      <c r="X105" s="243"/>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row>
    <row r="106" spans="1:62">
      <c r="A106" s="118"/>
      <c r="B106" s="462"/>
      <c r="C106" s="251"/>
      <c r="D106" s="251"/>
      <c r="E106" s="253"/>
      <c r="F106" s="251"/>
      <c r="G106" s="251"/>
      <c r="H106" s="380" t="str">
        <f>B76</f>
        <v>Nonprofit Capacity Building</v>
      </c>
      <c r="I106" s="381"/>
      <c r="J106" s="382"/>
      <c r="K106" s="383"/>
      <c r="L106" s="382">
        <f>SUM(L76:L77)</f>
        <v>0</v>
      </c>
      <c r="M106" s="252"/>
      <c r="P106" s="283"/>
      <c r="Q106" s="140"/>
      <c r="R106" s="245">
        <v>0</v>
      </c>
      <c r="S106" s="245">
        <v>150000</v>
      </c>
      <c r="T106" s="242" t="e">
        <f>IF(AND($S$105&gt;=R106,$S$105&lt;=S106),5,0)</f>
        <v>#DIV/0!</v>
      </c>
      <c r="U106" s="118"/>
      <c r="V106" s="248">
        <v>0</v>
      </c>
      <c r="W106" s="247">
        <v>0.2</v>
      </c>
      <c r="X106" s="242" t="e">
        <f>IF(AND($W$105&gt;=V106,$W$105&lt;=W106),5,0)</f>
        <v>#DIV/0!</v>
      </c>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row>
    <row r="107" spans="1:62">
      <c r="A107" s="118"/>
      <c r="B107" s="462"/>
      <c r="C107" s="140"/>
      <c r="D107" s="140"/>
      <c r="E107" s="140"/>
      <c r="F107" s="140"/>
      <c r="G107" s="140"/>
      <c r="H107" s="386" t="str">
        <f>B78</f>
        <v>Organizational Capacity</v>
      </c>
      <c r="I107" s="387"/>
      <c r="J107" s="388"/>
      <c r="K107" s="389"/>
      <c r="L107" s="388">
        <f>SUM(L78:L81)</f>
        <v>0</v>
      </c>
      <c r="M107" s="252"/>
      <c r="P107" s="283"/>
      <c r="Q107" s="140"/>
      <c r="R107" s="245">
        <v>150000.01</v>
      </c>
      <c r="S107" s="245">
        <v>175000</v>
      </c>
      <c r="T107" s="242" t="e">
        <f>IF(AND(S105&gt;=R107,S105&lt;=S107),4,0)</f>
        <v>#DIV/0!</v>
      </c>
      <c r="U107" s="118"/>
      <c r="V107" s="249">
        <v>0.2001</v>
      </c>
      <c r="W107" s="250">
        <v>0.3</v>
      </c>
      <c r="X107" s="242" t="e">
        <f>IF(AND(W105&gt;=V107,W105&lt;=W107),4,0)</f>
        <v>#DIV/0!</v>
      </c>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row>
    <row r="108" spans="1:62">
      <c r="A108" s="118"/>
      <c r="B108" s="462"/>
      <c r="C108" s="140"/>
      <c r="D108" s="140"/>
      <c r="E108" s="140"/>
      <c r="F108" s="140"/>
      <c r="G108" s="140"/>
      <c r="H108" s="370" t="str">
        <f>B82</f>
        <v>Site Location</v>
      </c>
      <c r="I108" s="371"/>
      <c r="J108" s="372"/>
      <c r="K108" s="373"/>
      <c r="L108" s="372" t="e">
        <f>SUM(L82:L90)</f>
        <v>#REF!</v>
      </c>
      <c r="M108" s="252"/>
      <c r="P108" s="283"/>
      <c r="Q108" s="140"/>
      <c r="R108" s="245">
        <v>175000.01</v>
      </c>
      <c r="S108" s="245">
        <v>200000</v>
      </c>
      <c r="T108" s="242" t="e">
        <f>IF(AND(S105&gt;=R108,S105&lt;=S108),3,0)</f>
        <v>#DIV/0!</v>
      </c>
      <c r="U108" s="118"/>
      <c r="V108" s="249">
        <v>0.30009999999999998</v>
      </c>
      <c r="W108" s="250">
        <v>0.4</v>
      </c>
      <c r="X108" s="242" t="e">
        <f>IF(AND(W105&gt;=V108,W105&lt;=W108),3,0)</f>
        <v>#DIV/0!</v>
      </c>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row>
    <row r="109" spans="1:62" ht="20.100000000000001" customHeight="1">
      <c r="A109" s="118"/>
      <c r="B109" s="462"/>
      <c r="C109" s="140"/>
      <c r="D109" s="140"/>
      <c r="E109" s="140"/>
      <c r="F109" s="140"/>
      <c r="G109" s="140"/>
      <c r="H109" s="366">
        <f>B91</f>
        <v>0</v>
      </c>
      <c r="I109" s="367"/>
      <c r="J109" s="368"/>
      <c r="K109" s="369"/>
      <c r="L109" s="368" t="e">
        <f>SUM(L91:L98)</f>
        <v>#REF!</v>
      </c>
      <c r="M109" s="252"/>
      <c r="P109" s="283"/>
      <c r="Q109" s="140"/>
      <c r="R109" s="245">
        <v>200000.01</v>
      </c>
      <c r="S109" s="245">
        <v>225000</v>
      </c>
      <c r="T109" s="242" t="e">
        <f>IF(AND(S105&gt;=R109,S105&lt;=S109),2,0)</f>
        <v>#DIV/0!</v>
      </c>
      <c r="U109" s="118"/>
      <c r="V109" s="249">
        <v>0.40010000000000001</v>
      </c>
      <c r="W109" s="250">
        <v>0.5</v>
      </c>
      <c r="X109" s="242" t="e">
        <f>IF(AND(W105&gt;=V109,W105&lt;=W109),1,0)</f>
        <v>#DIV/0!</v>
      </c>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row>
    <row r="110" spans="1:62" ht="20.100000000000001" customHeight="1">
      <c r="A110" s="118"/>
      <c r="B110" s="462"/>
      <c r="C110" s="140"/>
      <c r="D110" s="140"/>
      <c r="E110" s="140"/>
      <c r="F110" s="140"/>
      <c r="G110" s="140"/>
      <c r="H110" s="362" t="str">
        <f>B99</f>
        <v>Financial Analysis</v>
      </c>
      <c r="I110" s="363"/>
      <c r="J110" s="364"/>
      <c r="K110" s="365"/>
      <c r="L110" s="364" t="e">
        <f>SUM(L99:L104)</f>
        <v>#DIV/0!</v>
      </c>
      <c r="M110" s="252"/>
      <c r="P110" s="283"/>
      <c r="Q110" s="140"/>
      <c r="R110" s="245">
        <v>225000.01</v>
      </c>
      <c r="S110" s="245">
        <v>250000</v>
      </c>
      <c r="T110" s="242" t="e">
        <f>IF(AND(S105&gt;=R110,S105&lt;=S110),1,0)</f>
        <v>#DIV/0!</v>
      </c>
      <c r="U110" s="118"/>
      <c r="V110" s="249"/>
      <c r="W110" s="250"/>
      <c r="X110" s="242" t="e">
        <f>SUM(X106:X109)</f>
        <v>#DIV/0!</v>
      </c>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row>
    <row r="111" spans="1:62" ht="20.100000000000001" customHeight="1">
      <c r="A111" s="118"/>
      <c r="B111" s="462"/>
      <c r="C111" s="140"/>
      <c r="D111" s="140"/>
      <c r="E111" s="140"/>
      <c r="F111" s="140"/>
      <c r="G111" s="140"/>
      <c r="H111" s="374" t="s">
        <v>85</v>
      </c>
      <c r="I111" s="374"/>
      <c r="J111" s="374"/>
      <c r="K111" s="374"/>
      <c r="L111" s="374" t="e">
        <f>SUM(L106:L110)</f>
        <v>#REF!</v>
      </c>
      <c r="M111" s="252"/>
      <c r="P111" s="283"/>
      <c r="Q111" s="140"/>
      <c r="R111" s="118"/>
      <c r="S111" s="118"/>
      <c r="T111" s="118" t="e">
        <f>SUM(T106:T110)</f>
        <v>#DIV/0!</v>
      </c>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row>
    <row r="112" spans="1:62">
      <c r="A112" s="118"/>
      <c r="B112" s="462"/>
      <c r="C112" s="140"/>
      <c r="D112" s="140"/>
      <c r="E112" s="140"/>
      <c r="F112" s="140"/>
      <c r="G112" s="140"/>
      <c r="H112" s="140"/>
      <c r="I112" s="140"/>
      <c r="J112" s="140"/>
      <c r="K112" s="140"/>
      <c r="L112" s="140"/>
      <c r="M112" s="252"/>
      <c r="P112" s="283"/>
      <c r="Q112" s="140"/>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row>
    <row r="113" spans="1:47">
      <c r="A113" s="118"/>
      <c r="B113" s="462"/>
      <c r="C113" s="140"/>
      <c r="D113" s="140"/>
      <c r="E113" s="140"/>
      <c r="F113" s="140"/>
      <c r="G113" s="140"/>
      <c r="H113" s="140"/>
      <c r="I113" s="140"/>
      <c r="J113" s="140"/>
      <c r="K113" s="140"/>
      <c r="L113" s="140"/>
      <c r="M113" s="252"/>
      <c r="P113" s="283"/>
      <c r="Q113" s="140"/>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row>
    <row r="114" spans="1:47">
      <c r="A114" s="118"/>
      <c r="B114" s="462"/>
      <c r="C114" s="140"/>
      <c r="D114" s="140"/>
      <c r="E114" s="140"/>
      <c r="F114" s="140"/>
      <c r="G114" s="140"/>
      <c r="H114" s="140"/>
      <c r="I114" s="140"/>
      <c r="J114" s="140"/>
      <c r="K114" s="140"/>
      <c r="L114" s="140"/>
      <c r="M114" s="252"/>
      <c r="P114" s="283"/>
      <c r="Q114" s="140"/>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row>
    <row r="115" spans="1:47">
      <c r="A115" s="118"/>
      <c r="B115" s="462"/>
      <c r="C115" s="140"/>
      <c r="D115" s="140"/>
      <c r="E115" s="140"/>
      <c r="F115" s="140"/>
      <c r="G115" s="140"/>
      <c r="H115" s="140"/>
      <c r="I115" s="140"/>
      <c r="J115" s="140"/>
      <c r="K115" s="140"/>
      <c r="L115" s="140"/>
      <c r="M115" s="252"/>
      <c r="P115" s="283"/>
      <c r="Q115" s="140"/>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row>
    <row r="116" spans="1:47">
      <c r="A116" s="118"/>
      <c r="B116" s="462"/>
      <c r="C116" s="140"/>
      <c r="D116" s="140"/>
      <c r="E116" s="140"/>
      <c r="F116" s="140"/>
      <c r="G116" s="140"/>
      <c r="H116" s="140"/>
      <c r="I116" s="140"/>
      <c r="J116" s="140"/>
      <c r="K116" s="140"/>
      <c r="L116" s="140"/>
      <c r="M116" s="252"/>
      <c r="P116" s="283"/>
      <c r="Q116" s="140"/>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row>
    <row r="117" spans="1:47">
      <c r="A117" s="118"/>
      <c r="B117" s="462"/>
      <c r="C117" s="140"/>
      <c r="D117" s="140"/>
      <c r="E117" s="140"/>
      <c r="F117" s="140"/>
      <c r="G117" s="140"/>
      <c r="H117" s="140"/>
      <c r="I117" s="140"/>
      <c r="J117" s="140"/>
      <c r="K117" s="140"/>
      <c r="L117" s="140"/>
      <c r="M117" s="252"/>
      <c r="P117" s="283"/>
      <c r="Q117" s="140"/>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row>
    <row r="118" spans="1:47">
      <c r="A118" s="118"/>
      <c r="B118" s="462"/>
      <c r="C118" s="140"/>
      <c r="D118" s="140"/>
      <c r="E118" s="140"/>
      <c r="F118" s="140"/>
      <c r="G118" s="140"/>
      <c r="H118" s="140"/>
      <c r="I118" s="140"/>
      <c r="J118" s="140"/>
      <c r="K118" s="140"/>
      <c r="L118" s="140"/>
      <c r="M118" s="252"/>
      <c r="P118" s="283"/>
      <c r="Q118" s="140"/>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row>
    <row r="119" spans="1:47">
      <c r="A119" s="118"/>
      <c r="B119" s="462"/>
      <c r="C119" s="140"/>
      <c r="D119" s="140"/>
      <c r="E119" s="140"/>
      <c r="F119" s="140"/>
      <c r="G119" s="140"/>
      <c r="H119" s="140"/>
      <c r="I119" s="140"/>
      <c r="J119" s="140"/>
      <c r="K119" s="140"/>
      <c r="L119" s="140"/>
      <c r="M119" s="252"/>
      <c r="P119" s="283"/>
      <c r="Q119" s="140"/>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row>
    <row r="120" spans="1:47">
      <c r="A120" s="147"/>
      <c r="B120" s="462"/>
      <c r="C120" s="140"/>
      <c r="D120" s="140"/>
      <c r="E120" s="140"/>
      <c r="F120" s="140"/>
      <c r="G120" s="140"/>
      <c r="H120" s="140"/>
      <c r="I120" s="140"/>
      <c r="J120" s="140"/>
      <c r="K120" s="140"/>
      <c r="L120" s="140"/>
      <c r="M120" s="252"/>
      <c r="P120" s="283"/>
      <c r="Q120" s="140"/>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row>
    <row r="121" spans="1:47">
      <c r="A121" s="118"/>
      <c r="B121" s="463"/>
      <c r="C121" s="140"/>
      <c r="D121" s="140"/>
      <c r="E121" s="140"/>
      <c r="F121" s="140"/>
      <c r="G121" s="140"/>
      <c r="H121" s="140"/>
      <c r="I121" s="140"/>
      <c r="J121" s="140"/>
      <c r="K121" s="140"/>
      <c r="L121" s="140"/>
      <c r="M121" s="252"/>
      <c r="P121" s="283"/>
      <c r="Q121" s="140"/>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row>
    <row r="122" spans="1:47">
      <c r="A122" s="118"/>
      <c r="B122" s="462"/>
      <c r="C122" s="140"/>
      <c r="D122" s="140"/>
      <c r="E122" s="140"/>
      <c r="F122" s="140"/>
      <c r="G122" s="140"/>
      <c r="H122" s="140"/>
      <c r="I122" s="140"/>
      <c r="J122" s="140"/>
      <c r="K122" s="140"/>
      <c r="L122" s="140"/>
      <c r="M122" s="252"/>
      <c r="P122" s="283"/>
      <c r="Q122" s="140"/>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row>
    <row r="123" spans="1:47" ht="20.100000000000001" customHeight="1">
      <c r="A123" s="118"/>
      <c r="B123" s="462"/>
      <c r="C123" s="140"/>
      <c r="D123" s="140"/>
      <c r="E123" s="140"/>
      <c r="F123" s="140"/>
      <c r="G123" s="140"/>
      <c r="H123" s="140"/>
      <c r="I123" s="140"/>
      <c r="J123" s="140"/>
      <c r="K123" s="140"/>
      <c r="L123" s="140"/>
      <c r="M123" s="252"/>
      <c r="P123" s="283"/>
      <c r="Q123" s="140"/>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row>
    <row r="124" spans="1:47" ht="20.100000000000001" customHeight="1">
      <c r="A124" s="118"/>
      <c r="B124" s="462"/>
      <c r="C124" s="140"/>
      <c r="D124" s="140"/>
      <c r="E124" s="140"/>
      <c r="F124" s="140"/>
      <c r="G124" s="140"/>
      <c r="H124" s="140"/>
      <c r="I124" s="140"/>
      <c r="J124" s="140"/>
      <c r="K124" s="140"/>
      <c r="L124" s="140"/>
      <c r="M124" s="252"/>
      <c r="P124" s="283"/>
      <c r="Q124" s="140"/>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row>
    <row r="125" spans="1:47" ht="20.100000000000001" customHeight="1">
      <c r="A125" s="118"/>
      <c r="B125" s="462"/>
      <c r="C125" s="140"/>
      <c r="D125" s="140"/>
      <c r="E125" s="140"/>
      <c r="F125" s="140"/>
      <c r="G125" s="140"/>
      <c r="H125" s="140"/>
      <c r="I125" s="140"/>
      <c r="J125" s="140"/>
      <c r="K125" s="140"/>
      <c r="L125" s="140"/>
      <c r="M125" s="252"/>
      <c r="Q125" s="118"/>
      <c r="R125" s="118"/>
      <c r="S125" s="118"/>
      <c r="T125" s="118"/>
      <c r="U125" s="118"/>
      <c r="V125" s="118"/>
      <c r="W125" s="118"/>
      <c r="X125" s="118"/>
      <c r="Y125" s="118"/>
      <c r="Z125" s="118"/>
      <c r="AA125" s="140"/>
      <c r="AB125" s="140"/>
      <c r="AC125" s="118"/>
      <c r="AD125" s="118"/>
      <c r="AE125" s="118"/>
      <c r="AF125" s="118"/>
      <c r="AG125" s="118"/>
      <c r="AH125" s="118"/>
      <c r="AI125" s="118"/>
      <c r="AJ125" s="118"/>
      <c r="AK125" s="118"/>
      <c r="AL125" s="118"/>
      <c r="AM125" s="118"/>
      <c r="AN125" s="118"/>
      <c r="AO125" s="118"/>
      <c r="AP125" s="118"/>
      <c r="AQ125" s="118"/>
      <c r="AR125" s="118"/>
      <c r="AS125" s="118"/>
      <c r="AT125" s="118"/>
      <c r="AU125" s="118"/>
    </row>
    <row r="126" spans="1:47" ht="22.5" customHeight="1">
      <c r="A126" s="118"/>
      <c r="B126" s="462"/>
      <c r="C126" s="140"/>
      <c r="D126" s="140"/>
      <c r="E126" s="140"/>
      <c r="F126" s="140"/>
      <c r="G126" s="140"/>
      <c r="H126" s="140"/>
      <c r="I126" s="140"/>
      <c r="J126" s="140"/>
      <c r="K126" s="140"/>
      <c r="L126" s="140"/>
      <c r="M126" s="252"/>
      <c r="Q126" s="118"/>
      <c r="R126" s="118"/>
      <c r="S126" s="118"/>
      <c r="T126" s="118"/>
      <c r="U126" s="118"/>
      <c r="V126" s="118"/>
      <c r="W126" s="118"/>
      <c r="X126" s="118"/>
      <c r="Y126" s="118"/>
      <c r="Z126" s="118"/>
      <c r="AA126" s="140"/>
      <c r="AB126" s="140"/>
      <c r="AC126" s="118"/>
      <c r="AD126" s="118"/>
      <c r="AE126" s="118"/>
      <c r="AF126" s="118"/>
      <c r="AG126" s="118"/>
      <c r="AH126" s="118"/>
      <c r="AI126" s="118"/>
      <c r="AJ126" s="118"/>
      <c r="AK126" s="118"/>
      <c r="AL126" s="118"/>
      <c r="AM126" s="118"/>
      <c r="AN126" s="118"/>
      <c r="AO126" s="118"/>
      <c r="AP126" s="118"/>
      <c r="AQ126" s="118"/>
      <c r="AR126" s="118"/>
      <c r="AS126" s="118"/>
      <c r="AT126" s="118"/>
      <c r="AU126" s="118"/>
    </row>
    <row r="127" spans="1:47">
      <c r="A127" s="118"/>
      <c r="B127" s="462"/>
      <c r="C127" s="140"/>
      <c r="D127" s="140"/>
      <c r="E127" s="140"/>
      <c r="F127" s="140"/>
      <c r="G127" s="140"/>
      <c r="H127" s="140"/>
      <c r="I127" s="140"/>
      <c r="J127" s="140"/>
      <c r="K127" s="140"/>
      <c r="L127" s="140"/>
      <c r="M127" s="252"/>
      <c r="Q127" s="118"/>
      <c r="R127" s="118"/>
      <c r="S127" s="118"/>
      <c r="T127" s="118"/>
      <c r="U127" s="118"/>
      <c r="V127" s="118"/>
      <c r="W127" s="118"/>
      <c r="X127" s="118"/>
      <c r="Y127" s="118"/>
      <c r="Z127" s="118"/>
      <c r="AA127" s="140"/>
      <c r="AB127" s="140"/>
      <c r="AC127" s="118"/>
      <c r="AD127" s="118"/>
      <c r="AE127" s="118"/>
      <c r="AF127" s="118"/>
      <c r="AG127" s="118"/>
      <c r="AH127" s="118"/>
      <c r="AI127" s="118"/>
      <c r="AJ127" s="118"/>
      <c r="AK127" s="118"/>
      <c r="AL127" s="118"/>
      <c r="AM127" s="118"/>
      <c r="AN127" s="118"/>
      <c r="AO127" s="118"/>
      <c r="AP127" s="118"/>
      <c r="AQ127" s="118"/>
      <c r="AR127" s="118"/>
      <c r="AS127" s="118"/>
      <c r="AT127" s="118"/>
      <c r="AU127" s="118"/>
    </row>
    <row r="128" spans="1:47" ht="252" customHeight="1">
      <c r="A128" s="118"/>
      <c r="B128" s="462"/>
      <c r="C128" s="140"/>
      <c r="D128" s="140"/>
      <c r="E128" s="140"/>
      <c r="F128" s="140"/>
      <c r="G128" s="140"/>
      <c r="H128" s="140"/>
      <c r="I128" s="140"/>
      <c r="J128" s="140"/>
      <c r="K128" s="140"/>
      <c r="L128" s="140"/>
      <c r="M128" s="252"/>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row>
    <row r="129" spans="1:66" ht="15" customHeight="1">
      <c r="A129" s="118"/>
      <c r="B129" s="462"/>
      <c r="C129" s="140"/>
      <c r="D129" s="140"/>
      <c r="E129" s="140"/>
      <c r="F129" s="140"/>
      <c r="G129" s="140"/>
      <c r="H129" s="140"/>
      <c r="I129" s="140"/>
      <c r="J129" s="140"/>
      <c r="K129" s="140"/>
      <c r="L129" s="140"/>
      <c r="M129" s="252"/>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row>
    <row r="130" spans="1:66">
      <c r="A130" s="118"/>
      <c r="B130" s="462"/>
      <c r="C130" s="140"/>
      <c r="D130" s="140"/>
      <c r="E130" s="140"/>
      <c r="F130" s="140"/>
      <c r="G130" s="140"/>
      <c r="H130" s="140"/>
      <c r="I130" s="140"/>
      <c r="J130" s="140"/>
      <c r="K130" s="140"/>
      <c r="L130" s="140"/>
      <c r="M130" s="252"/>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row>
    <row r="131" spans="1:66">
      <c r="A131" s="118"/>
      <c r="B131" s="462"/>
      <c r="C131" s="140"/>
      <c r="D131" s="140"/>
      <c r="E131" s="140"/>
      <c r="F131" s="140"/>
      <c r="G131" s="140"/>
      <c r="H131" s="140"/>
      <c r="I131" s="140"/>
      <c r="J131" s="140"/>
      <c r="K131" s="140"/>
      <c r="L131" s="140"/>
      <c r="M131" s="254"/>
      <c r="N131" s="140"/>
      <c r="O131" s="140"/>
      <c r="P131" s="283"/>
      <c r="Q131" s="140"/>
      <c r="R131" s="140"/>
      <c r="S131" s="140"/>
      <c r="T131" s="140"/>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BM131" s="119"/>
      <c r="BN131" s="119"/>
    </row>
    <row r="132" spans="1:66">
      <c r="A132" s="118"/>
      <c r="B132" s="462"/>
      <c r="C132" s="140"/>
      <c r="D132" s="140"/>
      <c r="E132" s="140"/>
      <c r="F132" s="140"/>
      <c r="G132" s="140"/>
      <c r="H132" s="140"/>
      <c r="I132" s="140"/>
      <c r="J132" s="140"/>
      <c r="K132" s="140"/>
      <c r="L132" s="140"/>
      <c r="M132" s="254"/>
      <c r="N132" s="140"/>
      <c r="O132" s="140"/>
      <c r="P132" s="283"/>
      <c r="Q132" s="140"/>
      <c r="R132" s="140"/>
      <c r="S132" s="140"/>
      <c r="T132" s="140"/>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row>
    <row r="133" spans="1:66" ht="51.95" customHeight="1">
      <c r="A133" s="118"/>
      <c r="B133" s="462"/>
      <c r="C133" s="140"/>
      <c r="D133" s="140"/>
      <c r="E133" s="140"/>
      <c r="F133" s="140"/>
      <c r="G133" s="140"/>
      <c r="H133" s="140"/>
      <c r="I133" s="140"/>
      <c r="J133" s="140"/>
      <c r="K133" s="140"/>
      <c r="L133" s="140"/>
      <c r="M133" s="252"/>
      <c r="Q133" s="118"/>
      <c r="R133" s="140"/>
      <c r="S133" s="140"/>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row>
    <row r="134" spans="1:66">
      <c r="A134" s="118"/>
      <c r="B134" s="462"/>
      <c r="C134" s="140"/>
      <c r="D134" s="140"/>
      <c r="E134" s="140"/>
      <c r="F134" s="140"/>
      <c r="G134" s="140"/>
      <c r="H134" s="140"/>
      <c r="I134" s="140"/>
      <c r="J134" s="140"/>
      <c r="K134" s="140"/>
      <c r="L134" s="140"/>
      <c r="M134" s="252"/>
      <c r="Q134" s="118"/>
      <c r="R134" s="140"/>
      <c r="S134" s="140"/>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row>
    <row r="135" spans="1:66">
      <c r="A135" s="118"/>
      <c r="B135" s="462"/>
      <c r="C135" s="140"/>
      <c r="D135" s="140"/>
      <c r="E135" s="140"/>
      <c r="F135" s="140"/>
      <c r="G135" s="140"/>
      <c r="H135" s="140"/>
      <c r="I135" s="140"/>
      <c r="J135" s="140"/>
      <c r="K135" s="140"/>
      <c r="L135" s="140"/>
      <c r="M135" s="252"/>
      <c r="Q135" s="118"/>
      <c r="R135" s="140"/>
      <c r="S135" s="140"/>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row>
    <row r="136" spans="1:66">
      <c r="A136" s="147"/>
      <c r="B136" s="462"/>
      <c r="C136" s="140"/>
      <c r="D136" s="140"/>
      <c r="E136" s="140"/>
      <c r="F136" s="140"/>
      <c r="G136" s="140"/>
      <c r="H136" s="140"/>
      <c r="I136" s="140"/>
      <c r="J136" s="140"/>
      <c r="K136" s="140"/>
      <c r="L136" s="140"/>
      <c r="M136" s="252"/>
      <c r="Q136" s="118"/>
      <c r="R136" s="140"/>
      <c r="S136" s="140"/>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row>
    <row r="137" spans="1:66">
      <c r="A137" s="118"/>
      <c r="B137" s="463"/>
      <c r="C137" s="140"/>
      <c r="D137" s="140"/>
      <c r="E137" s="140"/>
      <c r="F137" s="140"/>
      <c r="G137" s="140"/>
      <c r="H137" s="140"/>
      <c r="I137" s="140"/>
      <c r="J137" s="140"/>
      <c r="K137" s="140"/>
      <c r="L137" s="140"/>
      <c r="M137" s="254"/>
      <c r="Q137" s="118"/>
      <c r="R137" s="140"/>
      <c r="S137" s="140"/>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row>
    <row r="138" spans="1:66">
      <c r="A138" s="118"/>
      <c r="B138" s="462"/>
      <c r="C138" s="140"/>
      <c r="D138" s="140"/>
      <c r="E138" s="140"/>
      <c r="F138" s="140"/>
      <c r="G138" s="140"/>
      <c r="H138" s="140"/>
      <c r="I138" s="140"/>
      <c r="J138" s="140"/>
      <c r="K138" s="140"/>
      <c r="L138" s="140"/>
      <c r="M138" s="254"/>
      <c r="Q138" s="118"/>
      <c r="R138" s="140"/>
      <c r="S138" s="140"/>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row>
    <row r="139" spans="1:66">
      <c r="A139" s="118"/>
      <c r="B139" s="462"/>
      <c r="C139" s="140"/>
      <c r="D139" s="140"/>
      <c r="E139" s="140"/>
      <c r="F139" s="140"/>
      <c r="G139" s="140"/>
      <c r="H139" s="140"/>
      <c r="I139" s="140"/>
      <c r="J139" s="140"/>
      <c r="K139" s="140"/>
      <c r="L139" s="118"/>
      <c r="M139" s="254"/>
      <c r="Q139" s="118"/>
      <c r="R139" s="140"/>
      <c r="S139" s="140"/>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row>
    <row r="140" spans="1:66">
      <c r="B140" s="462"/>
      <c r="C140" s="118"/>
      <c r="D140" s="118"/>
      <c r="E140" s="118"/>
      <c r="F140" s="118"/>
      <c r="G140" s="118"/>
      <c r="H140" s="118"/>
      <c r="I140" s="118"/>
      <c r="J140" s="118"/>
      <c r="K140" s="118"/>
      <c r="L140" s="118"/>
      <c r="M140" s="254"/>
      <c r="Q140" s="118"/>
      <c r="R140" s="140"/>
      <c r="S140" s="140"/>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row>
    <row r="141" spans="1:66">
      <c r="B141" s="462"/>
      <c r="C141" s="118"/>
      <c r="D141" s="118"/>
      <c r="E141" s="118"/>
      <c r="F141" s="118"/>
      <c r="G141" s="118"/>
      <c r="H141" s="118"/>
      <c r="I141" s="118"/>
      <c r="J141" s="118"/>
      <c r="K141" s="118"/>
      <c r="L141" s="118"/>
      <c r="M141" s="254"/>
      <c r="Q141" s="118"/>
      <c r="R141" s="140"/>
      <c r="S141" s="140"/>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row>
    <row r="142" spans="1:66">
      <c r="B142" s="462"/>
      <c r="C142" s="118"/>
      <c r="D142" s="118"/>
      <c r="E142" s="118"/>
      <c r="F142" s="118"/>
      <c r="G142" s="118"/>
      <c r="H142" s="118"/>
      <c r="I142" s="118"/>
      <c r="J142" s="118"/>
      <c r="K142" s="118"/>
      <c r="L142" s="118"/>
      <c r="M142" s="254"/>
      <c r="Q142" s="118"/>
      <c r="R142" s="140"/>
      <c r="S142" s="140"/>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row>
    <row r="143" spans="1:66">
      <c r="B143" s="462"/>
      <c r="C143" s="118"/>
      <c r="D143" s="118"/>
      <c r="E143" s="118"/>
      <c r="F143" s="118"/>
      <c r="G143" s="118"/>
      <c r="H143" s="118"/>
      <c r="I143" s="118"/>
      <c r="J143" s="118"/>
      <c r="K143" s="118"/>
      <c r="L143" s="118"/>
      <c r="M143" s="254"/>
      <c r="Q143" s="118"/>
      <c r="R143" s="140"/>
      <c r="S143" s="140"/>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row>
    <row r="144" spans="1:66">
      <c r="B144" s="462"/>
      <c r="C144" s="118"/>
      <c r="D144" s="118"/>
      <c r="E144" s="118"/>
      <c r="F144" s="118"/>
      <c r="G144" s="118"/>
      <c r="H144" s="118"/>
      <c r="I144" s="118"/>
      <c r="J144" s="118"/>
      <c r="K144" s="118"/>
      <c r="L144" s="118"/>
      <c r="M144" s="254"/>
      <c r="Q144" s="118"/>
      <c r="R144" s="140"/>
      <c r="S144" s="140"/>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row>
    <row r="145" spans="2:41">
      <c r="B145" s="462"/>
      <c r="C145" s="118"/>
      <c r="D145" s="118"/>
      <c r="E145" s="118"/>
      <c r="F145" s="118"/>
      <c r="G145" s="118"/>
      <c r="H145" s="118"/>
      <c r="I145" s="118"/>
      <c r="J145" s="118"/>
      <c r="K145" s="118"/>
      <c r="L145" s="118"/>
      <c r="M145" s="254"/>
      <c r="Q145" s="118"/>
      <c r="R145" s="140"/>
      <c r="S145" s="140"/>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row>
    <row r="146" spans="2:41">
      <c r="B146" s="462"/>
      <c r="C146" s="118"/>
      <c r="D146" s="118"/>
      <c r="E146" s="118"/>
      <c r="F146" s="118"/>
      <c r="G146" s="118"/>
      <c r="H146" s="118"/>
      <c r="I146" s="118"/>
      <c r="J146" s="118"/>
      <c r="K146" s="118"/>
      <c r="L146" s="118"/>
      <c r="M146" s="254"/>
      <c r="Q146" s="118"/>
      <c r="R146" s="140"/>
      <c r="S146" s="140"/>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row>
    <row r="147" spans="2:41">
      <c r="B147" s="462"/>
      <c r="C147" s="118"/>
      <c r="D147" s="118"/>
      <c r="E147" s="118"/>
      <c r="F147" s="118"/>
      <c r="G147" s="118"/>
      <c r="H147" s="118"/>
      <c r="I147" s="118"/>
      <c r="J147" s="118"/>
      <c r="K147" s="118"/>
      <c r="L147" s="118"/>
      <c r="M147" s="254"/>
      <c r="Q147" s="118"/>
      <c r="R147" s="140"/>
      <c r="S147" s="140"/>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row>
    <row r="148" spans="2:41">
      <c r="B148" s="462"/>
      <c r="C148" s="118"/>
      <c r="D148" s="118"/>
      <c r="E148" s="118"/>
      <c r="F148" s="118"/>
      <c r="G148" s="118"/>
      <c r="H148" s="118"/>
      <c r="I148" s="118"/>
      <c r="J148" s="118"/>
      <c r="K148" s="118"/>
      <c r="L148" s="118"/>
      <c r="M148" s="254"/>
      <c r="Q148" s="118"/>
      <c r="R148" s="140"/>
      <c r="S148" s="140"/>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row>
    <row r="149" spans="2:41">
      <c r="B149" s="462"/>
      <c r="C149" s="118"/>
      <c r="D149" s="118"/>
      <c r="E149" s="118"/>
      <c r="F149" s="118"/>
      <c r="G149" s="118"/>
      <c r="H149" s="118"/>
      <c r="I149" s="118"/>
      <c r="J149" s="118"/>
      <c r="K149" s="118"/>
      <c r="L149" s="118"/>
      <c r="M149" s="254"/>
      <c r="Q149" s="118"/>
      <c r="R149" s="140"/>
      <c r="S149" s="140"/>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row>
    <row r="150" spans="2:41">
      <c r="B150" s="462"/>
      <c r="C150" s="118"/>
      <c r="D150" s="118"/>
      <c r="E150" s="118"/>
      <c r="F150" s="118"/>
      <c r="G150" s="118"/>
      <c r="H150" s="118"/>
      <c r="I150" s="118"/>
      <c r="J150" s="118"/>
      <c r="K150" s="118"/>
      <c r="L150" s="118"/>
      <c r="M150" s="254"/>
      <c r="Q150" s="118"/>
      <c r="R150" s="140"/>
      <c r="S150" s="140"/>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row>
    <row r="151" spans="2:41">
      <c r="B151" s="462"/>
      <c r="C151" s="118"/>
      <c r="D151" s="118"/>
      <c r="E151" s="118"/>
      <c r="F151" s="118"/>
      <c r="G151" s="118"/>
      <c r="H151" s="118"/>
      <c r="I151" s="118"/>
      <c r="J151" s="118"/>
      <c r="K151" s="118"/>
      <c r="L151" s="118"/>
      <c r="M151" s="254"/>
      <c r="Q151" s="118"/>
      <c r="R151" s="140"/>
      <c r="S151" s="140"/>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row>
    <row r="152" spans="2:41">
      <c r="B152" s="462"/>
      <c r="C152" s="118"/>
      <c r="D152" s="118"/>
      <c r="E152" s="118"/>
      <c r="F152" s="118"/>
      <c r="G152" s="118"/>
      <c r="H152" s="118"/>
      <c r="I152" s="118"/>
      <c r="J152" s="118"/>
      <c r="K152" s="118"/>
      <c r="L152" s="118"/>
      <c r="M152" s="254"/>
      <c r="Q152" s="118"/>
      <c r="R152" s="140"/>
      <c r="S152" s="140"/>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row>
    <row r="153" spans="2:41">
      <c r="B153" s="462"/>
      <c r="C153" s="118"/>
      <c r="D153" s="118"/>
      <c r="E153" s="118"/>
      <c r="F153" s="118"/>
      <c r="G153" s="118"/>
      <c r="H153" s="118"/>
      <c r="I153" s="118"/>
      <c r="J153" s="118"/>
      <c r="K153" s="118"/>
      <c r="L153" s="118"/>
      <c r="M153" s="254"/>
      <c r="Q153" s="118"/>
      <c r="R153" s="140"/>
      <c r="S153" s="140"/>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row>
    <row r="154" spans="2:41">
      <c r="B154" s="462"/>
      <c r="C154" s="118"/>
      <c r="D154" s="118"/>
      <c r="E154" s="118"/>
      <c r="F154" s="118"/>
      <c r="G154" s="118"/>
      <c r="H154" s="118"/>
      <c r="I154" s="118"/>
      <c r="J154" s="118"/>
      <c r="K154" s="118"/>
      <c r="L154" s="118"/>
      <c r="M154" s="254"/>
      <c r="Q154" s="118"/>
      <c r="R154" s="140"/>
      <c r="S154" s="140"/>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row>
    <row r="155" spans="2:41">
      <c r="B155" s="462"/>
      <c r="C155" s="118"/>
      <c r="D155" s="118"/>
      <c r="E155" s="118"/>
      <c r="F155" s="118"/>
      <c r="G155" s="118"/>
      <c r="H155" s="118"/>
      <c r="I155" s="118"/>
      <c r="J155" s="118"/>
      <c r="K155" s="118"/>
      <c r="L155" s="118"/>
      <c r="M155" s="254"/>
      <c r="Q155" s="118"/>
      <c r="R155" s="140"/>
      <c r="S155" s="140"/>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row>
    <row r="156" spans="2:41">
      <c r="B156" s="462"/>
      <c r="C156" s="118"/>
      <c r="D156" s="118"/>
      <c r="E156" s="118"/>
      <c r="F156" s="118"/>
      <c r="G156" s="118"/>
      <c r="H156" s="118"/>
      <c r="I156" s="118"/>
      <c r="J156" s="118"/>
      <c r="K156" s="118"/>
      <c r="L156" s="118"/>
      <c r="M156" s="254"/>
      <c r="Q156" s="118"/>
      <c r="R156" s="140"/>
      <c r="S156" s="140"/>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row>
    <row r="157" spans="2:41">
      <c r="B157" s="462"/>
      <c r="C157" s="118"/>
      <c r="D157" s="118"/>
      <c r="E157" s="118"/>
      <c r="F157" s="118"/>
      <c r="G157" s="118"/>
      <c r="H157" s="118"/>
      <c r="I157" s="118"/>
      <c r="J157" s="118"/>
      <c r="K157" s="118"/>
      <c r="L157" s="118"/>
      <c r="M157" s="254"/>
      <c r="Q157" s="118"/>
      <c r="R157" s="140"/>
      <c r="S157" s="140"/>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row>
    <row r="158" spans="2:41">
      <c r="B158" s="462"/>
      <c r="C158" s="118"/>
      <c r="D158" s="118"/>
      <c r="E158" s="118"/>
      <c r="F158" s="118"/>
      <c r="G158" s="118"/>
      <c r="H158" s="118"/>
      <c r="I158" s="118"/>
      <c r="J158" s="118"/>
      <c r="K158" s="118"/>
      <c r="L158" s="118"/>
      <c r="M158" s="254"/>
      <c r="Q158" s="118"/>
      <c r="R158" s="140"/>
      <c r="S158" s="140"/>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row>
    <row r="159" spans="2:41">
      <c r="B159" s="462"/>
      <c r="C159" s="118"/>
      <c r="D159" s="118"/>
      <c r="E159" s="118"/>
      <c r="F159" s="118"/>
      <c r="G159" s="118"/>
      <c r="H159" s="118"/>
      <c r="I159" s="118"/>
      <c r="J159" s="118"/>
      <c r="K159" s="118"/>
      <c r="L159" s="118"/>
      <c r="M159" s="254"/>
      <c r="Q159" s="118"/>
      <c r="R159" s="140"/>
      <c r="S159" s="140"/>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row>
    <row r="160" spans="2:41">
      <c r="B160" s="462"/>
      <c r="C160" s="118"/>
      <c r="D160" s="118"/>
      <c r="E160" s="118"/>
      <c r="F160" s="118"/>
      <c r="G160" s="118"/>
      <c r="H160" s="118"/>
      <c r="I160" s="118"/>
      <c r="J160" s="118"/>
      <c r="K160" s="118"/>
      <c r="L160" s="118"/>
      <c r="M160" s="254"/>
      <c r="Q160" s="118"/>
      <c r="R160" s="140"/>
      <c r="S160" s="140"/>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row>
    <row r="161" spans="2:41">
      <c r="B161" s="462"/>
      <c r="C161" s="118"/>
      <c r="D161" s="118"/>
      <c r="E161" s="118"/>
      <c r="F161" s="118"/>
      <c r="G161" s="118"/>
      <c r="H161" s="118"/>
      <c r="I161" s="118"/>
      <c r="J161" s="118"/>
      <c r="K161" s="118"/>
      <c r="L161" s="118"/>
      <c r="M161" s="254"/>
      <c r="Q161" s="118"/>
      <c r="R161" s="140"/>
      <c r="S161" s="140"/>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row>
    <row r="162" spans="2:41">
      <c r="B162" s="462"/>
      <c r="C162" s="118"/>
      <c r="D162" s="118"/>
      <c r="E162" s="118"/>
      <c r="F162" s="118"/>
      <c r="G162" s="118"/>
      <c r="H162" s="118"/>
      <c r="I162" s="118"/>
      <c r="J162" s="118"/>
      <c r="K162" s="118"/>
      <c r="L162" s="118"/>
      <c r="M162" s="254"/>
      <c r="Q162" s="118"/>
      <c r="R162" s="140"/>
      <c r="S162" s="140"/>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row>
    <row r="163" spans="2:41">
      <c r="B163" s="462"/>
      <c r="C163" s="118"/>
      <c r="D163" s="118"/>
      <c r="E163" s="118"/>
      <c r="F163" s="118"/>
      <c r="G163" s="118"/>
      <c r="H163" s="118"/>
      <c r="I163" s="118"/>
      <c r="J163" s="118"/>
      <c r="K163" s="118"/>
      <c r="L163" s="118"/>
      <c r="M163" s="254"/>
      <c r="Q163" s="118"/>
      <c r="R163" s="140"/>
      <c r="S163" s="140"/>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row>
    <row r="164" spans="2:41">
      <c r="B164" s="462"/>
      <c r="C164" s="118"/>
      <c r="D164" s="118"/>
      <c r="E164" s="118"/>
      <c r="F164" s="118"/>
      <c r="G164" s="118"/>
      <c r="H164" s="118"/>
      <c r="I164" s="118"/>
      <c r="J164" s="118"/>
      <c r="K164" s="118"/>
      <c r="L164" s="118"/>
      <c r="M164" s="254"/>
      <c r="Q164" s="118"/>
      <c r="R164" s="140"/>
      <c r="S164" s="140"/>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row>
    <row r="165" spans="2:41">
      <c r="B165" s="462"/>
      <c r="C165" s="118"/>
      <c r="D165" s="118"/>
      <c r="E165" s="118"/>
      <c r="F165" s="118"/>
      <c r="G165" s="118"/>
      <c r="H165" s="118"/>
      <c r="I165" s="118"/>
      <c r="J165" s="118"/>
      <c r="K165" s="118"/>
      <c r="L165" s="118"/>
      <c r="M165" s="254"/>
      <c r="Q165" s="118"/>
      <c r="R165" s="140"/>
      <c r="S165" s="140"/>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row>
    <row r="166" spans="2:41">
      <c r="B166" s="462"/>
      <c r="C166" s="118"/>
      <c r="D166" s="118"/>
      <c r="E166" s="118"/>
      <c r="F166" s="118"/>
      <c r="G166" s="118"/>
      <c r="H166" s="118"/>
      <c r="I166" s="118"/>
      <c r="J166" s="118"/>
      <c r="K166" s="118"/>
      <c r="L166" s="118"/>
      <c r="M166" s="254"/>
      <c r="Q166" s="118"/>
      <c r="R166" s="140"/>
      <c r="S166" s="140"/>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row>
    <row r="167" spans="2:41">
      <c r="B167" s="462"/>
      <c r="C167" s="118"/>
      <c r="D167" s="118"/>
      <c r="E167" s="118"/>
      <c r="F167" s="118"/>
      <c r="G167" s="118"/>
      <c r="H167" s="118"/>
      <c r="I167" s="118"/>
      <c r="J167" s="118"/>
      <c r="K167" s="118"/>
      <c r="L167" s="118"/>
      <c r="M167" s="254"/>
      <c r="N167" s="140"/>
      <c r="O167" s="140"/>
      <c r="P167" s="283"/>
      <c r="Q167" s="140"/>
      <c r="R167" s="140"/>
      <c r="S167" s="140"/>
      <c r="T167" s="140"/>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row>
    <row r="168" spans="2:41">
      <c r="B168" s="462"/>
      <c r="C168" s="118"/>
      <c r="D168" s="118"/>
      <c r="E168" s="118"/>
      <c r="F168" s="118"/>
      <c r="G168" s="118"/>
      <c r="H168" s="118"/>
      <c r="I168" s="118"/>
      <c r="J168" s="118"/>
      <c r="K168" s="118"/>
      <c r="L168" s="118"/>
      <c r="M168" s="254"/>
      <c r="N168" s="140"/>
      <c r="O168" s="140"/>
      <c r="P168" s="283"/>
      <c r="Q168" s="140"/>
      <c r="R168" s="140"/>
      <c r="S168" s="140"/>
      <c r="T168" s="140"/>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row>
    <row r="169" spans="2:41">
      <c r="B169" s="462"/>
      <c r="C169" s="118"/>
      <c r="D169" s="118"/>
      <c r="E169" s="118"/>
      <c r="F169" s="118"/>
      <c r="G169" s="118"/>
      <c r="H169" s="118"/>
      <c r="I169" s="118"/>
      <c r="J169" s="118"/>
      <c r="K169" s="118"/>
      <c r="L169" s="118"/>
      <c r="M169" s="254"/>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row>
    <row r="170" spans="2:41">
      <c r="B170" s="462"/>
      <c r="C170" s="118"/>
      <c r="D170" s="118"/>
      <c r="E170" s="118"/>
      <c r="F170" s="118"/>
      <c r="G170" s="118"/>
      <c r="H170" s="118"/>
      <c r="I170" s="118"/>
      <c r="J170" s="118"/>
      <c r="K170" s="118"/>
      <c r="L170" s="118"/>
      <c r="M170" s="254"/>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row>
    <row r="171" spans="2:41">
      <c r="B171" s="462"/>
      <c r="C171" s="118"/>
      <c r="D171" s="118"/>
      <c r="E171" s="118"/>
      <c r="F171" s="118"/>
      <c r="G171" s="118"/>
      <c r="H171" s="118"/>
      <c r="I171" s="118"/>
      <c r="J171" s="118"/>
      <c r="K171" s="118"/>
      <c r="L171" s="118"/>
      <c r="M171" s="252"/>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row>
    <row r="172" spans="2:41">
      <c r="B172" s="462"/>
      <c r="C172" s="118"/>
      <c r="D172" s="118"/>
      <c r="E172" s="118"/>
      <c r="F172" s="118"/>
      <c r="G172" s="118"/>
      <c r="H172" s="118"/>
      <c r="I172" s="118"/>
      <c r="J172" s="118"/>
      <c r="K172" s="118"/>
      <c r="L172" s="118"/>
      <c r="M172" s="252"/>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row>
    <row r="173" spans="2:41">
      <c r="B173" s="462"/>
      <c r="C173" s="118"/>
      <c r="D173" s="118"/>
      <c r="E173" s="118"/>
      <c r="F173" s="118"/>
      <c r="G173" s="118"/>
      <c r="H173" s="118"/>
      <c r="I173" s="118"/>
      <c r="J173" s="118"/>
      <c r="K173" s="118"/>
      <c r="L173" s="118"/>
      <c r="M173" s="252"/>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row>
    <row r="174" spans="2:41">
      <c r="B174" s="462"/>
      <c r="C174" s="118"/>
      <c r="D174" s="118"/>
      <c r="E174" s="118"/>
      <c r="F174" s="118"/>
      <c r="G174" s="118"/>
      <c r="H174" s="118"/>
      <c r="I174" s="118"/>
      <c r="J174" s="118"/>
      <c r="K174" s="118"/>
      <c r="L174" s="118"/>
      <c r="M174" s="252"/>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row>
    <row r="175" spans="2:41">
      <c r="B175" s="462"/>
      <c r="C175" s="118"/>
      <c r="D175" s="118"/>
      <c r="E175" s="118"/>
      <c r="F175" s="118"/>
      <c r="G175" s="118"/>
      <c r="H175" s="118"/>
      <c r="I175" s="118"/>
      <c r="J175" s="118"/>
      <c r="K175" s="118"/>
      <c r="L175" s="118"/>
      <c r="M175" s="252"/>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row>
    <row r="176" spans="2:41">
      <c r="B176" s="462"/>
      <c r="C176" s="118"/>
      <c r="D176" s="118"/>
      <c r="E176" s="118"/>
      <c r="F176" s="118"/>
      <c r="G176" s="118"/>
      <c r="H176" s="118"/>
      <c r="I176" s="118"/>
      <c r="J176" s="118"/>
      <c r="K176" s="118"/>
      <c r="L176" s="118"/>
      <c r="M176" s="252"/>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row>
    <row r="177" spans="2:41">
      <c r="B177" s="462"/>
      <c r="C177" s="118"/>
      <c r="D177" s="118"/>
      <c r="E177" s="118"/>
      <c r="F177" s="118"/>
      <c r="G177" s="118"/>
      <c r="H177" s="118"/>
      <c r="I177" s="118"/>
      <c r="J177" s="118"/>
      <c r="K177" s="118"/>
      <c r="L177" s="118"/>
      <c r="M177" s="252"/>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row>
    <row r="178" spans="2:41">
      <c r="B178" s="462"/>
      <c r="C178" s="118"/>
      <c r="D178" s="118"/>
      <c r="E178" s="118"/>
      <c r="F178" s="118"/>
      <c r="G178" s="118"/>
      <c r="H178" s="118"/>
      <c r="I178" s="118"/>
      <c r="J178" s="118"/>
      <c r="K178" s="118"/>
      <c r="L178" s="118"/>
      <c r="M178" s="252"/>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row>
    <row r="179" spans="2:41">
      <c r="B179" s="462"/>
      <c r="C179" s="118"/>
      <c r="D179" s="118"/>
      <c r="E179" s="118"/>
      <c r="F179" s="118"/>
      <c r="G179" s="118"/>
      <c r="H179" s="118"/>
      <c r="I179" s="118"/>
      <c r="J179" s="118"/>
      <c r="K179" s="118"/>
      <c r="L179" s="118"/>
      <c r="M179" s="252"/>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row>
    <row r="180" spans="2:41">
      <c r="B180" s="462"/>
      <c r="C180" s="118"/>
      <c r="D180" s="118"/>
      <c r="E180" s="118"/>
      <c r="F180" s="118"/>
      <c r="G180" s="118"/>
      <c r="H180" s="118"/>
      <c r="I180" s="118"/>
      <c r="J180" s="118"/>
      <c r="K180" s="118"/>
      <c r="L180" s="118"/>
      <c r="M180" s="252"/>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row>
    <row r="181" spans="2:41">
      <c r="B181" s="462"/>
      <c r="C181" s="118"/>
      <c r="D181" s="118"/>
      <c r="E181" s="118"/>
      <c r="F181" s="118"/>
      <c r="G181" s="118"/>
      <c r="H181" s="118"/>
      <c r="I181" s="118"/>
      <c r="J181" s="118"/>
      <c r="K181" s="118"/>
      <c r="L181" s="118"/>
      <c r="M181" s="252"/>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row>
    <row r="182" spans="2:41">
      <c r="B182" s="462"/>
      <c r="C182" s="118"/>
      <c r="D182" s="118"/>
      <c r="E182" s="118"/>
      <c r="F182" s="118"/>
      <c r="G182" s="118"/>
      <c r="H182" s="118"/>
      <c r="I182" s="118"/>
      <c r="J182" s="118"/>
      <c r="K182" s="118"/>
      <c r="L182" s="118"/>
      <c r="M182" s="252"/>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row>
    <row r="183" spans="2:41">
      <c r="B183" s="462"/>
      <c r="C183" s="118"/>
      <c r="D183" s="118"/>
      <c r="E183" s="118"/>
      <c r="F183" s="118"/>
      <c r="G183" s="118"/>
      <c r="H183" s="118"/>
      <c r="I183" s="118"/>
      <c r="J183" s="118"/>
      <c r="K183" s="118"/>
      <c r="L183" s="118"/>
      <c r="M183" s="252"/>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row>
    <row r="184" spans="2:41">
      <c r="B184" s="462"/>
      <c r="C184" s="118"/>
      <c r="D184" s="118"/>
      <c r="E184" s="118"/>
      <c r="F184" s="118"/>
      <c r="G184" s="118"/>
      <c r="H184" s="118"/>
      <c r="I184" s="118"/>
      <c r="J184" s="118"/>
      <c r="K184" s="118"/>
      <c r="L184" s="118"/>
      <c r="M184" s="252"/>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row>
    <row r="185" spans="2:41">
      <c r="B185" s="462"/>
      <c r="C185" s="118"/>
      <c r="D185" s="118"/>
      <c r="E185" s="118"/>
      <c r="F185" s="118"/>
      <c r="G185" s="118"/>
      <c r="H185" s="118"/>
      <c r="I185" s="118"/>
      <c r="J185" s="118"/>
      <c r="K185" s="118"/>
      <c r="L185" s="118"/>
      <c r="M185" s="252"/>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row>
    <row r="186" spans="2:41">
      <c r="B186" s="462"/>
      <c r="C186" s="118"/>
      <c r="D186" s="118"/>
      <c r="E186" s="118"/>
      <c r="F186" s="118"/>
      <c r="G186" s="118"/>
      <c r="H186" s="118"/>
      <c r="I186" s="118"/>
      <c r="J186" s="118"/>
      <c r="K186" s="118"/>
      <c r="L186" s="118"/>
      <c r="M186" s="252"/>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row>
    <row r="187" spans="2:41">
      <c r="B187" s="462"/>
      <c r="C187" s="118"/>
      <c r="D187" s="118"/>
      <c r="E187" s="118"/>
      <c r="F187" s="118"/>
      <c r="G187" s="118"/>
      <c r="H187" s="118"/>
      <c r="I187" s="118"/>
      <c r="J187" s="118"/>
      <c r="K187" s="118"/>
      <c r="L187" s="118"/>
      <c r="M187" s="252"/>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row>
    <row r="188" spans="2:41">
      <c r="B188" s="462"/>
      <c r="C188" s="118"/>
      <c r="D188" s="118"/>
      <c r="E188" s="118"/>
      <c r="F188" s="118"/>
      <c r="G188" s="118"/>
      <c r="H188" s="118"/>
      <c r="I188" s="118"/>
      <c r="J188" s="118"/>
      <c r="K188" s="118"/>
      <c r="L188" s="118"/>
      <c r="M188" s="252"/>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row>
    <row r="189" spans="2:41">
      <c r="B189" s="462"/>
      <c r="C189" s="118"/>
      <c r="D189" s="118"/>
      <c r="E189" s="118"/>
      <c r="F189" s="118"/>
      <c r="G189" s="118"/>
      <c r="H189" s="118"/>
      <c r="I189" s="118"/>
      <c r="J189" s="118"/>
      <c r="K189" s="118"/>
      <c r="L189" s="118"/>
      <c r="M189" s="252"/>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row>
    <row r="190" spans="2:41">
      <c r="B190" s="462"/>
      <c r="C190" s="118"/>
      <c r="D190" s="118"/>
      <c r="E190" s="118"/>
      <c r="F190" s="118"/>
      <c r="G190" s="118"/>
      <c r="H190" s="118"/>
      <c r="I190" s="118"/>
      <c r="J190" s="118"/>
      <c r="K190" s="118"/>
      <c r="L190" s="118"/>
      <c r="M190" s="252"/>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row>
    <row r="191" spans="2:41">
      <c r="B191" s="462"/>
      <c r="C191" s="118"/>
      <c r="D191" s="118"/>
      <c r="E191" s="118"/>
      <c r="F191" s="118"/>
      <c r="G191" s="118"/>
      <c r="H191" s="118"/>
      <c r="I191" s="118"/>
      <c r="J191" s="118"/>
      <c r="K191" s="118"/>
      <c r="L191" s="118"/>
      <c r="M191" s="252"/>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row>
    <row r="192" spans="2:41">
      <c r="B192" s="462"/>
      <c r="C192" s="118"/>
      <c r="D192" s="118"/>
      <c r="E192" s="118"/>
      <c r="F192" s="118"/>
      <c r="G192" s="118"/>
      <c r="H192" s="118"/>
      <c r="I192" s="118"/>
      <c r="J192" s="118"/>
      <c r="K192" s="118"/>
      <c r="L192" s="118"/>
      <c r="M192" s="252"/>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row>
    <row r="193" spans="2:41">
      <c r="B193" s="462"/>
      <c r="C193" s="118"/>
      <c r="D193" s="118"/>
      <c r="E193" s="118"/>
      <c r="F193" s="118"/>
      <c r="G193" s="118"/>
      <c r="H193" s="118"/>
      <c r="I193" s="118"/>
      <c r="J193" s="118"/>
      <c r="K193" s="118"/>
      <c r="L193" s="118"/>
      <c r="M193" s="252"/>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row>
    <row r="194" spans="2:41">
      <c r="B194" s="462"/>
      <c r="C194" s="118"/>
      <c r="D194" s="118"/>
      <c r="E194" s="118"/>
      <c r="F194" s="118"/>
      <c r="G194" s="118"/>
      <c r="H194" s="118"/>
      <c r="I194" s="118"/>
      <c r="J194" s="118"/>
      <c r="K194" s="118"/>
      <c r="L194" s="118"/>
      <c r="M194" s="252"/>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row>
    <row r="195" spans="2:41">
      <c r="B195" s="462"/>
      <c r="C195" s="118"/>
      <c r="D195" s="118"/>
      <c r="E195" s="118"/>
      <c r="F195" s="118"/>
      <c r="G195" s="118"/>
      <c r="H195" s="118"/>
      <c r="I195" s="118"/>
      <c r="J195" s="118"/>
      <c r="K195" s="118"/>
      <c r="L195" s="118"/>
      <c r="M195" s="252"/>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row>
    <row r="196" spans="2:41">
      <c r="B196" s="462"/>
      <c r="C196" s="118"/>
      <c r="D196" s="118"/>
      <c r="E196" s="118"/>
      <c r="F196" s="118"/>
      <c r="G196" s="118"/>
      <c r="H196" s="118"/>
      <c r="I196" s="118"/>
      <c r="J196" s="118"/>
      <c r="K196" s="118"/>
      <c r="L196" s="118"/>
      <c r="M196" s="252"/>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row>
    <row r="197" spans="2:41">
      <c r="B197" s="462"/>
      <c r="C197" s="118"/>
      <c r="D197" s="118"/>
      <c r="E197" s="118"/>
      <c r="F197" s="118"/>
      <c r="G197" s="118"/>
      <c r="H197" s="118"/>
      <c r="I197" s="118"/>
      <c r="J197" s="118"/>
      <c r="K197" s="118"/>
      <c r="L197" s="118"/>
      <c r="M197" s="252"/>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row>
    <row r="198" spans="2:41">
      <c r="B198" s="462"/>
      <c r="C198" s="118"/>
      <c r="D198" s="118"/>
      <c r="E198" s="118"/>
      <c r="F198" s="118"/>
      <c r="G198" s="118"/>
      <c r="H198" s="118"/>
      <c r="I198" s="118"/>
      <c r="J198" s="118"/>
      <c r="K198" s="118"/>
      <c r="L198" s="118"/>
      <c r="M198" s="252"/>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row>
    <row r="199" spans="2:41">
      <c r="B199" s="462"/>
      <c r="C199" s="118"/>
      <c r="D199" s="118"/>
      <c r="E199" s="118"/>
      <c r="F199" s="118"/>
      <c r="G199" s="118"/>
      <c r="H199" s="118"/>
      <c r="I199" s="118"/>
      <c r="J199" s="118"/>
      <c r="K199" s="118"/>
      <c r="L199" s="118"/>
      <c r="M199" s="252"/>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row>
    <row r="200" spans="2:41">
      <c r="B200" s="462"/>
      <c r="C200" s="118"/>
      <c r="D200" s="118"/>
      <c r="E200" s="118"/>
      <c r="F200" s="118"/>
      <c r="G200" s="118"/>
      <c r="H200" s="118"/>
      <c r="I200" s="118"/>
      <c r="J200" s="118"/>
      <c r="K200" s="118"/>
      <c r="L200" s="118"/>
      <c r="M200" s="252"/>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row>
    <row r="201" spans="2:41">
      <c r="B201" s="462"/>
      <c r="C201" s="118"/>
      <c r="D201" s="118"/>
      <c r="E201" s="118"/>
      <c r="F201" s="118"/>
      <c r="G201" s="118"/>
      <c r="H201" s="118"/>
      <c r="I201" s="118"/>
      <c r="J201" s="118"/>
      <c r="K201" s="118"/>
      <c r="L201" s="118"/>
      <c r="M201" s="252"/>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row>
    <row r="202" spans="2:41">
      <c r="B202" s="462"/>
      <c r="C202" s="118"/>
      <c r="D202" s="118"/>
      <c r="E202" s="118"/>
      <c r="F202" s="118"/>
      <c r="G202" s="118"/>
      <c r="H202" s="118"/>
      <c r="I202" s="118"/>
      <c r="J202" s="118"/>
      <c r="K202" s="118"/>
      <c r="L202" s="118"/>
      <c r="M202" s="252"/>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row>
    <row r="203" spans="2:41">
      <c r="B203" s="462"/>
      <c r="C203" s="118"/>
      <c r="D203" s="118"/>
      <c r="E203" s="118"/>
      <c r="F203" s="118"/>
      <c r="G203" s="118"/>
      <c r="H203" s="118"/>
      <c r="I203" s="118"/>
      <c r="J203" s="118"/>
      <c r="K203" s="118"/>
      <c r="L203" s="118"/>
      <c r="M203" s="252"/>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row>
    <row r="204" spans="2:41">
      <c r="B204" s="462"/>
      <c r="C204" s="118"/>
      <c r="D204" s="118"/>
      <c r="E204" s="118"/>
      <c r="F204" s="118"/>
      <c r="G204" s="118"/>
      <c r="H204" s="118"/>
      <c r="I204" s="118"/>
      <c r="J204" s="118"/>
      <c r="K204" s="118"/>
      <c r="L204" s="118"/>
      <c r="M204" s="252"/>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row>
    <row r="205" spans="2:41">
      <c r="B205" s="462"/>
      <c r="C205" s="118"/>
      <c r="D205" s="118"/>
      <c r="E205" s="118"/>
      <c r="F205" s="118"/>
      <c r="G205" s="118"/>
      <c r="H205" s="118"/>
      <c r="I205" s="118"/>
      <c r="J205" s="118"/>
      <c r="K205" s="118"/>
      <c r="L205" s="118"/>
      <c r="M205" s="252"/>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row>
    <row r="206" spans="2:41">
      <c r="B206" s="462"/>
      <c r="C206" s="118"/>
      <c r="D206" s="118"/>
      <c r="E206" s="118"/>
      <c r="F206" s="118"/>
      <c r="G206" s="118"/>
      <c r="H206" s="118"/>
      <c r="I206" s="118"/>
      <c r="J206" s="118"/>
      <c r="K206" s="118"/>
      <c r="L206" s="118"/>
      <c r="M206" s="252"/>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row>
    <row r="207" spans="2:41">
      <c r="B207" s="462"/>
      <c r="C207" s="118"/>
      <c r="D207" s="118"/>
      <c r="E207" s="118"/>
      <c r="F207" s="118"/>
      <c r="G207" s="118"/>
      <c r="H207" s="118"/>
      <c r="I207" s="118"/>
      <c r="J207" s="118"/>
      <c r="K207" s="118"/>
      <c r="L207" s="118"/>
      <c r="M207" s="252"/>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row>
    <row r="208" spans="2:41">
      <c r="B208" s="462"/>
      <c r="C208" s="118"/>
      <c r="D208" s="118"/>
      <c r="E208" s="118"/>
      <c r="F208" s="118"/>
      <c r="G208" s="118"/>
      <c r="H208" s="118"/>
      <c r="I208" s="118"/>
      <c r="J208" s="118"/>
      <c r="K208" s="118"/>
      <c r="L208" s="118"/>
      <c r="M208" s="252"/>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row>
    <row r="209" spans="2:41">
      <c r="B209" s="462"/>
      <c r="C209" s="118"/>
      <c r="D209" s="118"/>
      <c r="E209" s="118"/>
      <c r="F209" s="118"/>
      <c r="G209" s="118"/>
      <c r="H209" s="118"/>
      <c r="I209" s="118"/>
      <c r="J209" s="118"/>
      <c r="K209" s="118"/>
      <c r="L209" s="118"/>
      <c r="M209" s="252"/>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row>
    <row r="210" spans="2:41">
      <c r="B210" s="462"/>
      <c r="C210" s="118"/>
      <c r="D210" s="118"/>
      <c r="E210" s="118"/>
      <c r="F210" s="118"/>
      <c r="G210" s="118"/>
      <c r="H210" s="118"/>
      <c r="I210" s="118"/>
      <c r="J210" s="118"/>
      <c r="K210" s="118"/>
      <c r="L210" s="118"/>
      <c r="M210" s="252"/>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row>
    <row r="211" spans="2:41">
      <c r="B211" s="462"/>
      <c r="C211" s="118"/>
      <c r="D211" s="118"/>
      <c r="E211" s="118"/>
      <c r="F211" s="118"/>
      <c r="G211" s="118"/>
      <c r="H211" s="118"/>
      <c r="I211" s="118"/>
      <c r="J211" s="118"/>
      <c r="K211" s="118"/>
      <c r="L211" s="118"/>
      <c r="M211" s="252"/>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row>
    <row r="212" spans="2:41">
      <c r="B212" s="462"/>
      <c r="C212" s="118"/>
      <c r="D212" s="118"/>
      <c r="E212" s="118"/>
      <c r="F212" s="118"/>
      <c r="G212" s="118"/>
      <c r="H212" s="118"/>
      <c r="I212" s="118"/>
      <c r="J212" s="118"/>
      <c r="K212" s="118"/>
      <c r="L212" s="118"/>
      <c r="M212" s="252"/>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row>
    <row r="213" spans="2:41">
      <c r="B213" s="462"/>
      <c r="C213" s="118"/>
      <c r="D213" s="118"/>
      <c r="E213" s="118"/>
      <c r="F213" s="118"/>
      <c r="G213" s="118"/>
      <c r="H213" s="118"/>
      <c r="I213" s="118"/>
      <c r="J213" s="118"/>
      <c r="K213" s="118"/>
      <c r="L213" s="118"/>
      <c r="M213" s="252"/>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row>
    <row r="214" spans="2:41">
      <c r="B214" s="462"/>
      <c r="C214" s="118"/>
      <c r="D214" s="118"/>
      <c r="E214" s="118"/>
      <c r="F214" s="118"/>
      <c r="G214" s="118"/>
      <c r="H214" s="118"/>
      <c r="I214" s="118"/>
      <c r="J214" s="118"/>
      <c r="K214" s="118"/>
      <c r="L214" s="118"/>
      <c r="M214" s="252"/>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row>
    <row r="215" spans="2:41">
      <c r="B215" s="462"/>
      <c r="C215" s="118"/>
      <c r="D215" s="118"/>
      <c r="E215" s="118"/>
      <c r="F215" s="118"/>
      <c r="G215" s="118"/>
      <c r="H215" s="118"/>
      <c r="I215" s="118"/>
      <c r="J215" s="118"/>
      <c r="K215" s="118"/>
      <c r="L215" s="118"/>
      <c r="M215" s="252"/>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row>
    <row r="216" spans="2:41">
      <c r="B216" s="462"/>
      <c r="C216" s="118"/>
      <c r="D216" s="118"/>
      <c r="E216" s="118"/>
      <c r="F216" s="118"/>
      <c r="G216" s="118"/>
      <c r="H216" s="118"/>
      <c r="I216" s="118"/>
      <c r="J216" s="118"/>
      <c r="K216" s="118"/>
      <c r="L216" s="118"/>
      <c r="M216" s="252"/>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row>
    <row r="217" spans="2:41">
      <c r="B217" s="462"/>
      <c r="C217" s="118"/>
      <c r="D217" s="118"/>
      <c r="E217" s="118"/>
      <c r="F217" s="118"/>
      <c r="G217" s="118"/>
      <c r="H217" s="118"/>
      <c r="I217" s="118"/>
      <c r="J217" s="118"/>
      <c r="K217" s="118"/>
      <c r="L217" s="118"/>
      <c r="M217" s="252"/>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row>
    <row r="218" spans="2:41">
      <c r="B218" s="462"/>
      <c r="C218" s="118"/>
      <c r="D218" s="118"/>
      <c r="E218" s="118"/>
      <c r="F218" s="118"/>
      <c r="G218" s="118"/>
      <c r="H218" s="118"/>
      <c r="I218" s="118"/>
      <c r="J218" s="118"/>
      <c r="K218" s="118"/>
      <c r="L218" s="118"/>
      <c r="M218" s="252"/>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row>
    <row r="219" spans="2:41">
      <c r="B219" s="462"/>
      <c r="C219" s="118"/>
      <c r="D219" s="118"/>
      <c r="E219" s="118"/>
      <c r="F219" s="118"/>
      <c r="G219" s="118"/>
      <c r="H219" s="118"/>
      <c r="I219" s="118"/>
      <c r="J219" s="118"/>
      <c r="K219" s="118"/>
      <c r="L219" s="118"/>
      <c r="M219" s="252"/>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row>
    <row r="220" spans="2:41">
      <c r="B220" s="462"/>
      <c r="C220" s="118"/>
      <c r="D220" s="118"/>
      <c r="E220" s="118"/>
      <c r="F220" s="118"/>
      <c r="G220" s="118"/>
      <c r="H220" s="118"/>
      <c r="I220" s="118"/>
      <c r="J220" s="118"/>
      <c r="K220" s="118"/>
      <c r="L220" s="118"/>
      <c r="M220" s="252"/>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row>
    <row r="221" spans="2:41">
      <c r="B221" s="462"/>
      <c r="C221" s="118"/>
      <c r="D221" s="118"/>
      <c r="E221" s="118"/>
      <c r="F221" s="118"/>
      <c r="G221" s="118"/>
      <c r="H221" s="118"/>
      <c r="I221" s="118"/>
      <c r="J221" s="118"/>
      <c r="K221" s="118"/>
      <c r="L221" s="118"/>
      <c r="M221" s="252"/>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row>
    <row r="222" spans="2:41">
      <c r="B222" s="462"/>
      <c r="C222" s="118"/>
      <c r="D222" s="118"/>
      <c r="E222" s="118"/>
      <c r="F222" s="118"/>
      <c r="G222" s="118"/>
      <c r="H222" s="118"/>
      <c r="I222" s="118"/>
      <c r="J222" s="118"/>
      <c r="K222" s="118"/>
      <c r="L222" s="118"/>
      <c r="M222" s="252"/>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row>
    <row r="223" spans="2:41">
      <c r="B223" s="462"/>
      <c r="C223" s="118"/>
      <c r="D223" s="118"/>
      <c r="E223" s="118"/>
      <c r="F223" s="118"/>
      <c r="G223" s="118"/>
      <c r="H223" s="118"/>
      <c r="I223" s="118"/>
      <c r="J223" s="118"/>
      <c r="K223" s="118"/>
      <c r="L223" s="118"/>
      <c r="M223" s="252"/>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row>
    <row r="224" spans="2:41">
      <c r="B224" s="462"/>
      <c r="C224" s="118"/>
      <c r="D224" s="118"/>
      <c r="E224" s="118"/>
      <c r="F224" s="118"/>
      <c r="G224" s="118"/>
      <c r="H224" s="118"/>
      <c r="I224" s="118"/>
      <c r="J224" s="118"/>
      <c r="K224" s="118"/>
      <c r="L224" s="118"/>
      <c r="M224" s="252"/>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row>
    <row r="225" spans="2:41">
      <c r="B225" s="462"/>
      <c r="C225" s="118"/>
      <c r="D225" s="118"/>
      <c r="E225" s="118"/>
      <c r="F225" s="118"/>
      <c r="G225" s="118"/>
      <c r="H225" s="118"/>
      <c r="I225" s="118"/>
      <c r="J225" s="118"/>
      <c r="K225" s="118"/>
      <c r="L225" s="118"/>
      <c r="M225" s="252"/>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row>
    <row r="226" spans="2:41">
      <c r="B226" s="462"/>
      <c r="C226" s="118"/>
      <c r="D226" s="118"/>
      <c r="E226" s="118"/>
      <c r="F226" s="118"/>
      <c r="G226" s="118"/>
      <c r="H226" s="118"/>
      <c r="I226" s="118"/>
      <c r="J226" s="118"/>
      <c r="K226" s="118"/>
      <c r="L226" s="118"/>
      <c r="M226" s="252"/>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row>
    <row r="227" spans="2:41">
      <c r="B227" s="462"/>
      <c r="C227" s="118"/>
      <c r="D227" s="118"/>
      <c r="E227" s="118"/>
      <c r="F227" s="118"/>
      <c r="G227" s="118"/>
      <c r="H227" s="118"/>
      <c r="I227" s="118"/>
      <c r="J227" s="118"/>
      <c r="K227" s="118"/>
      <c r="L227" s="118"/>
      <c r="M227" s="252"/>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row>
    <row r="228" spans="2:41">
      <c r="B228" s="462"/>
      <c r="C228" s="118"/>
      <c r="D228" s="118"/>
      <c r="E228" s="118"/>
      <c r="F228" s="118"/>
      <c r="G228" s="118"/>
      <c r="H228" s="118"/>
      <c r="I228" s="118"/>
      <c r="J228" s="118"/>
      <c r="K228" s="118"/>
      <c r="L228" s="118"/>
      <c r="M228" s="252"/>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row>
    <row r="229" spans="2:41">
      <c r="B229" s="462"/>
      <c r="C229" s="118"/>
      <c r="D229" s="118"/>
      <c r="E229" s="118"/>
      <c r="F229" s="118"/>
      <c r="G229" s="118"/>
      <c r="H229" s="118"/>
      <c r="I229" s="118"/>
      <c r="J229" s="118"/>
      <c r="K229" s="118"/>
      <c r="L229" s="118"/>
      <c r="M229" s="252"/>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row>
    <row r="230" spans="2:41">
      <c r="B230" s="462"/>
      <c r="C230" s="118"/>
      <c r="D230" s="118"/>
      <c r="E230" s="118"/>
      <c r="F230" s="118"/>
      <c r="G230" s="118"/>
      <c r="H230" s="118"/>
      <c r="I230" s="118"/>
      <c r="J230" s="118"/>
      <c r="K230" s="118"/>
      <c r="L230" s="118"/>
      <c r="M230" s="252"/>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row>
    <row r="231" spans="2:41">
      <c r="B231" s="462"/>
      <c r="C231" s="118"/>
      <c r="D231" s="118"/>
      <c r="E231" s="118"/>
      <c r="F231" s="118"/>
      <c r="G231" s="118"/>
      <c r="H231" s="118"/>
      <c r="I231" s="118"/>
      <c r="J231" s="118"/>
      <c r="K231" s="118"/>
      <c r="L231" s="118"/>
      <c r="M231" s="252"/>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row>
    <row r="232" spans="2:41">
      <c r="B232" s="462"/>
      <c r="C232" s="118"/>
      <c r="D232" s="118"/>
      <c r="E232" s="118"/>
      <c r="F232" s="118"/>
      <c r="G232" s="118"/>
      <c r="H232" s="118"/>
      <c r="I232" s="118"/>
      <c r="J232" s="118"/>
      <c r="K232" s="118"/>
      <c r="L232" s="118"/>
      <c r="M232" s="252"/>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row>
    <row r="233" spans="2:41">
      <c r="B233" s="462"/>
      <c r="C233" s="118"/>
      <c r="D233" s="118"/>
      <c r="E233" s="118"/>
      <c r="F233" s="118"/>
      <c r="G233" s="118"/>
      <c r="H233" s="118"/>
      <c r="I233" s="118"/>
      <c r="J233" s="118"/>
      <c r="K233" s="118"/>
      <c r="L233" s="118"/>
      <c r="M233" s="252"/>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row>
    <row r="234" spans="2:41">
      <c r="B234" s="462"/>
      <c r="C234" s="118"/>
      <c r="D234" s="118"/>
      <c r="E234" s="118"/>
      <c r="F234" s="118"/>
      <c r="G234" s="118"/>
      <c r="H234" s="118"/>
      <c r="I234" s="118"/>
      <c r="J234" s="118"/>
      <c r="K234" s="118"/>
      <c r="L234" s="118"/>
      <c r="M234" s="252"/>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row>
    <row r="235" spans="2:41">
      <c r="B235" s="462"/>
      <c r="C235" s="118"/>
      <c r="D235" s="118"/>
      <c r="E235" s="118"/>
      <c r="F235" s="118"/>
      <c r="G235" s="118"/>
      <c r="H235" s="118"/>
      <c r="I235" s="118"/>
      <c r="J235" s="118"/>
      <c r="K235" s="118"/>
      <c r="L235" s="118"/>
      <c r="M235" s="252"/>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row>
    <row r="236" spans="2:41">
      <c r="B236" s="462"/>
      <c r="C236" s="118"/>
      <c r="D236" s="118"/>
      <c r="E236" s="118"/>
      <c r="F236" s="118"/>
      <c r="G236" s="118"/>
      <c r="H236" s="118"/>
      <c r="I236" s="118"/>
      <c r="J236" s="118"/>
      <c r="K236" s="118"/>
      <c r="L236" s="118"/>
      <c r="M236" s="252"/>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row>
    <row r="237" spans="2:41">
      <c r="B237" s="462"/>
      <c r="C237" s="118"/>
      <c r="D237" s="118"/>
      <c r="E237" s="118"/>
      <c r="F237" s="118"/>
      <c r="G237" s="118"/>
      <c r="H237" s="118"/>
      <c r="I237" s="118"/>
      <c r="J237" s="118"/>
      <c r="K237" s="118"/>
      <c r="L237" s="118"/>
      <c r="M237" s="252"/>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row>
    <row r="238" spans="2:41">
      <c r="B238" s="462"/>
      <c r="C238" s="118"/>
      <c r="D238" s="118"/>
      <c r="E238" s="118"/>
      <c r="F238" s="118"/>
      <c r="G238" s="118"/>
      <c r="H238" s="118"/>
      <c r="I238" s="118"/>
      <c r="J238" s="118"/>
      <c r="K238" s="118"/>
      <c r="L238" s="118"/>
      <c r="M238" s="252"/>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row>
    <row r="239" spans="2:41">
      <c r="B239" s="462"/>
      <c r="C239" s="118"/>
      <c r="D239" s="118"/>
      <c r="E239" s="118"/>
      <c r="F239" s="118"/>
      <c r="G239" s="118"/>
      <c r="H239" s="118"/>
      <c r="I239" s="118"/>
      <c r="J239" s="118"/>
      <c r="K239" s="118"/>
      <c r="L239" s="118"/>
      <c r="M239" s="252"/>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row>
    <row r="240" spans="2:41">
      <c r="B240" s="462"/>
      <c r="C240" s="118"/>
      <c r="D240" s="118"/>
      <c r="E240" s="118"/>
      <c r="F240" s="118"/>
      <c r="G240" s="118"/>
      <c r="H240" s="118"/>
      <c r="I240" s="118"/>
      <c r="J240" s="118"/>
      <c r="K240" s="118"/>
      <c r="L240" s="118"/>
      <c r="M240" s="252"/>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row>
    <row r="241" spans="2:41">
      <c r="B241" s="462"/>
      <c r="C241" s="118"/>
      <c r="D241" s="118"/>
      <c r="E241" s="118"/>
      <c r="F241" s="118"/>
      <c r="G241" s="118"/>
      <c r="H241" s="118"/>
      <c r="I241" s="118"/>
      <c r="J241" s="118"/>
      <c r="K241" s="118"/>
      <c r="L241" s="118"/>
      <c r="M241" s="252"/>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row>
    <row r="242" spans="2:41">
      <c r="B242" s="462"/>
      <c r="C242" s="118"/>
      <c r="D242" s="118"/>
      <c r="E242" s="118"/>
      <c r="F242" s="118"/>
      <c r="G242" s="118"/>
      <c r="H242" s="118"/>
      <c r="I242" s="118"/>
      <c r="J242" s="118"/>
      <c r="K242" s="118"/>
      <c r="L242" s="118"/>
      <c r="M242" s="252"/>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row>
    <row r="243" spans="2:41">
      <c r="B243" s="462"/>
      <c r="C243" s="118"/>
      <c r="D243" s="118"/>
      <c r="E243" s="118"/>
      <c r="F243" s="118"/>
      <c r="G243" s="118"/>
      <c r="H243" s="118"/>
      <c r="I243" s="118"/>
      <c r="J243" s="118"/>
      <c r="K243" s="118"/>
      <c r="L243" s="118"/>
      <c r="M243" s="252"/>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row>
    <row r="244" spans="2:41">
      <c r="B244" s="462"/>
      <c r="C244" s="118"/>
      <c r="D244" s="118"/>
      <c r="E244" s="118"/>
      <c r="F244" s="118"/>
      <c r="G244" s="118"/>
      <c r="H244" s="118"/>
      <c r="I244" s="118"/>
      <c r="J244" s="118"/>
      <c r="K244" s="118"/>
      <c r="L244" s="118"/>
      <c r="M244" s="252"/>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row>
    <row r="245" spans="2:41">
      <c r="B245" s="462"/>
      <c r="C245" s="118"/>
      <c r="D245" s="118"/>
      <c r="E245" s="118"/>
      <c r="F245" s="118"/>
      <c r="G245" s="118"/>
      <c r="H245" s="118"/>
      <c r="I245" s="118"/>
      <c r="J245" s="118"/>
      <c r="K245" s="118"/>
      <c r="L245" s="118"/>
      <c r="M245" s="252"/>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row>
    <row r="246" spans="2:41">
      <c r="B246" s="462"/>
      <c r="C246" s="118"/>
      <c r="D246" s="118"/>
      <c r="E246" s="118"/>
      <c r="F246" s="118"/>
      <c r="G246" s="118"/>
      <c r="H246" s="118"/>
      <c r="I246" s="118"/>
      <c r="J246" s="118"/>
      <c r="K246" s="118"/>
      <c r="L246" s="118"/>
      <c r="M246" s="252"/>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row>
    <row r="247" spans="2:41">
      <c r="B247" s="462"/>
      <c r="C247" s="118"/>
      <c r="D247" s="118"/>
      <c r="E247" s="118"/>
      <c r="F247" s="118"/>
      <c r="G247" s="118"/>
      <c r="H247" s="118"/>
      <c r="I247" s="118"/>
      <c r="J247" s="118"/>
      <c r="K247" s="118"/>
      <c r="L247" s="118"/>
      <c r="M247" s="252"/>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row>
    <row r="248" spans="2:41">
      <c r="B248" s="462"/>
      <c r="C248" s="118"/>
      <c r="D248" s="118"/>
      <c r="E248" s="118"/>
      <c r="F248" s="118"/>
      <c r="G248" s="118"/>
      <c r="H248" s="118"/>
      <c r="I248" s="118"/>
      <c r="J248" s="118"/>
      <c r="K248" s="118"/>
      <c r="L248" s="118"/>
      <c r="M248" s="252"/>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row>
  </sheetData>
  <mergeCells count="101">
    <mergeCell ref="C9:K9"/>
    <mergeCell ref="C10:K10"/>
    <mergeCell ref="C11:K11"/>
    <mergeCell ref="C12:K12"/>
    <mergeCell ref="C13:K13"/>
    <mergeCell ref="C14:K14"/>
    <mergeCell ref="C3:K3"/>
    <mergeCell ref="C4:K4"/>
    <mergeCell ref="C5:K5"/>
    <mergeCell ref="C6:K6"/>
    <mergeCell ref="C7:K7"/>
    <mergeCell ref="C8:K8"/>
    <mergeCell ref="C20:K20"/>
    <mergeCell ref="C21:K21"/>
    <mergeCell ref="C22:K22"/>
    <mergeCell ref="C23:K23"/>
    <mergeCell ref="C24:K24"/>
    <mergeCell ref="C25:K25"/>
    <mergeCell ref="C15:K15"/>
    <mergeCell ref="C16:K16"/>
    <mergeCell ref="C17:K17"/>
    <mergeCell ref="C18:K18"/>
    <mergeCell ref="C19:K19"/>
    <mergeCell ref="C32:K32"/>
    <mergeCell ref="C43:K43"/>
    <mergeCell ref="C44:K44"/>
    <mergeCell ref="C45:K45"/>
    <mergeCell ref="C46:K46"/>
    <mergeCell ref="C47:K47"/>
    <mergeCell ref="C26:K26"/>
    <mergeCell ref="C27:K27"/>
    <mergeCell ref="C28:K28"/>
    <mergeCell ref="C29:K29"/>
    <mergeCell ref="C30:K30"/>
    <mergeCell ref="C31:K31"/>
    <mergeCell ref="C48:K48"/>
    <mergeCell ref="C49:K49"/>
    <mergeCell ref="C50:K50"/>
    <mergeCell ref="D52:E52"/>
    <mergeCell ref="J52:K52"/>
    <mergeCell ref="D53:E53"/>
    <mergeCell ref="J53:K53"/>
    <mergeCell ref="D54:E54"/>
    <mergeCell ref="J54:K54"/>
    <mergeCell ref="C64:J64"/>
    <mergeCell ref="C65:I65"/>
    <mergeCell ref="C66:J66"/>
    <mergeCell ref="C67:I67"/>
    <mergeCell ref="C68:J68"/>
    <mergeCell ref="C69:J69"/>
    <mergeCell ref="D58:E58"/>
    <mergeCell ref="J58:K58"/>
    <mergeCell ref="B59:B60"/>
    <mergeCell ref="C61:I61"/>
    <mergeCell ref="C62:J62"/>
    <mergeCell ref="C63:J63"/>
    <mergeCell ref="B52:B58"/>
    <mergeCell ref="D55:E55"/>
    <mergeCell ref="J55:K55"/>
    <mergeCell ref="D56:E56"/>
    <mergeCell ref="J56:K56"/>
    <mergeCell ref="D57:E57"/>
    <mergeCell ref="J57:K57"/>
    <mergeCell ref="C79:J79"/>
    <mergeCell ref="C80:J80"/>
    <mergeCell ref="C81:J81"/>
    <mergeCell ref="C82:J82"/>
    <mergeCell ref="K82:K90"/>
    <mergeCell ref="C83:J83"/>
    <mergeCell ref="C84:J84"/>
    <mergeCell ref="C85:J85"/>
    <mergeCell ref="C70:I70"/>
    <mergeCell ref="C71:J71"/>
    <mergeCell ref="C75:I75"/>
    <mergeCell ref="C76:J76"/>
    <mergeCell ref="K76:K77"/>
    <mergeCell ref="C77:J77"/>
    <mergeCell ref="B1:R1"/>
    <mergeCell ref="C99:J99"/>
    <mergeCell ref="K99:K104"/>
    <mergeCell ref="C100:J100"/>
    <mergeCell ref="C101:J101"/>
    <mergeCell ref="C102:J102"/>
    <mergeCell ref="C103:J103"/>
    <mergeCell ref="C104:J104"/>
    <mergeCell ref="K91:K98"/>
    <mergeCell ref="C92:J92"/>
    <mergeCell ref="C93:J93"/>
    <mergeCell ref="C94:J94"/>
    <mergeCell ref="C95:J95"/>
    <mergeCell ref="C96:J96"/>
    <mergeCell ref="C97:J97"/>
    <mergeCell ref="C98:J98"/>
    <mergeCell ref="C86:J86"/>
    <mergeCell ref="C87:J87"/>
    <mergeCell ref="C88:J88"/>
    <mergeCell ref="C89:J89"/>
    <mergeCell ref="C90:J90"/>
    <mergeCell ref="C91:J91"/>
    <mergeCell ref="C78:J78"/>
    <mergeCell ref="K78:K81"/>
  </mergeCells>
  <conditionalFormatting sqref="A120 B121">
    <cfRule type="cellIs" dxfId="16" priority="4" operator="notBetween">
      <formula>-0.01</formula>
      <formula>0.01</formula>
    </cfRule>
  </conditionalFormatting>
  <conditionalFormatting sqref="A136 B137">
    <cfRule type="cellIs" dxfId="15" priority="3" operator="notBetween">
      <formula>-0.01</formula>
      <formula>0.01</formula>
    </cfRule>
  </conditionalFormatting>
  <conditionalFormatting sqref="K62:K74">
    <cfRule type="containsText" dxfId="14" priority="2" operator="containsText" text="No">
      <formula>NOT(ISERROR(SEARCH("No",K62)))</formula>
    </cfRule>
  </conditionalFormatting>
  <dataValidations disablePrompts="1" count="1">
    <dataValidation type="list" allowBlank="1" showInputMessage="1" showErrorMessage="1" sqref="J60" xr:uid="{CB596133-517C-4FF0-8C1A-BEAEE346C3DB}">
      <formula1>$H$111:$H$111</formula1>
    </dataValidation>
  </dataValidations>
  <printOptions gridLine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45A59-941D-46A7-B5AF-DCB4F56E68A4}">
  <sheetPr>
    <tabColor rgb="FFFFFF00"/>
  </sheetPr>
  <dimension ref="A1:IN215"/>
  <sheetViews>
    <sheetView topLeftCell="C5" zoomScale="74" zoomScaleNormal="80" workbookViewId="0">
      <selection activeCell="D12" sqref="D12"/>
    </sheetView>
  </sheetViews>
  <sheetFormatPr defaultColWidth="9.140625" defaultRowHeight="14.45" zeroHeight="1"/>
  <cols>
    <col min="1" max="1" width="9.140625" style="397" hidden="1" customWidth="1"/>
    <col min="2" max="2" width="2.5703125" customWidth="1"/>
    <col min="3" max="3" width="70.5703125" customWidth="1"/>
    <col min="4" max="4" width="34.85546875" customWidth="1"/>
    <col min="5" max="5" width="5.5703125" customWidth="1"/>
    <col min="6" max="6" width="22.5703125" style="605" customWidth="1"/>
    <col min="7" max="7" width="5.140625" customWidth="1"/>
    <col min="8" max="8" width="35.42578125" customWidth="1"/>
    <col min="9" max="9" width="15.140625" customWidth="1"/>
    <col min="10" max="10" width="21.7109375" customWidth="1"/>
    <col min="11" max="18" width="8.7109375" customWidth="1"/>
    <col min="19" max="19" width="50" customWidth="1"/>
    <col min="20" max="248" width="15.42578125" customWidth="1"/>
    <col min="249" max="16383" width="9.140625" customWidth="1"/>
    <col min="16384" max="16384" width="0.28515625" customWidth="1"/>
  </cols>
  <sheetData>
    <row r="1" spans="2:248" ht="18.600000000000001">
      <c r="B1" s="605"/>
      <c r="C1" s="680" t="s">
        <v>1138</v>
      </c>
    </row>
    <row r="2" spans="2:248">
      <c r="H2" s="681">
        <f>F166</f>
        <v>0</v>
      </c>
      <c r="I2" s="397"/>
      <c r="J2" s="397"/>
      <c r="K2" s="397"/>
      <c r="L2" s="397"/>
      <c r="M2" s="397"/>
      <c r="N2" s="397"/>
      <c r="O2" s="397"/>
      <c r="P2" s="397"/>
      <c r="Q2" s="397"/>
      <c r="S2" s="682" t="s">
        <v>1139</v>
      </c>
      <c r="T2" s="431"/>
      <c r="U2" s="431"/>
    </row>
    <row r="3" spans="2:248" ht="15" thickBot="1">
      <c r="B3" s="611"/>
      <c r="C3" t="s">
        <v>1140</v>
      </c>
      <c r="D3" s="741" t="s">
        <v>1141</v>
      </c>
      <c r="E3" s="611"/>
      <c r="I3" s="397"/>
      <c r="J3" s="397"/>
      <c r="K3" s="397"/>
      <c r="L3" s="397"/>
      <c r="M3" s="397"/>
      <c r="N3" s="397"/>
      <c r="O3" s="397"/>
      <c r="P3" s="397"/>
      <c r="Q3" s="397"/>
      <c r="R3" s="397"/>
      <c r="S3" s="683"/>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row>
    <row r="4" spans="2:248" ht="15" thickBot="1">
      <c r="C4" s="416"/>
      <c r="F4" s="684" t="s">
        <v>1142</v>
      </c>
      <c r="I4" s="685" t="s">
        <v>1143</v>
      </c>
      <c r="J4" s="685" t="s">
        <v>1144</v>
      </c>
      <c r="K4" s="685">
        <v>0</v>
      </c>
      <c r="L4" s="685">
        <v>3</v>
      </c>
      <c r="M4" s="685">
        <v>5</v>
      </c>
      <c r="N4" s="685">
        <v>7</v>
      </c>
      <c r="O4" s="685">
        <v>10</v>
      </c>
      <c r="P4" s="685"/>
      <c r="Q4" s="685"/>
      <c r="R4" s="397"/>
      <c r="S4" s="686" t="s">
        <v>1145</v>
      </c>
      <c r="V4" s="605"/>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row>
    <row r="5" spans="2:248" ht="46.5">
      <c r="B5" s="687"/>
      <c r="C5" s="768" t="s">
        <v>1146</v>
      </c>
      <c r="D5" s="742" t="s">
        <v>1147</v>
      </c>
      <c r="E5" s="679"/>
      <c r="F5" s="688">
        <f>VLOOKUP(D5,S33:T37,2,FALSE)</f>
        <v>0</v>
      </c>
      <c r="H5" s="431"/>
      <c r="I5" s="689" t="s">
        <v>1148</v>
      </c>
      <c r="J5" s="689" t="s">
        <v>1149</v>
      </c>
      <c r="K5" s="685" t="s">
        <v>1147</v>
      </c>
      <c r="L5" s="685" t="s">
        <v>1150</v>
      </c>
      <c r="M5" s="685" t="s">
        <v>1151</v>
      </c>
      <c r="N5" s="685" t="s">
        <v>1152</v>
      </c>
      <c r="O5" s="685" t="s">
        <v>1153</v>
      </c>
      <c r="P5" s="685"/>
      <c r="Q5" s="685"/>
      <c r="R5" s="397"/>
      <c r="S5" s="690" t="s">
        <v>1154</v>
      </c>
      <c r="T5">
        <v>0</v>
      </c>
      <c r="V5" s="605"/>
      <c r="AE5" s="397" t="s">
        <v>1155</v>
      </c>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row>
    <row r="6" spans="2:248" ht="43.5" customHeight="1">
      <c r="B6" s="691"/>
      <c r="C6" s="764" t="s">
        <v>1156</v>
      </c>
      <c r="D6" s="743" t="s">
        <v>1157</v>
      </c>
      <c r="E6" s="679"/>
      <c r="F6" s="693">
        <f>VLOOKUP(D6,S4:Y9,2,FALSE)</f>
        <v>5</v>
      </c>
      <c r="I6" s="694"/>
      <c r="J6" s="694"/>
      <c r="K6" s="685"/>
      <c r="L6" s="685"/>
      <c r="M6" s="685"/>
      <c r="N6" s="685"/>
      <c r="O6" s="685"/>
      <c r="P6" s="685"/>
      <c r="Q6" s="685"/>
      <c r="R6" s="397"/>
      <c r="S6" s="695" t="s">
        <v>1158</v>
      </c>
      <c r="T6">
        <v>3</v>
      </c>
      <c r="V6" s="605"/>
      <c r="W6" s="696"/>
      <c r="X6" s="696"/>
      <c r="AE6" s="397" t="s">
        <v>1159</v>
      </c>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row>
    <row r="7" spans="2:248" ht="43.5">
      <c r="B7" s="697"/>
      <c r="C7" s="767" t="s">
        <v>1160</v>
      </c>
      <c r="D7" s="744" t="s">
        <v>1161</v>
      </c>
      <c r="E7" s="679"/>
      <c r="F7" s="693">
        <f>VLOOKUP(D7,S11:T13,2,FALSE)</f>
        <v>10</v>
      </c>
      <c r="I7" s="685" t="s">
        <v>1162</v>
      </c>
      <c r="J7" s="685" t="s">
        <v>1163</v>
      </c>
      <c r="K7" s="685">
        <v>0</v>
      </c>
      <c r="L7" s="685">
        <v>3</v>
      </c>
      <c r="M7" s="685">
        <v>5</v>
      </c>
      <c r="N7" s="685">
        <v>7</v>
      </c>
      <c r="O7" s="685">
        <v>10</v>
      </c>
      <c r="P7" s="685"/>
      <c r="Q7" s="685"/>
      <c r="R7" s="397"/>
      <c r="S7" s="690" t="s">
        <v>1157</v>
      </c>
      <c r="T7">
        <v>5</v>
      </c>
      <c r="V7" s="605"/>
      <c r="AE7" s="397" t="s">
        <v>1164</v>
      </c>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row>
    <row r="8" spans="2:248" ht="15.6">
      <c r="B8" s="679"/>
      <c r="C8" s="698" t="s">
        <v>1165</v>
      </c>
      <c r="E8" s="679"/>
      <c r="F8" s="699"/>
      <c r="I8" s="700"/>
      <c r="J8" s="700" t="s">
        <v>1166</v>
      </c>
      <c r="K8" s="700" t="s">
        <v>1154</v>
      </c>
      <c r="L8" s="701" t="s">
        <v>1158</v>
      </c>
      <c r="M8" s="700" t="s">
        <v>1157</v>
      </c>
      <c r="N8" s="700" t="s">
        <v>1167</v>
      </c>
      <c r="O8" s="700" t="s">
        <v>1168</v>
      </c>
      <c r="P8" s="685"/>
      <c r="Q8" s="685"/>
      <c r="R8" s="397"/>
      <c r="S8" s="690" t="s">
        <v>1167</v>
      </c>
      <c r="T8">
        <v>7</v>
      </c>
      <c r="V8" s="605"/>
      <c r="AE8" s="397" t="s">
        <v>1169</v>
      </c>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row>
    <row r="9" spans="2:248" ht="15.6">
      <c r="B9" s="605"/>
      <c r="C9" s="702" t="s">
        <v>1170</v>
      </c>
      <c r="D9" s="745">
        <v>400000</v>
      </c>
      <c r="E9" s="605"/>
      <c r="F9" s="699"/>
      <c r="H9">
        <f>IF(OR(D9=0,D10=0),0,ROUND(MIN(10,(D10/D9)),2)*10)</f>
        <v>3.8</v>
      </c>
      <c r="I9" s="700"/>
      <c r="J9" s="700"/>
      <c r="K9" s="685"/>
      <c r="L9" s="685"/>
      <c r="M9" s="685"/>
      <c r="N9" s="685"/>
      <c r="O9" s="685"/>
      <c r="P9" s="685"/>
      <c r="Q9" s="685"/>
      <c r="R9" s="397"/>
      <c r="S9" s="703" t="s">
        <v>1168</v>
      </c>
      <c r="T9" s="704">
        <v>10</v>
      </c>
      <c r="U9" s="704"/>
      <c r="V9" s="705"/>
      <c r="W9" s="704"/>
      <c r="X9" s="704"/>
      <c r="Y9" s="704"/>
      <c r="AE9" s="397" t="s">
        <v>1171</v>
      </c>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row>
    <row r="10" spans="2:248" ht="15.6">
      <c r="B10" s="706"/>
      <c r="C10" s="702" t="s">
        <v>1172</v>
      </c>
      <c r="D10" s="746">
        <v>150000</v>
      </c>
      <c r="E10" s="706"/>
      <c r="F10" s="707">
        <f>H10</f>
        <v>3.8</v>
      </c>
      <c r="H10">
        <f>IF(H9&gt;=10.01,"10",H9)</f>
        <v>3.8</v>
      </c>
      <c r="I10" s="685" t="s">
        <v>1173</v>
      </c>
      <c r="J10" s="685" t="s">
        <v>1174</v>
      </c>
      <c r="K10" s="685"/>
      <c r="L10" s="685"/>
      <c r="M10" s="685"/>
      <c r="N10" s="685"/>
      <c r="O10" s="685"/>
      <c r="P10" s="685"/>
      <c r="Q10" s="685"/>
      <c r="R10" s="397"/>
      <c r="S10" s="686"/>
      <c r="V10" s="605"/>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row>
    <row r="11" spans="2:248" ht="30.95">
      <c r="B11" s="706"/>
      <c r="C11" s="702" t="s">
        <v>1175</v>
      </c>
      <c r="D11" s="743" t="s">
        <v>1158</v>
      </c>
      <c r="E11" s="706"/>
      <c r="F11" s="693">
        <f>VLOOKUP(D11,S5:T10,2,FALSE)</f>
        <v>3</v>
      </c>
      <c r="G11" s="708"/>
      <c r="H11" s="708"/>
      <c r="I11" s="685"/>
      <c r="J11" s="685"/>
      <c r="K11" s="685"/>
      <c r="L11" s="685"/>
      <c r="M11" s="685"/>
      <c r="N11" s="685"/>
      <c r="O11" s="685"/>
      <c r="P11" s="685"/>
      <c r="Q11" s="685"/>
      <c r="R11" s="397"/>
      <c r="S11" s="765" t="s">
        <v>1176</v>
      </c>
      <c r="T11">
        <v>10</v>
      </c>
      <c r="V11" s="605"/>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row>
    <row r="12" spans="2:248" ht="57.95">
      <c r="B12" s="605"/>
      <c r="C12" s="692" t="s">
        <v>1177</v>
      </c>
      <c r="D12" s="743" t="s">
        <v>1178</v>
      </c>
      <c r="E12" s="605"/>
      <c r="F12" s="693">
        <f>VLOOKUP(D12,S15:T18,2,FALSE)</f>
        <v>10</v>
      </c>
      <c r="G12" s="708"/>
      <c r="H12" s="708"/>
      <c r="I12" s="685" t="s">
        <v>1179</v>
      </c>
      <c r="J12" s="685" t="s">
        <v>1180</v>
      </c>
      <c r="K12" s="685"/>
      <c r="L12" s="685"/>
      <c r="M12" s="685"/>
      <c r="N12" s="685"/>
      <c r="O12" s="685"/>
      <c r="P12" s="685"/>
      <c r="Q12" s="685"/>
      <c r="R12" s="397"/>
      <c r="S12" s="766" t="s">
        <v>1181</v>
      </c>
      <c r="T12">
        <v>5</v>
      </c>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row>
    <row r="13" spans="2:248" ht="87">
      <c r="B13" s="687"/>
      <c r="C13" s="710" t="s">
        <v>1182</v>
      </c>
      <c r="D13" s="747" t="s">
        <v>1183</v>
      </c>
      <c r="E13" s="605"/>
      <c r="F13" s="693">
        <f>VLOOKUP(D13,S21:T24,2,FALSE)</f>
        <v>0</v>
      </c>
      <c r="G13" s="708"/>
      <c r="H13" s="708"/>
      <c r="I13" s="685" t="s">
        <v>1184</v>
      </c>
      <c r="J13" s="700" t="s">
        <v>1185</v>
      </c>
      <c r="K13" s="685">
        <v>0</v>
      </c>
      <c r="L13" s="685">
        <v>3</v>
      </c>
      <c r="M13" s="685">
        <v>5</v>
      </c>
      <c r="N13" s="685">
        <v>7</v>
      </c>
      <c r="O13" s="685">
        <v>10</v>
      </c>
      <c r="P13" s="685"/>
      <c r="Q13" s="685"/>
      <c r="R13" s="397"/>
      <c r="S13" s="711" t="s">
        <v>1186</v>
      </c>
      <c r="T13" s="704">
        <v>0</v>
      </c>
      <c r="U13" s="704"/>
      <c r="V13" s="704"/>
      <c r="W13" s="704"/>
      <c r="X13" s="704"/>
      <c r="Y13" s="704"/>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row>
    <row r="14" spans="2:248" ht="47.1" thickBot="1">
      <c r="B14" s="712"/>
      <c r="C14" s="692" t="s">
        <v>1187</v>
      </c>
      <c r="D14" s="743" t="s">
        <v>1188</v>
      </c>
      <c r="E14" s="605"/>
      <c r="F14" s="713">
        <f>VLOOKUP(D14,S26:T31,2,FALSE)</f>
        <v>0</v>
      </c>
      <c r="G14" s="712"/>
      <c r="H14" s="712"/>
      <c r="I14" s="685"/>
      <c r="J14" s="685"/>
      <c r="K14" s="700" t="s">
        <v>1154</v>
      </c>
      <c r="L14" s="701" t="s">
        <v>1158</v>
      </c>
      <c r="M14" s="700" t="s">
        <v>1157</v>
      </c>
      <c r="N14" s="700" t="s">
        <v>1167</v>
      </c>
      <c r="O14" s="700" t="s">
        <v>1168</v>
      </c>
      <c r="P14" s="714"/>
      <c r="Q14" s="714"/>
      <c r="R14" s="397"/>
      <c r="S14" s="715"/>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K14" s="397"/>
      <c r="BL14" s="397"/>
      <c r="BM14" s="397"/>
      <c r="BN14" s="397"/>
      <c r="BO14" s="397"/>
      <c r="BP14" s="397"/>
      <c r="BQ14" s="397"/>
      <c r="BR14" s="397"/>
      <c r="BS14" s="397"/>
      <c r="BT14" s="397"/>
      <c r="BU14" s="397"/>
      <c r="BV14" s="397"/>
      <c r="BW14" s="397"/>
      <c r="BX14" s="397"/>
      <c r="BY14" s="397"/>
      <c r="BZ14" s="397"/>
      <c r="CA14" s="397"/>
      <c r="CB14" s="397"/>
      <c r="CC14" s="397"/>
      <c r="CD14" s="397"/>
      <c r="CE14" s="397"/>
      <c r="CF14" s="397"/>
      <c r="CG14" s="397"/>
      <c r="CH14" s="397"/>
      <c r="CI14" s="397"/>
      <c r="CJ14" s="397"/>
      <c r="CK14" s="397"/>
      <c r="CL14" s="397"/>
      <c r="CM14" s="397"/>
      <c r="CN14" s="397"/>
      <c r="CO14" s="397"/>
      <c r="CP14" s="397"/>
      <c r="CQ14" s="397"/>
      <c r="CR14" s="397"/>
      <c r="CS14" s="397"/>
      <c r="CT14" s="397"/>
      <c r="CU14" s="397"/>
      <c r="CV14" s="397"/>
      <c r="CW14" s="397"/>
      <c r="CX14" s="397"/>
      <c r="CY14" s="397"/>
      <c r="CZ14" s="397"/>
      <c r="DA14" s="397"/>
      <c r="DB14" s="397"/>
      <c r="DC14" s="397"/>
      <c r="DD14" s="397"/>
      <c r="DE14" s="397"/>
      <c r="DF14" s="397"/>
      <c r="DG14" s="397"/>
      <c r="DH14" s="397"/>
      <c r="DI14" s="397"/>
      <c r="DJ14" s="397"/>
      <c r="DK14" s="397"/>
      <c r="DL14" s="397"/>
      <c r="DM14" s="397"/>
      <c r="DN14" s="397"/>
      <c r="DO14" s="397"/>
      <c r="DP14" s="397"/>
      <c r="DQ14" s="397"/>
      <c r="DR14" s="397"/>
      <c r="DS14" s="397"/>
      <c r="DT14" s="397"/>
      <c r="DU14" s="397"/>
      <c r="DV14" s="397"/>
      <c r="DW14" s="397"/>
      <c r="DX14" s="397"/>
      <c r="DY14" s="397"/>
      <c r="DZ14" s="397"/>
      <c r="EA14" s="397"/>
      <c r="EB14" s="397"/>
      <c r="EC14" s="397"/>
      <c r="ED14" s="397"/>
      <c r="EE14" s="397"/>
      <c r="EF14" s="397"/>
      <c r="EG14" s="397"/>
      <c r="EH14" s="397"/>
      <c r="EI14" s="397"/>
      <c r="EJ14" s="397"/>
      <c r="EK14" s="397"/>
      <c r="EL14" s="397"/>
      <c r="EM14" s="397"/>
      <c r="EN14" s="397"/>
      <c r="EO14" s="397"/>
      <c r="EP14" s="397"/>
      <c r="EQ14" s="397"/>
      <c r="ER14" s="397"/>
      <c r="ES14" s="397"/>
      <c r="ET14" s="397"/>
      <c r="EU14" s="397"/>
      <c r="EV14" s="397"/>
      <c r="EW14" s="397"/>
      <c r="EX14" s="397"/>
      <c r="EY14" s="397"/>
      <c r="EZ14" s="397"/>
      <c r="FA14" s="397"/>
      <c r="FB14" s="397"/>
      <c r="FC14" s="397"/>
      <c r="FD14" s="397"/>
      <c r="FE14" s="397"/>
      <c r="FF14" s="397"/>
      <c r="FG14" s="397"/>
      <c r="FH14" s="397"/>
      <c r="FI14" s="397"/>
      <c r="FJ14" s="397"/>
      <c r="FK14" s="397"/>
      <c r="FL14" s="397"/>
      <c r="FM14" s="397"/>
      <c r="FN14" s="397"/>
      <c r="FO14" s="397"/>
      <c r="FP14" s="397"/>
      <c r="FQ14" s="397"/>
      <c r="FR14" s="397"/>
      <c r="FS14" s="397"/>
      <c r="FT14" s="397"/>
      <c r="FU14" s="397"/>
      <c r="FV14" s="397"/>
      <c r="FW14" s="397"/>
      <c r="FX14" s="397"/>
      <c r="FY14" s="397"/>
      <c r="FZ14" s="397"/>
      <c r="GA14" s="397"/>
      <c r="GB14" s="397"/>
      <c r="GC14" s="397"/>
      <c r="GD14" s="397"/>
      <c r="GE14" s="397"/>
      <c r="GF14" s="397"/>
      <c r="GG14" s="397"/>
      <c r="GH14" s="397"/>
      <c r="GI14" s="397"/>
      <c r="GJ14" s="397"/>
      <c r="GK14" s="397"/>
      <c r="GL14" s="397"/>
      <c r="GM14" s="397"/>
      <c r="GN14" s="397"/>
      <c r="GO14" s="397"/>
      <c r="GP14" s="397"/>
      <c r="GQ14" s="397"/>
      <c r="GR14" s="397"/>
      <c r="GS14" s="397"/>
      <c r="GT14" s="397"/>
      <c r="GU14" s="397"/>
      <c r="GV14" s="397"/>
      <c r="GW14" s="397"/>
      <c r="GX14" s="397"/>
      <c r="GY14" s="397"/>
      <c r="GZ14" s="397"/>
      <c r="HA14" s="397"/>
      <c r="HB14" s="397"/>
      <c r="HC14" s="397"/>
      <c r="HD14" s="397"/>
      <c r="HE14" s="397"/>
      <c r="HF14" s="397"/>
      <c r="HG14" s="397"/>
      <c r="HH14" s="397"/>
      <c r="HI14" s="397"/>
      <c r="HJ14" s="397"/>
      <c r="HK14" s="397"/>
      <c r="HL14" s="397"/>
      <c r="HM14" s="397"/>
      <c r="HN14" s="397"/>
      <c r="HO14" s="397"/>
      <c r="HP14" s="397"/>
      <c r="HQ14" s="397"/>
      <c r="HR14" s="397"/>
      <c r="HS14" s="397"/>
      <c r="HT14" s="397"/>
      <c r="HU14" s="397"/>
      <c r="HV14" s="397"/>
      <c r="HW14" s="397"/>
      <c r="HX14" s="397"/>
      <c r="HY14" s="397"/>
      <c r="HZ14" s="397"/>
      <c r="IA14" s="397"/>
      <c r="IB14" s="397"/>
      <c r="IC14" s="397"/>
      <c r="ID14" s="397"/>
      <c r="IE14" s="397"/>
      <c r="IF14" s="397"/>
      <c r="IG14" s="397"/>
      <c r="IH14" s="397"/>
      <c r="II14" s="397"/>
      <c r="IJ14" s="397"/>
      <c r="IK14" s="397"/>
      <c r="IL14" s="397"/>
      <c r="IM14" s="397"/>
      <c r="IN14" s="397"/>
    </row>
    <row r="15" spans="2:248" ht="15.6">
      <c r="B15" s="712"/>
      <c r="C15" s="716"/>
      <c r="E15" s="712"/>
      <c r="F15" s="717"/>
      <c r="G15" s="712"/>
      <c r="H15" s="712"/>
      <c r="I15" s="685"/>
      <c r="J15" s="685"/>
      <c r="K15" s="685"/>
      <c r="L15" s="685"/>
      <c r="M15" s="685"/>
      <c r="N15" s="685"/>
      <c r="O15" s="714"/>
      <c r="P15" s="714"/>
      <c r="Q15" s="714"/>
      <c r="R15" s="397"/>
      <c r="S15" s="718" t="s">
        <v>1178</v>
      </c>
      <c r="T15">
        <v>10</v>
      </c>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7"/>
      <c r="CC15" s="397"/>
      <c r="CD15" s="397"/>
      <c r="CE15" s="397"/>
      <c r="CF15" s="397"/>
      <c r="CG15" s="397"/>
      <c r="CH15" s="397"/>
      <c r="CI15" s="397"/>
      <c r="CJ15" s="397"/>
      <c r="CK15" s="397"/>
      <c r="CL15" s="397"/>
      <c r="CM15" s="397"/>
      <c r="CN15" s="397"/>
      <c r="CO15" s="397"/>
      <c r="CP15" s="397"/>
      <c r="CQ15" s="397"/>
      <c r="CR15" s="397"/>
      <c r="CS15" s="397"/>
      <c r="CT15" s="397"/>
      <c r="CU15" s="397"/>
      <c r="CV15" s="397"/>
      <c r="CW15" s="397"/>
      <c r="CX15" s="397"/>
      <c r="CY15" s="397"/>
      <c r="CZ15" s="397"/>
      <c r="DA15" s="397"/>
      <c r="DB15" s="397"/>
      <c r="DC15" s="397"/>
      <c r="DD15" s="397"/>
      <c r="DE15" s="397"/>
      <c r="DF15" s="397"/>
      <c r="DG15" s="397"/>
      <c r="DH15" s="397"/>
      <c r="DI15" s="397"/>
      <c r="DJ15" s="397"/>
      <c r="DK15" s="397"/>
      <c r="DL15" s="397"/>
      <c r="DM15" s="397"/>
      <c r="DN15" s="397"/>
      <c r="DO15" s="397"/>
      <c r="DP15" s="397"/>
      <c r="DQ15" s="397"/>
      <c r="DR15" s="397"/>
      <c r="DS15" s="397"/>
      <c r="DT15" s="397"/>
      <c r="DU15" s="397"/>
      <c r="DV15" s="397"/>
      <c r="DW15" s="397"/>
      <c r="DX15" s="397"/>
      <c r="DY15" s="397"/>
      <c r="DZ15" s="397"/>
      <c r="EA15" s="397"/>
      <c r="EB15" s="397"/>
      <c r="EC15" s="397"/>
      <c r="ED15" s="397"/>
      <c r="EE15" s="397"/>
      <c r="EF15" s="397"/>
      <c r="EG15" s="397"/>
      <c r="EH15" s="397"/>
      <c r="EI15" s="397"/>
      <c r="EJ15" s="397"/>
      <c r="EK15" s="397"/>
      <c r="EL15" s="397"/>
      <c r="EM15" s="397"/>
      <c r="EN15" s="397"/>
      <c r="EO15" s="397"/>
      <c r="EP15" s="397"/>
      <c r="EQ15" s="397"/>
      <c r="ER15" s="397"/>
      <c r="ES15" s="397"/>
      <c r="ET15" s="397"/>
      <c r="EU15" s="397"/>
      <c r="EV15" s="397"/>
      <c r="EW15" s="397"/>
      <c r="EX15" s="397"/>
      <c r="EY15" s="397"/>
      <c r="EZ15" s="397"/>
      <c r="FA15" s="397"/>
      <c r="FB15" s="397"/>
      <c r="FC15" s="397"/>
      <c r="FD15" s="397"/>
      <c r="FE15" s="397"/>
      <c r="FF15" s="397"/>
      <c r="FG15" s="397"/>
      <c r="FH15" s="397"/>
      <c r="FI15" s="397"/>
      <c r="FJ15" s="397"/>
      <c r="FK15" s="397"/>
      <c r="FL15" s="397"/>
      <c r="FM15" s="397"/>
      <c r="FN15" s="397"/>
      <c r="FO15" s="397"/>
      <c r="FP15" s="397"/>
      <c r="FQ15" s="397"/>
      <c r="FR15" s="397"/>
      <c r="FS15" s="397"/>
      <c r="FT15" s="397"/>
      <c r="FU15" s="397"/>
      <c r="FV15" s="397"/>
      <c r="FW15" s="397"/>
      <c r="FX15" s="397"/>
      <c r="FY15" s="397"/>
      <c r="FZ15" s="397"/>
      <c r="GA15" s="397"/>
      <c r="GB15" s="397"/>
      <c r="GC15" s="397"/>
      <c r="GD15" s="397"/>
      <c r="GE15" s="397"/>
      <c r="GF15" s="397"/>
      <c r="GG15" s="397"/>
      <c r="GH15" s="397"/>
      <c r="GI15" s="397"/>
      <c r="GJ15" s="397"/>
      <c r="GK15" s="397"/>
      <c r="GL15" s="397"/>
      <c r="GM15" s="397"/>
      <c r="GN15" s="397"/>
      <c r="GO15" s="397"/>
      <c r="GP15" s="397"/>
      <c r="GQ15" s="397"/>
      <c r="GR15" s="397"/>
      <c r="GS15" s="397"/>
      <c r="GT15" s="397"/>
      <c r="GU15" s="397"/>
      <c r="GV15" s="397"/>
      <c r="GW15" s="397"/>
      <c r="GX15" s="397"/>
      <c r="GY15" s="397"/>
      <c r="GZ15" s="397"/>
      <c r="HA15" s="397"/>
      <c r="HB15" s="397"/>
      <c r="HC15" s="397"/>
      <c r="HD15" s="397"/>
      <c r="HE15" s="397"/>
      <c r="HF15" s="397"/>
      <c r="HG15" s="397"/>
      <c r="HH15" s="397"/>
      <c r="HI15" s="397"/>
      <c r="HJ15" s="397"/>
      <c r="HK15" s="397"/>
      <c r="HL15" s="397"/>
      <c r="HM15" s="397"/>
      <c r="HN15" s="397"/>
      <c r="HO15" s="397"/>
      <c r="HP15" s="397"/>
      <c r="HQ15" s="397"/>
      <c r="HR15" s="397"/>
      <c r="HS15" s="397"/>
      <c r="HT15" s="397"/>
      <c r="HU15" s="397"/>
      <c r="HV15" s="397"/>
      <c r="HW15" s="397"/>
      <c r="HX15" s="397"/>
      <c r="HY15" s="397"/>
      <c r="HZ15" s="397"/>
      <c r="IA15" s="397"/>
      <c r="IB15" s="397"/>
      <c r="IC15" s="397"/>
      <c r="ID15" s="397"/>
      <c r="IE15" s="397"/>
      <c r="IF15" s="397"/>
      <c r="IG15" s="397"/>
      <c r="IH15" s="397"/>
      <c r="II15" s="397"/>
      <c r="IJ15" s="397"/>
      <c r="IK15" s="397"/>
      <c r="IL15" s="397"/>
      <c r="IM15" s="397"/>
      <c r="IN15" s="397"/>
    </row>
    <row r="16" spans="2:248" ht="15.6">
      <c r="B16" s="712"/>
      <c r="C16" s="716"/>
      <c r="E16" s="712"/>
      <c r="F16" s="719">
        <f>SUM(F5:F14)</f>
        <v>31.8</v>
      </c>
      <c r="G16" s="712"/>
      <c r="H16" s="712"/>
      <c r="I16" s="685" t="s">
        <v>1189</v>
      </c>
      <c r="J16" s="685" t="s">
        <v>1190</v>
      </c>
      <c r="K16" s="685">
        <v>0</v>
      </c>
      <c r="L16" s="685">
        <v>5</v>
      </c>
      <c r="M16" s="685">
        <v>7</v>
      </c>
      <c r="N16" s="685">
        <v>10</v>
      </c>
      <c r="O16" s="714"/>
      <c r="P16" s="714"/>
      <c r="Q16" s="714"/>
      <c r="R16" s="397"/>
      <c r="S16" s="718" t="s">
        <v>1191</v>
      </c>
      <c r="T16">
        <v>7</v>
      </c>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c r="DQ16" s="397"/>
      <c r="DR16" s="397"/>
      <c r="DS16" s="397"/>
      <c r="DT16" s="397"/>
      <c r="DU16" s="397"/>
      <c r="DV16" s="397"/>
      <c r="DW16" s="397"/>
      <c r="DX16" s="397"/>
      <c r="DY16" s="397"/>
      <c r="DZ16" s="397"/>
      <c r="EA16" s="397"/>
      <c r="EB16" s="397"/>
      <c r="EC16" s="397"/>
      <c r="ED16" s="397"/>
      <c r="EE16" s="397"/>
      <c r="EF16" s="397"/>
      <c r="EG16" s="397"/>
      <c r="EH16" s="397"/>
      <c r="EI16" s="397"/>
      <c r="EJ16" s="397"/>
      <c r="EK16" s="397"/>
      <c r="EL16" s="397"/>
      <c r="EM16" s="397"/>
      <c r="EN16" s="397"/>
      <c r="EO16" s="397"/>
      <c r="EP16" s="397"/>
      <c r="EQ16" s="397"/>
      <c r="ER16" s="397"/>
      <c r="ES16" s="397"/>
      <c r="ET16" s="397"/>
      <c r="EU16" s="397"/>
      <c r="EV16" s="397"/>
      <c r="EW16" s="397"/>
      <c r="EX16" s="397"/>
      <c r="EY16" s="397"/>
      <c r="EZ16" s="397"/>
      <c r="FA16" s="397"/>
      <c r="FB16" s="397"/>
      <c r="FC16" s="397"/>
      <c r="FD16" s="397"/>
      <c r="FE16" s="397"/>
      <c r="FF16" s="397"/>
      <c r="FG16" s="397"/>
      <c r="FH16" s="397"/>
      <c r="FI16" s="397"/>
      <c r="FJ16" s="397"/>
      <c r="FK16" s="397"/>
      <c r="FL16" s="397"/>
      <c r="FM16" s="397"/>
      <c r="FN16" s="397"/>
      <c r="FO16" s="397"/>
      <c r="FP16" s="397"/>
      <c r="FQ16" s="397"/>
      <c r="FR16" s="397"/>
      <c r="FS16" s="397"/>
      <c r="FT16" s="397"/>
      <c r="FU16" s="397"/>
      <c r="FV16" s="397"/>
      <c r="FW16" s="397"/>
      <c r="FX16" s="397"/>
      <c r="FY16" s="397"/>
      <c r="FZ16" s="397"/>
      <c r="GA16" s="397"/>
      <c r="GB16" s="397"/>
      <c r="GC16" s="397"/>
      <c r="GD16" s="397"/>
      <c r="GE16" s="397"/>
      <c r="GF16" s="397"/>
      <c r="GG16" s="397"/>
      <c r="GH16" s="397"/>
      <c r="GI16" s="397"/>
      <c r="GJ16" s="397"/>
      <c r="GK16" s="397"/>
      <c r="GL16" s="397"/>
      <c r="GM16" s="397"/>
      <c r="GN16" s="397"/>
      <c r="GO16" s="397"/>
      <c r="GP16" s="397"/>
      <c r="GQ16" s="397"/>
      <c r="GR16" s="397"/>
      <c r="GS16" s="397"/>
      <c r="GT16" s="397"/>
      <c r="GU16" s="397"/>
      <c r="GV16" s="397"/>
      <c r="GW16" s="397"/>
      <c r="GX16" s="397"/>
      <c r="GY16" s="397"/>
      <c r="GZ16" s="397"/>
      <c r="HA16" s="397"/>
      <c r="HB16" s="397"/>
      <c r="HC16" s="397"/>
      <c r="HD16" s="397"/>
      <c r="HE16" s="397"/>
      <c r="HF16" s="397"/>
      <c r="HG16" s="397"/>
      <c r="HH16" s="397"/>
      <c r="HI16" s="397"/>
      <c r="HJ16" s="397"/>
      <c r="HK16" s="397"/>
      <c r="HL16" s="397"/>
      <c r="HM16" s="397"/>
      <c r="HN16" s="397"/>
      <c r="HO16" s="397"/>
      <c r="HP16" s="397"/>
      <c r="HQ16" s="397"/>
      <c r="HR16" s="397"/>
      <c r="HS16" s="397"/>
      <c r="HT16" s="397"/>
      <c r="HU16" s="397"/>
      <c r="HV16" s="397"/>
      <c r="HW16" s="397"/>
      <c r="HX16" s="397"/>
      <c r="HY16" s="397"/>
      <c r="HZ16" s="397"/>
      <c r="IA16" s="397"/>
      <c r="IB16" s="397"/>
      <c r="IC16" s="397"/>
      <c r="ID16" s="397"/>
      <c r="IE16" s="397"/>
      <c r="IF16" s="397"/>
      <c r="IG16" s="397"/>
      <c r="IH16" s="397"/>
      <c r="II16" s="397"/>
      <c r="IJ16" s="397"/>
      <c r="IK16" s="397"/>
      <c r="IL16" s="397"/>
      <c r="IM16" s="397"/>
      <c r="IN16" s="397"/>
    </row>
    <row r="17" spans="2:248" ht="15.95" thickBot="1">
      <c r="B17" s="712"/>
      <c r="C17" s="716"/>
      <c r="E17" s="712"/>
      <c r="F17" s="720"/>
      <c r="G17" s="712"/>
      <c r="H17" s="712"/>
      <c r="I17" s="685" t="s">
        <v>1192</v>
      </c>
      <c r="J17" s="685" t="s">
        <v>1193</v>
      </c>
      <c r="K17" s="685">
        <v>0</v>
      </c>
      <c r="L17" s="685">
        <v>5</v>
      </c>
      <c r="M17" s="685">
        <v>7</v>
      </c>
      <c r="N17" s="685">
        <v>10</v>
      </c>
      <c r="O17" s="714"/>
      <c r="P17" s="714"/>
      <c r="Q17" s="714"/>
      <c r="R17" s="397"/>
      <c r="S17" s="718" t="s">
        <v>1194</v>
      </c>
      <c r="T17">
        <v>5</v>
      </c>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c r="DF17" s="397"/>
      <c r="DG17" s="397"/>
      <c r="DH17" s="397"/>
      <c r="DI17" s="397"/>
      <c r="DJ17" s="397"/>
      <c r="DK17" s="397"/>
      <c r="DL17" s="397"/>
      <c r="DM17" s="397"/>
      <c r="DN17" s="397"/>
      <c r="DO17" s="397"/>
      <c r="DP17" s="397"/>
      <c r="DQ17" s="397"/>
      <c r="DR17" s="397"/>
      <c r="DS17" s="397"/>
      <c r="DT17" s="397"/>
      <c r="DU17" s="397"/>
      <c r="DV17" s="397"/>
      <c r="DW17" s="397"/>
      <c r="DX17" s="397"/>
      <c r="DY17" s="397"/>
      <c r="DZ17" s="397"/>
      <c r="EA17" s="397"/>
      <c r="EB17" s="397"/>
      <c r="EC17" s="397"/>
      <c r="ED17" s="397"/>
      <c r="EE17" s="397"/>
      <c r="EF17" s="397"/>
      <c r="EG17" s="397"/>
      <c r="EH17" s="397"/>
      <c r="EI17" s="397"/>
      <c r="EJ17" s="397"/>
      <c r="EK17" s="397"/>
      <c r="EL17" s="397"/>
      <c r="EM17" s="397"/>
      <c r="EN17" s="397"/>
      <c r="EO17" s="397"/>
      <c r="EP17" s="397"/>
      <c r="EQ17" s="397"/>
      <c r="ER17" s="397"/>
      <c r="ES17" s="397"/>
      <c r="ET17" s="397"/>
      <c r="EU17" s="397"/>
      <c r="EV17" s="397"/>
      <c r="EW17" s="397"/>
      <c r="EX17" s="397"/>
      <c r="EY17" s="397"/>
      <c r="EZ17" s="397"/>
      <c r="FA17" s="397"/>
      <c r="FB17" s="397"/>
      <c r="FC17" s="397"/>
      <c r="FD17" s="397"/>
      <c r="FE17" s="397"/>
      <c r="FF17" s="397"/>
      <c r="FG17" s="397"/>
      <c r="FH17" s="397"/>
      <c r="FI17" s="397"/>
      <c r="FJ17" s="397"/>
      <c r="FK17" s="397"/>
      <c r="FL17" s="397"/>
      <c r="FM17" s="397"/>
      <c r="FN17" s="397"/>
      <c r="FO17" s="397"/>
      <c r="FP17" s="397"/>
      <c r="FQ17" s="397"/>
      <c r="FR17" s="397"/>
      <c r="FS17" s="397"/>
      <c r="FT17" s="397"/>
      <c r="FU17" s="397"/>
      <c r="FV17" s="397"/>
      <c r="FW17" s="397"/>
      <c r="FX17" s="397"/>
      <c r="FY17" s="397"/>
      <c r="FZ17" s="397"/>
      <c r="GA17" s="397"/>
      <c r="GB17" s="397"/>
      <c r="GC17" s="397"/>
      <c r="GD17" s="397"/>
      <c r="GE17" s="397"/>
      <c r="GF17" s="397"/>
      <c r="GG17" s="397"/>
      <c r="GH17" s="397"/>
      <c r="GI17" s="397"/>
      <c r="GJ17" s="397"/>
      <c r="GK17" s="397"/>
      <c r="GL17" s="397"/>
      <c r="GM17" s="397"/>
      <c r="GN17" s="397"/>
      <c r="GO17" s="397"/>
      <c r="GP17" s="397"/>
      <c r="GQ17" s="397"/>
      <c r="GR17" s="397"/>
      <c r="GS17" s="397"/>
      <c r="GT17" s="397"/>
      <c r="GU17" s="397"/>
      <c r="GV17" s="397"/>
      <c r="GW17" s="397"/>
      <c r="GX17" s="397"/>
      <c r="GY17" s="397"/>
      <c r="GZ17" s="397"/>
      <c r="HA17" s="397"/>
      <c r="HB17" s="397"/>
      <c r="HC17" s="397"/>
      <c r="HD17" s="397"/>
      <c r="HE17" s="397"/>
      <c r="HF17" s="397"/>
      <c r="HG17" s="397"/>
      <c r="HH17" s="397"/>
      <c r="HI17" s="397"/>
      <c r="HJ17" s="397"/>
      <c r="HK17" s="397"/>
      <c r="HL17" s="397"/>
      <c r="HM17" s="397"/>
      <c r="HN17" s="397"/>
      <c r="HO17" s="397"/>
      <c r="HP17" s="397"/>
      <c r="HQ17" s="397"/>
      <c r="HR17" s="397"/>
      <c r="HS17" s="397"/>
      <c r="HT17" s="397"/>
      <c r="HU17" s="397"/>
      <c r="HV17" s="397"/>
      <c r="HW17" s="397"/>
      <c r="HX17" s="397"/>
      <c r="HY17" s="397"/>
      <c r="HZ17" s="397"/>
      <c r="IA17" s="397"/>
      <c r="IB17" s="397"/>
      <c r="IC17" s="397"/>
      <c r="ID17" s="397"/>
      <c r="IE17" s="397"/>
      <c r="IF17" s="397"/>
      <c r="IG17" s="397"/>
      <c r="IH17" s="397"/>
      <c r="II17" s="397"/>
      <c r="IJ17" s="397"/>
      <c r="IK17" s="397"/>
      <c r="IL17" s="397"/>
      <c r="IM17" s="397"/>
      <c r="IN17" s="397"/>
    </row>
    <row r="18" spans="2:248" ht="28.5">
      <c r="B18" s="712"/>
      <c r="C18" s="716"/>
      <c r="E18" s="712"/>
      <c r="G18" s="712"/>
      <c r="H18" s="712"/>
      <c r="I18" s="685" t="s">
        <v>1195</v>
      </c>
      <c r="J18" s="700" t="s">
        <v>1196</v>
      </c>
      <c r="K18" s="685">
        <v>0</v>
      </c>
      <c r="L18" s="685">
        <v>2</v>
      </c>
      <c r="M18" s="685">
        <v>4</v>
      </c>
      <c r="N18" s="685">
        <v>6</v>
      </c>
      <c r="O18" s="714">
        <v>8</v>
      </c>
      <c r="P18" s="714">
        <v>10</v>
      </c>
      <c r="Q18" s="714"/>
      <c r="R18" s="397"/>
      <c r="S18" s="718" t="s">
        <v>1197</v>
      </c>
      <c r="T18">
        <v>0</v>
      </c>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c r="BX18" s="397"/>
      <c r="BY18" s="397"/>
      <c r="BZ18" s="397"/>
      <c r="CA18" s="397"/>
      <c r="CB18" s="397"/>
      <c r="CC18" s="397"/>
      <c r="CD18" s="397"/>
      <c r="CE18" s="397"/>
      <c r="CF18" s="397"/>
      <c r="CG18" s="397"/>
      <c r="CH18" s="397"/>
      <c r="CI18" s="397"/>
      <c r="CJ18" s="397"/>
      <c r="CK18" s="397"/>
      <c r="CL18" s="397"/>
      <c r="CM18" s="397"/>
      <c r="CN18" s="397"/>
      <c r="CO18" s="397"/>
      <c r="CP18" s="397"/>
      <c r="CQ18" s="397"/>
      <c r="CR18" s="397"/>
      <c r="CS18" s="397"/>
      <c r="CT18" s="397"/>
      <c r="CU18" s="397"/>
      <c r="CV18" s="397"/>
      <c r="CW18" s="397"/>
      <c r="CX18" s="397"/>
      <c r="CY18" s="397"/>
      <c r="CZ18" s="397"/>
      <c r="DA18" s="397"/>
      <c r="DB18" s="397"/>
      <c r="DC18" s="397"/>
      <c r="DD18" s="397"/>
      <c r="DE18" s="397"/>
      <c r="DF18" s="397"/>
      <c r="DG18" s="397"/>
      <c r="DH18" s="397"/>
      <c r="DI18" s="397"/>
      <c r="DJ18" s="397"/>
      <c r="DK18" s="397"/>
      <c r="DL18" s="397"/>
      <c r="DM18" s="397"/>
      <c r="DN18" s="397"/>
      <c r="DO18" s="397"/>
      <c r="DP18" s="397"/>
      <c r="DQ18" s="397"/>
      <c r="DR18" s="397"/>
      <c r="DS18" s="397"/>
      <c r="DT18" s="397"/>
      <c r="DU18" s="397"/>
      <c r="DV18" s="397"/>
      <c r="DW18" s="397"/>
      <c r="DX18" s="397"/>
      <c r="DY18" s="397"/>
      <c r="DZ18" s="397"/>
      <c r="EA18" s="397"/>
      <c r="EB18" s="397"/>
      <c r="EC18" s="397"/>
      <c r="ED18" s="397"/>
      <c r="EE18" s="397"/>
      <c r="EF18" s="397"/>
      <c r="EG18" s="397"/>
      <c r="EH18" s="397"/>
      <c r="EI18" s="397"/>
      <c r="EJ18" s="397"/>
      <c r="EK18" s="397"/>
      <c r="EL18" s="397"/>
      <c r="EM18" s="397"/>
      <c r="EN18" s="397"/>
      <c r="EO18" s="397"/>
      <c r="EP18" s="397"/>
      <c r="EQ18" s="397"/>
      <c r="ER18" s="397"/>
      <c r="ES18" s="397"/>
      <c r="ET18" s="397"/>
      <c r="EU18" s="397"/>
      <c r="EV18" s="397"/>
      <c r="EW18" s="397"/>
      <c r="EX18" s="397"/>
      <c r="EY18" s="397"/>
      <c r="EZ18" s="397"/>
      <c r="FA18" s="397"/>
      <c r="FB18" s="397"/>
      <c r="FC18" s="397"/>
      <c r="FD18" s="397"/>
      <c r="FE18" s="397"/>
      <c r="FF18" s="397"/>
      <c r="FG18" s="397"/>
      <c r="FH18" s="397"/>
      <c r="FI18" s="397"/>
      <c r="FJ18" s="397"/>
      <c r="FK18" s="397"/>
      <c r="FL18" s="397"/>
      <c r="FM18" s="397"/>
      <c r="FN18" s="397"/>
      <c r="FO18" s="397"/>
      <c r="FP18" s="397"/>
      <c r="FQ18" s="397"/>
      <c r="FR18" s="397"/>
      <c r="FS18" s="397"/>
      <c r="FT18" s="397"/>
      <c r="FU18" s="397"/>
      <c r="FV18" s="397"/>
      <c r="FW18" s="397"/>
      <c r="FX18" s="397"/>
      <c r="FY18" s="397"/>
      <c r="FZ18" s="397"/>
      <c r="GA18" s="397"/>
      <c r="GB18" s="397"/>
      <c r="GC18" s="397"/>
      <c r="GD18" s="397"/>
      <c r="GE18" s="397"/>
      <c r="GF18" s="397"/>
      <c r="GG18" s="397"/>
      <c r="GH18" s="397"/>
      <c r="GI18" s="397"/>
      <c r="GJ18" s="397"/>
      <c r="GK18" s="397"/>
      <c r="GL18" s="397"/>
      <c r="GM18" s="397"/>
      <c r="GN18" s="397"/>
      <c r="GO18" s="397"/>
      <c r="GP18" s="397"/>
      <c r="GQ18" s="397"/>
      <c r="GR18" s="397"/>
      <c r="GS18" s="397"/>
      <c r="GT18" s="397"/>
      <c r="GU18" s="397"/>
      <c r="GV18" s="397"/>
      <c r="GW18" s="397"/>
      <c r="GX18" s="397"/>
      <c r="GY18" s="397"/>
      <c r="GZ18" s="397"/>
      <c r="HA18" s="397"/>
      <c r="HB18" s="397"/>
      <c r="HC18" s="397"/>
      <c r="HD18" s="397"/>
      <c r="HE18" s="397"/>
      <c r="HF18" s="397"/>
      <c r="HG18" s="397"/>
      <c r="HH18" s="397"/>
      <c r="HI18" s="397"/>
      <c r="HJ18" s="397"/>
      <c r="HK18" s="397"/>
      <c r="HL18" s="397"/>
      <c r="HM18" s="397"/>
      <c r="HN18" s="397"/>
      <c r="HO18" s="397"/>
      <c r="HP18" s="397"/>
      <c r="HQ18" s="397"/>
      <c r="HR18" s="397"/>
      <c r="HS18" s="397"/>
      <c r="HT18" s="397"/>
      <c r="HU18" s="397"/>
      <c r="HV18" s="397"/>
      <c r="HW18" s="397"/>
      <c r="HX18" s="397"/>
      <c r="HY18" s="397"/>
      <c r="HZ18" s="397"/>
      <c r="IA18" s="397"/>
      <c r="IB18" s="397"/>
      <c r="IC18" s="397"/>
      <c r="ID18" s="397"/>
      <c r="IE18" s="397"/>
      <c r="IF18" s="397"/>
      <c r="IG18" s="397"/>
      <c r="IH18" s="397"/>
      <c r="II18" s="397"/>
      <c r="IJ18" s="397"/>
      <c r="IK18" s="397"/>
      <c r="IL18" s="397"/>
      <c r="IM18" s="397"/>
      <c r="IN18" s="397"/>
    </row>
    <row r="19" spans="2:248" ht="15.6" hidden="1">
      <c r="B19" s="712"/>
      <c r="C19" s="716"/>
      <c r="E19" s="712"/>
      <c r="G19" s="712"/>
      <c r="H19" s="712"/>
      <c r="O19" s="397"/>
      <c r="P19" s="397"/>
      <c r="Q19" s="397"/>
      <c r="R19" s="397"/>
      <c r="S19" s="686"/>
      <c r="T19" s="704"/>
      <c r="U19" s="704"/>
      <c r="V19" s="704"/>
      <c r="W19" s="704"/>
      <c r="X19" s="704"/>
      <c r="Y19" s="704"/>
      <c r="AY19" s="397"/>
      <c r="AZ19" s="397"/>
      <c r="BA19" s="397"/>
      <c r="BB19" s="397"/>
      <c r="BC19" s="397"/>
      <c r="BD19" s="397"/>
      <c r="BE19" s="397"/>
      <c r="BF19" s="397"/>
      <c r="BG19" s="397"/>
      <c r="BH19" s="397"/>
      <c r="BI19" s="397"/>
      <c r="BJ19" s="397"/>
      <c r="BK19" s="397"/>
      <c r="BL19" s="397"/>
      <c r="BM19" s="397"/>
      <c r="BN19" s="397"/>
      <c r="BO19" s="397"/>
      <c r="BP19" s="397"/>
      <c r="BQ19" s="397"/>
      <c r="BR19" s="397"/>
      <c r="BS19" s="397"/>
      <c r="BT19" s="397"/>
      <c r="BU19" s="397"/>
      <c r="BV19" s="397"/>
      <c r="BW19" s="397"/>
      <c r="BX19" s="397"/>
      <c r="BY19" s="397"/>
      <c r="BZ19" s="397"/>
      <c r="CA19" s="397"/>
      <c r="CB19" s="397"/>
      <c r="CC19" s="397"/>
      <c r="CD19" s="397"/>
      <c r="CE19" s="397"/>
      <c r="CF19" s="397"/>
      <c r="CG19" s="397"/>
      <c r="CH19" s="397"/>
      <c r="CI19" s="397"/>
      <c r="CJ19" s="397"/>
      <c r="CK19" s="397"/>
      <c r="CL19" s="397"/>
      <c r="CM19" s="397"/>
      <c r="CN19" s="397"/>
      <c r="CO19" s="397"/>
      <c r="CP19" s="397"/>
      <c r="CQ19" s="397"/>
      <c r="CR19" s="397"/>
      <c r="CS19" s="397"/>
      <c r="CT19" s="397"/>
      <c r="CU19" s="397"/>
      <c r="CV19" s="397"/>
      <c r="CW19" s="397"/>
      <c r="CX19" s="397"/>
      <c r="CY19" s="397"/>
      <c r="CZ19" s="397"/>
      <c r="DA19" s="397"/>
      <c r="DB19" s="397"/>
      <c r="DC19" s="397"/>
      <c r="DD19" s="397"/>
      <c r="DE19" s="397"/>
      <c r="DF19" s="397"/>
      <c r="DG19" s="397"/>
      <c r="DH19" s="397"/>
      <c r="DI19" s="397"/>
      <c r="DJ19" s="397"/>
      <c r="DK19" s="397"/>
      <c r="DL19" s="397"/>
      <c r="DM19" s="397"/>
      <c r="DN19" s="397"/>
      <c r="DO19" s="397"/>
      <c r="DP19" s="397"/>
      <c r="DQ19" s="397"/>
      <c r="DR19" s="397"/>
      <c r="DS19" s="397"/>
      <c r="DT19" s="397"/>
      <c r="DU19" s="397"/>
      <c r="DV19" s="397"/>
      <c r="DW19" s="397"/>
      <c r="DX19" s="397"/>
      <c r="DY19" s="397"/>
      <c r="DZ19" s="397"/>
      <c r="EA19" s="397"/>
      <c r="EB19" s="397"/>
      <c r="EC19" s="397"/>
      <c r="ED19" s="397"/>
      <c r="EE19" s="397"/>
      <c r="EF19" s="397"/>
      <c r="EG19" s="397"/>
      <c r="EH19" s="397"/>
      <c r="EI19" s="397"/>
      <c r="EJ19" s="397"/>
      <c r="EK19" s="397"/>
      <c r="EL19" s="397"/>
      <c r="EM19" s="397"/>
      <c r="EN19" s="397"/>
      <c r="EO19" s="397"/>
      <c r="EP19" s="397"/>
      <c r="EQ19" s="397"/>
      <c r="ER19" s="397"/>
      <c r="ES19" s="397"/>
      <c r="ET19" s="397"/>
      <c r="EU19" s="397"/>
      <c r="EV19" s="397"/>
      <c r="EW19" s="397"/>
      <c r="EX19" s="397"/>
      <c r="EY19" s="397"/>
      <c r="EZ19" s="397"/>
      <c r="FA19" s="397"/>
      <c r="FB19" s="397"/>
      <c r="FC19" s="397"/>
      <c r="FD19" s="397"/>
      <c r="FE19" s="397"/>
      <c r="FF19" s="397"/>
      <c r="FG19" s="397"/>
      <c r="FH19" s="397"/>
      <c r="FI19" s="397"/>
      <c r="FJ19" s="397"/>
      <c r="FK19" s="397"/>
      <c r="FL19" s="397"/>
      <c r="FM19" s="397"/>
      <c r="FN19" s="397"/>
      <c r="FO19" s="397"/>
      <c r="FP19" s="397"/>
      <c r="FQ19" s="397"/>
      <c r="FR19" s="397"/>
      <c r="FS19" s="397"/>
      <c r="FT19" s="397"/>
      <c r="FU19" s="397"/>
      <c r="FV19" s="397"/>
      <c r="FW19" s="397"/>
      <c r="FX19" s="397"/>
      <c r="FY19" s="397"/>
      <c r="FZ19" s="397"/>
      <c r="GA19" s="397"/>
      <c r="GB19" s="397"/>
      <c r="GC19" s="397"/>
      <c r="GD19" s="397"/>
      <c r="GE19" s="397"/>
      <c r="GF19" s="397"/>
      <c r="GG19" s="397"/>
      <c r="GH19" s="397"/>
      <c r="GI19" s="397"/>
      <c r="GJ19" s="397"/>
      <c r="GK19" s="397"/>
      <c r="GL19" s="397"/>
      <c r="GM19" s="397"/>
      <c r="GN19" s="397"/>
      <c r="GO19" s="397"/>
      <c r="GP19" s="397"/>
      <c r="GQ19" s="397"/>
      <c r="GR19" s="397"/>
      <c r="GS19" s="397"/>
      <c r="GT19" s="397"/>
      <c r="GU19" s="397"/>
      <c r="GV19" s="397"/>
      <c r="GW19" s="397"/>
      <c r="GX19" s="397"/>
      <c r="GY19" s="397"/>
      <c r="GZ19" s="397"/>
      <c r="HA19" s="397"/>
      <c r="HB19" s="397"/>
      <c r="HC19" s="397"/>
      <c r="HD19" s="397"/>
      <c r="HE19" s="397"/>
      <c r="HF19" s="397"/>
      <c r="HG19" s="397"/>
      <c r="HH19" s="397"/>
      <c r="HI19" s="397"/>
      <c r="HJ19" s="397"/>
      <c r="HK19" s="397"/>
      <c r="HL19" s="397"/>
      <c r="HM19" s="397"/>
      <c r="HN19" s="397"/>
      <c r="HO19" s="397"/>
      <c r="HP19" s="397"/>
      <c r="HQ19" s="397"/>
      <c r="HR19" s="397"/>
      <c r="HS19" s="397"/>
      <c r="HT19" s="397"/>
      <c r="HU19" s="397"/>
      <c r="HV19" s="397"/>
      <c r="HW19" s="397"/>
      <c r="HX19" s="397"/>
      <c r="HY19" s="397"/>
      <c r="HZ19" s="397"/>
      <c r="IA19" s="397"/>
      <c r="IB19" s="397"/>
      <c r="IC19" s="397"/>
      <c r="ID19" s="397"/>
      <c r="IE19" s="397"/>
      <c r="IF19" s="397"/>
      <c r="IG19" s="397"/>
      <c r="IH19" s="397"/>
      <c r="II19" s="397"/>
      <c r="IJ19" s="397"/>
      <c r="IK19" s="397"/>
      <c r="IL19" s="397"/>
      <c r="IM19" s="397"/>
      <c r="IN19" s="397"/>
    </row>
    <row r="20" spans="2:248" ht="15.6" hidden="1">
      <c r="B20" s="712"/>
      <c r="C20" s="716"/>
      <c r="E20" s="712"/>
      <c r="G20" s="712"/>
      <c r="H20" s="712"/>
      <c r="R20" s="397"/>
      <c r="S20" s="715"/>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397"/>
      <c r="CD20" s="397"/>
      <c r="CE20" s="397"/>
      <c r="CF20" s="397"/>
      <c r="CG20" s="397"/>
      <c r="CH20" s="397"/>
      <c r="CI20" s="397"/>
      <c r="CJ20" s="397"/>
      <c r="CK20" s="397"/>
      <c r="CL20" s="397"/>
      <c r="CM20" s="397"/>
      <c r="CN20" s="397"/>
      <c r="CO20" s="397"/>
      <c r="CP20" s="397"/>
      <c r="CQ20" s="397"/>
      <c r="CR20" s="397"/>
      <c r="CS20" s="397"/>
      <c r="CT20" s="397"/>
      <c r="CU20" s="397"/>
      <c r="CV20" s="397"/>
      <c r="CW20" s="397"/>
      <c r="CX20" s="397"/>
      <c r="CY20" s="397"/>
      <c r="CZ20" s="397"/>
      <c r="DA20" s="397"/>
      <c r="DB20" s="397"/>
      <c r="DC20" s="397"/>
      <c r="DD20" s="397"/>
      <c r="DE20" s="397"/>
      <c r="DF20" s="397"/>
      <c r="DG20" s="397"/>
      <c r="DH20" s="397"/>
      <c r="DI20" s="397"/>
      <c r="DJ20" s="397"/>
      <c r="DK20" s="397"/>
      <c r="DL20" s="397"/>
      <c r="DM20" s="397"/>
      <c r="DN20" s="397"/>
      <c r="DO20" s="397"/>
      <c r="DP20" s="397"/>
      <c r="DQ20" s="397"/>
      <c r="DR20" s="397"/>
      <c r="DS20" s="397"/>
      <c r="DT20" s="397"/>
      <c r="DU20" s="397"/>
      <c r="DV20" s="397"/>
      <c r="DW20" s="397"/>
      <c r="DX20" s="397"/>
      <c r="DY20" s="397"/>
      <c r="DZ20" s="397"/>
      <c r="EA20" s="397"/>
      <c r="EB20" s="397"/>
      <c r="EC20" s="397"/>
      <c r="ED20" s="397"/>
      <c r="EE20" s="397"/>
      <c r="EF20" s="397"/>
      <c r="EG20" s="397"/>
      <c r="EH20" s="397"/>
      <c r="EI20" s="397"/>
      <c r="EJ20" s="397"/>
      <c r="EK20" s="397"/>
      <c r="EL20" s="397"/>
      <c r="EM20" s="397"/>
      <c r="EN20" s="397"/>
      <c r="EO20" s="397"/>
      <c r="EP20" s="397"/>
      <c r="EQ20" s="397"/>
      <c r="ER20" s="397"/>
      <c r="ES20" s="397"/>
      <c r="ET20" s="397"/>
      <c r="EU20" s="397"/>
      <c r="EV20" s="397"/>
      <c r="EW20" s="397"/>
      <c r="EX20" s="397"/>
      <c r="EY20" s="397"/>
      <c r="EZ20" s="397"/>
      <c r="FA20" s="397"/>
      <c r="FB20" s="397"/>
      <c r="FC20" s="397"/>
      <c r="FD20" s="397"/>
      <c r="FE20" s="397"/>
      <c r="FF20" s="397"/>
      <c r="FG20" s="397"/>
      <c r="FH20" s="397"/>
      <c r="FI20" s="397"/>
      <c r="FJ20" s="397"/>
      <c r="FK20" s="397"/>
      <c r="FL20" s="397"/>
      <c r="FM20" s="397"/>
      <c r="FN20" s="397"/>
      <c r="FO20" s="397"/>
      <c r="FP20" s="397"/>
      <c r="FQ20" s="397"/>
      <c r="FR20" s="397"/>
      <c r="FS20" s="397"/>
      <c r="FT20" s="397"/>
      <c r="FU20" s="397"/>
      <c r="FV20" s="397"/>
      <c r="FW20" s="397"/>
      <c r="FX20" s="397"/>
      <c r="FY20" s="397"/>
      <c r="FZ20" s="397"/>
      <c r="GA20" s="397"/>
      <c r="GB20" s="397"/>
      <c r="GC20" s="397"/>
      <c r="GD20" s="397"/>
      <c r="GE20" s="397"/>
      <c r="GF20" s="397"/>
      <c r="GG20" s="397"/>
      <c r="GH20" s="397"/>
      <c r="GI20" s="397"/>
      <c r="GJ20" s="397"/>
      <c r="GK20" s="397"/>
      <c r="GL20" s="397"/>
      <c r="GM20" s="397"/>
      <c r="GN20" s="397"/>
      <c r="GO20" s="397"/>
      <c r="GP20" s="397"/>
      <c r="GQ20" s="397"/>
      <c r="GR20" s="397"/>
      <c r="GS20" s="397"/>
      <c r="GT20" s="397"/>
      <c r="GU20" s="397"/>
      <c r="GV20" s="397"/>
      <c r="GW20" s="397"/>
      <c r="GX20" s="397"/>
      <c r="GY20" s="397"/>
      <c r="GZ20" s="397"/>
      <c r="HA20" s="397"/>
      <c r="HB20" s="397"/>
      <c r="HC20" s="397"/>
      <c r="HD20" s="397"/>
      <c r="HE20" s="397"/>
      <c r="HF20" s="397"/>
      <c r="HG20" s="397"/>
      <c r="HH20" s="397"/>
      <c r="HI20" s="397"/>
      <c r="HJ20" s="397"/>
      <c r="HK20" s="397"/>
      <c r="HL20" s="397"/>
      <c r="HM20" s="397"/>
      <c r="HN20" s="397"/>
      <c r="HO20" s="397"/>
      <c r="HP20" s="397"/>
      <c r="HQ20" s="397"/>
      <c r="HR20" s="397"/>
      <c r="HS20" s="397"/>
      <c r="HT20" s="397"/>
      <c r="HU20" s="397"/>
      <c r="HV20" s="397"/>
      <c r="HW20" s="397"/>
      <c r="HX20" s="397"/>
      <c r="HY20" s="397"/>
      <c r="HZ20" s="397"/>
      <c r="IA20" s="397"/>
      <c r="IB20" s="397"/>
      <c r="IC20" s="397"/>
      <c r="ID20" s="397"/>
      <c r="IE20" s="397"/>
      <c r="IF20" s="397"/>
      <c r="IG20" s="397"/>
      <c r="IH20" s="397"/>
      <c r="II20" s="397"/>
      <c r="IJ20" s="397"/>
      <c r="IK20" s="397"/>
      <c r="IL20" s="397"/>
      <c r="IM20" s="397"/>
      <c r="IN20" s="397"/>
    </row>
    <row r="21" spans="2:248" hidden="1">
      <c r="B21" s="712"/>
      <c r="E21" s="712"/>
      <c r="G21" s="712"/>
      <c r="H21" s="712"/>
      <c r="R21" s="397"/>
      <c r="S21" s="686" t="s">
        <v>1198</v>
      </c>
      <c r="T21">
        <v>10</v>
      </c>
      <c r="AY21" s="397"/>
      <c r="AZ21" s="397"/>
      <c r="BA21" s="397"/>
      <c r="BB21" s="397"/>
      <c r="BC21" s="397"/>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97"/>
      <c r="CN21" s="397"/>
      <c r="CO21" s="397"/>
      <c r="CP21" s="397"/>
      <c r="CQ21" s="397"/>
      <c r="CR21" s="397"/>
      <c r="CS21" s="397"/>
      <c r="CT21" s="397"/>
      <c r="CU21" s="397"/>
      <c r="CV21" s="397"/>
      <c r="CW21" s="397"/>
      <c r="CX21" s="397"/>
      <c r="CY21" s="397"/>
      <c r="CZ21" s="397"/>
      <c r="DA21" s="397"/>
      <c r="DB21" s="397"/>
      <c r="DC21" s="397"/>
      <c r="DD21" s="397"/>
      <c r="DE21" s="397"/>
      <c r="DF21" s="397"/>
      <c r="DG21" s="397"/>
      <c r="DH21" s="397"/>
      <c r="DI21" s="397"/>
      <c r="DJ21" s="397"/>
      <c r="DK21" s="397"/>
      <c r="DL21" s="397"/>
      <c r="DM21" s="397"/>
      <c r="DN21" s="397"/>
      <c r="DO21" s="397"/>
      <c r="DP21" s="397"/>
      <c r="DQ21" s="397"/>
      <c r="DR21" s="397"/>
      <c r="DS21" s="397"/>
      <c r="DT21" s="397"/>
      <c r="DU21" s="397"/>
      <c r="DV21" s="397"/>
      <c r="DW21" s="397"/>
      <c r="DX21" s="397"/>
      <c r="DY21" s="397"/>
      <c r="DZ21" s="397"/>
      <c r="EA21" s="397"/>
      <c r="EB21" s="397"/>
      <c r="EC21" s="397"/>
      <c r="ED21" s="397"/>
      <c r="EE21" s="397"/>
      <c r="EF21" s="397"/>
      <c r="EG21" s="397"/>
      <c r="EH21" s="397"/>
      <c r="EI21" s="397"/>
      <c r="EJ21" s="397"/>
      <c r="EK21" s="397"/>
      <c r="EL21" s="397"/>
      <c r="EM21" s="397"/>
      <c r="EN21" s="397"/>
      <c r="EO21" s="397"/>
      <c r="EP21" s="397"/>
      <c r="EQ21" s="397"/>
      <c r="ER21" s="397"/>
      <c r="ES21" s="397"/>
      <c r="ET21" s="397"/>
      <c r="EU21" s="397"/>
      <c r="EV21" s="397"/>
      <c r="EW21" s="397"/>
      <c r="EX21" s="397"/>
      <c r="EY21" s="397"/>
      <c r="EZ21" s="397"/>
      <c r="FA21" s="397"/>
      <c r="FB21" s="397"/>
      <c r="FC21" s="397"/>
      <c r="FD21" s="397"/>
      <c r="FE21" s="397"/>
      <c r="FF21" s="397"/>
      <c r="FG21" s="397"/>
      <c r="FH21" s="397"/>
      <c r="FI21" s="397"/>
      <c r="FJ21" s="397"/>
      <c r="FK21" s="397"/>
      <c r="FL21" s="397"/>
      <c r="FM21" s="397"/>
      <c r="FN21" s="397"/>
      <c r="FO21" s="397"/>
      <c r="FP21" s="397"/>
      <c r="FQ21" s="397"/>
      <c r="FR21" s="397"/>
      <c r="FS21" s="397"/>
      <c r="FT21" s="397"/>
      <c r="FU21" s="397"/>
      <c r="FV21" s="397"/>
      <c r="FW21" s="397"/>
      <c r="FX21" s="397"/>
      <c r="FY21" s="397"/>
      <c r="FZ21" s="397"/>
      <c r="GA21" s="397"/>
      <c r="GB21" s="397"/>
      <c r="GC21" s="397"/>
      <c r="GD21" s="397"/>
      <c r="GE21" s="397"/>
      <c r="GF21" s="397"/>
      <c r="GG21" s="397"/>
      <c r="GH21" s="397"/>
      <c r="GI21" s="397"/>
      <c r="GJ21" s="397"/>
      <c r="GK21" s="397"/>
      <c r="GL21" s="397"/>
      <c r="GM21" s="397"/>
      <c r="GN21" s="397"/>
      <c r="GO21" s="397"/>
      <c r="GP21" s="397"/>
      <c r="GQ21" s="397"/>
      <c r="GR21" s="397"/>
      <c r="GS21" s="397"/>
      <c r="GT21" s="397"/>
      <c r="GU21" s="397"/>
      <c r="GV21" s="397"/>
      <c r="GW21" s="397"/>
      <c r="GX21" s="397"/>
      <c r="GY21" s="397"/>
      <c r="GZ21" s="397"/>
      <c r="HA21" s="397"/>
      <c r="HB21" s="397"/>
      <c r="HC21" s="397"/>
      <c r="HD21" s="397"/>
      <c r="HE21" s="397"/>
      <c r="HF21" s="397"/>
      <c r="HG21" s="397"/>
      <c r="HH21" s="397"/>
      <c r="HI21" s="397"/>
      <c r="HJ21" s="397"/>
      <c r="HK21" s="397"/>
      <c r="HL21" s="397"/>
      <c r="HM21" s="397"/>
      <c r="HN21" s="397"/>
      <c r="HO21" s="397"/>
      <c r="HP21" s="397"/>
      <c r="HQ21" s="397"/>
      <c r="HR21" s="397"/>
      <c r="HS21" s="397"/>
      <c r="HT21" s="397"/>
      <c r="HU21" s="397"/>
      <c r="HV21" s="397"/>
      <c r="HW21" s="397"/>
      <c r="HX21" s="397"/>
      <c r="HY21" s="397"/>
      <c r="HZ21" s="397"/>
      <c r="IA21" s="397"/>
      <c r="IB21" s="397"/>
      <c r="IC21" s="397"/>
      <c r="ID21" s="397"/>
      <c r="IE21" s="397"/>
      <c r="IF21" s="397"/>
      <c r="IG21" s="397"/>
      <c r="IH21" s="397"/>
      <c r="II21" s="397"/>
      <c r="IJ21" s="397"/>
      <c r="IK21" s="397"/>
      <c r="IL21" s="397"/>
      <c r="IM21" s="397"/>
      <c r="IN21" s="397"/>
    </row>
    <row r="22" spans="2:248" ht="15.6" hidden="1">
      <c r="B22" s="712"/>
      <c r="E22" s="712"/>
      <c r="G22" s="712"/>
      <c r="H22" s="712"/>
      <c r="R22" s="397"/>
      <c r="S22" s="718" t="s">
        <v>1199</v>
      </c>
      <c r="T22">
        <v>7</v>
      </c>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c r="CK22" s="397"/>
      <c r="CL22" s="397"/>
      <c r="CM22" s="397"/>
      <c r="CN22" s="397"/>
      <c r="CO22" s="397"/>
      <c r="CP22" s="397"/>
      <c r="CQ22" s="397"/>
      <c r="CR22" s="397"/>
      <c r="CS22" s="397"/>
      <c r="CT22" s="397"/>
      <c r="CU22" s="397"/>
      <c r="CV22" s="397"/>
      <c r="CW22" s="397"/>
      <c r="CX22" s="397"/>
      <c r="CY22" s="397"/>
      <c r="CZ22" s="397"/>
      <c r="DA22" s="397"/>
      <c r="DB22" s="397"/>
      <c r="DC22" s="397"/>
      <c r="DD22" s="397"/>
      <c r="DE22" s="397"/>
      <c r="DF22" s="397"/>
      <c r="DG22" s="397"/>
      <c r="DH22" s="397"/>
      <c r="DI22" s="397"/>
      <c r="DJ22" s="397"/>
      <c r="DK22" s="397"/>
      <c r="DL22" s="397"/>
      <c r="DM22" s="397"/>
      <c r="DN22" s="397"/>
      <c r="DO22" s="397"/>
      <c r="DP22" s="397"/>
      <c r="DQ22" s="397"/>
      <c r="DR22" s="397"/>
      <c r="DS22" s="397"/>
      <c r="DT22" s="397"/>
      <c r="DU22" s="397"/>
      <c r="DV22" s="397"/>
      <c r="DW22" s="397"/>
      <c r="DX22" s="397"/>
      <c r="DY22" s="397"/>
      <c r="DZ22" s="397"/>
      <c r="EA22" s="397"/>
      <c r="EB22" s="397"/>
      <c r="EC22" s="397"/>
      <c r="ED22" s="397"/>
      <c r="EE22" s="397"/>
      <c r="EF22" s="397"/>
      <c r="EG22" s="397"/>
      <c r="EH22" s="397"/>
      <c r="EI22" s="397"/>
      <c r="EJ22" s="397"/>
      <c r="EK22" s="397"/>
      <c r="EL22" s="397"/>
      <c r="EM22" s="397"/>
      <c r="EN22" s="397"/>
      <c r="EO22" s="397"/>
      <c r="EP22" s="397"/>
      <c r="EQ22" s="397"/>
      <c r="ER22" s="397"/>
      <c r="ES22" s="397"/>
      <c r="ET22" s="397"/>
      <c r="EU22" s="397"/>
      <c r="EV22" s="397"/>
      <c r="EW22" s="397"/>
      <c r="EX22" s="397"/>
      <c r="EY22" s="397"/>
      <c r="EZ22" s="397"/>
      <c r="FA22" s="397"/>
      <c r="FB22" s="397"/>
      <c r="FC22" s="397"/>
      <c r="FD22" s="397"/>
      <c r="FE22" s="397"/>
      <c r="FF22" s="397"/>
      <c r="FG22" s="397"/>
      <c r="FH22" s="397"/>
      <c r="FI22" s="397"/>
      <c r="FJ22" s="397"/>
      <c r="FK22" s="397"/>
      <c r="FL22" s="397"/>
      <c r="FM22" s="397"/>
      <c r="FN22" s="397"/>
      <c r="FO22" s="397"/>
      <c r="FP22" s="397"/>
      <c r="FQ22" s="397"/>
      <c r="FR22" s="397"/>
      <c r="FS22" s="397"/>
      <c r="FT22" s="397"/>
      <c r="FU22" s="397"/>
      <c r="FV22" s="397"/>
      <c r="FW22" s="397"/>
      <c r="FX22" s="397"/>
      <c r="FY22" s="397"/>
      <c r="FZ22" s="397"/>
      <c r="GA22" s="397"/>
      <c r="GB22" s="397"/>
      <c r="GC22" s="397"/>
      <c r="GD22" s="397"/>
      <c r="GE22" s="397"/>
      <c r="GF22" s="397"/>
      <c r="GG22" s="397"/>
      <c r="GH22" s="397"/>
      <c r="GI22" s="397"/>
      <c r="GJ22" s="397"/>
      <c r="GK22" s="397"/>
      <c r="GL22" s="397"/>
      <c r="GM22" s="397"/>
      <c r="GN22" s="397"/>
      <c r="GO22" s="397"/>
      <c r="GP22" s="397"/>
      <c r="GQ22" s="397"/>
      <c r="GR22" s="397"/>
      <c r="GS22" s="397"/>
      <c r="GT22" s="397"/>
      <c r="GU22" s="397"/>
      <c r="GV22" s="397"/>
      <c r="GW22" s="397"/>
      <c r="GX22" s="397"/>
      <c r="GY22" s="397"/>
      <c r="GZ22" s="397"/>
      <c r="HA22" s="397"/>
      <c r="HB22" s="397"/>
      <c r="HC22" s="397"/>
      <c r="HD22" s="397"/>
      <c r="HE22" s="397"/>
      <c r="HF22" s="397"/>
      <c r="HG22" s="397"/>
      <c r="HH22" s="397"/>
      <c r="HI22" s="397"/>
      <c r="HJ22" s="397"/>
      <c r="HK22" s="397"/>
      <c r="HL22" s="397"/>
      <c r="HM22" s="397"/>
      <c r="HN22" s="397"/>
      <c r="HO22" s="397"/>
      <c r="HP22" s="397"/>
      <c r="HQ22" s="397"/>
      <c r="HR22" s="397"/>
      <c r="HS22" s="397"/>
      <c r="HT22" s="397"/>
      <c r="HU22" s="397"/>
      <c r="HV22" s="397"/>
      <c r="HW22" s="397"/>
      <c r="HX22" s="397"/>
      <c r="HY22" s="397"/>
      <c r="HZ22" s="397"/>
      <c r="IA22" s="397"/>
      <c r="IB22" s="397"/>
      <c r="IC22" s="397"/>
      <c r="ID22" s="397"/>
      <c r="IE22" s="397"/>
      <c r="IF22" s="397"/>
      <c r="IG22" s="397"/>
      <c r="IH22" s="397"/>
      <c r="II22" s="397"/>
      <c r="IJ22" s="397"/>
      <c r="IK22" s="397"/>
      <c r="IL22" s="397"/>
      <c r="IM22" s="397"/>
      <c r="IN22" s="397"/>
    </row>
    <row r="23" spans="2:248" ht="15.6" hidden="1">
      <c r="B23" s="712"/>
      <c r="E23" s="712"/>
      <c r="G23" s="712"/>
      <c r="H23" s="712"/>
      <c r="R23" s="397"/>
      <c r="S23" s="718" t="s">
        <v>1200</v>
      </c>
      <c r="T23">
        <v>5</v>
      </c>
      <c r="AY23" s="397"/>
      <c r="AZ23" s="397"/>
      <c r="BA23" s="397"/>
      <c r="BB23" s="397"/>
      <c r="BC23" s="397"/>
      <c r="BD23" s="397"/>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7"/>
      <c r="CC23" s="397"/>
      <c r="CD23" s="397"/>
      <c r="CE23" s="397"/>
      <c r="CF23" s="397"/>
      <c r="CG23" s="397"/>
      <c r="CH23" s="397"/>
      <c r="CI23" s="397"/>
      <c r="CJ23" s="397"/>
      <c r="CK23" s="397"/>
      <c r="CL23" s="397"/>
      <c r="CM23" s="397"/>
      <c r="CN23" s="397"/>
      <c r="CO23" s="397"/>
      <c r="CP23" s="397"/>
      <c r="CQ23" s="397"/>
      <c r="CR23" s="397"/>
      <c r="CS23" s="397"/>
      <c r="CT23" s="397"/>
      <c r="CU23" s="397"/>
      <c r="CV23" s="397"/>
      <c r="CW23" s="397"/>
      <c r="CX23" s="397"/>
      <c r="CY23" s="397"/>
      <c r="CZ23" s="397"/>
      <c r="DA23" s="397"/>
      <c r="DB23" s="397"/>
      <c r="DC23" s="397"/>
      <c r="DD23" s="397"/>
      <c r="DE23" s="397"/>
      <c r="DF23" s="397"/>
      <c r="DG23" s="397"/>
      <c r="DH23" s="397"/>
      <c r="DI23" s="397"/>
      <c r="DJ23" s="397"/>
      <c r="DK23" s="397"/>
      <c r="DL23" s="397"/>
      <c r="DM23" s="397"/>
      <c r="DN23" s="397"/>
      <c r="DO23" s="397"/>
      <c r="DP23" s="397"/>
      <c r="DQ23" s="397"/>
      <c r="DR23" s="397"/>
      <c r="DS23" s="397"/>
      <c r="DT23" s="397"/>
      <c r="DU23" s="397"/>
      <c r="DV23" s="397"/>
      <c r="DW23" s="397"/>
      <c r="DX23" s="397"/>
      <c r="DY23" s="397"/>
      <c r="DZ23" s="397"/>
      <c r="EA23" s="397"/>
      <c r="EB23" s="397"/>
      <c r="EC23" s="397"/>
      <c r="ED23" s="397"/>
      <c r="EE23" s="397"/>
      <c r="EF23" s="397"/>
      <c r="EG23" s="397"/>
      <c r="EH23" s="397"/>
      <c r="EI23" s="397"/>
      <c r="EJ23" s="397"/>
      <c r="EK23" s="397"/>
      <c r="EL23" s="397"/>
      <c r="EM23" s="397"/>
      <c r="EN23" s="397"/>
      <c r="EO23" s="397"/>
      <c r="EP23" s="397"/>
      <c r="EQ23" s="397"/>
      <c r="ER23" s="397"/>
      <c r="ES23" s="397"/>
      <c r="ET23" s="397"/>
      <c r="EU23" s="397"/>
      <c r="EV23" s="397"/>
      <c r="EW23" s="397"/>
      <c r="EX23" s="397"/>
      <c r="EY23" s="397"/>
      <c r="EZ23" s="397"/>
      <c r="FA23" s="397"/>
      <c r="FB23" s="397"/>
      <c r="FC23" s="397"/>
      <c r="FD23" s="397"/>
      <c r="FE23" s="397"/>
      <c r="FF23" s="397"/>
      <c r="FG23" s="397"/>
      <c r="FH23" s="397"/>
      <c r="FI23" s="397"/>
      <c r="FJ23" s="397"/>
      <c r="FK23" s="397"/>
      <c r="FL23" s="397"/>
      <c r="FM23" s="397"/>
      <c r="FN23" s="397"/>
      <c r="FO23" s="397"/>
      <c r="FP23" s="397"/>
      <c r="FQ23" s="397"/>
      <c r="FR23" s="397"/>
      <c r="FS23" s="397"/>
      <c r="FT23" s="397"/>
      <c r="FU23" s="397"/>
      <c r="FV23" s="397"/>
      <c r="FW23" s="397"/>
      <c r="FX23" s="397"/>
      <c r="FY23" s="397"/>
      <c r="FZ23" s="397"/>
      <c r="GA23" s="397"/>
      <c r="GB23" s="397"/>
      <c r="GC23" s="397"/>
      <c r="GD23" s="397"/>
      <c r="GE23" s="397"/>
      <c r="GF23" s="397"/>
      <c r="GG23" s="397"/>
      <c r="GH23" s="397"/>
      <c r="GI23" s="397"/>
      <c r="GJ23" s="397"/>
      <c r="GK23" s="397"/>
      <c r="GL23" s="397"/>
      <c r="GM23" s="397"/>
      <c r="GN23" s="397"/>
      <c r="GO23" s="397"/>
      <c r="GP23" s="397"/>
      <c r="GQ23" s="397"/>
      <c r="GR23" s="397"/>
      <c r="GS23" s="397"/>
      <c r="GT23" s="397"/>
      <c r="GU23" s="397"/>
      <c r="GV23" s="397"/>
      <c r="GW23" s="397"/>
      <c r="GX23" s="397"/>
      <c r="GY23" s="397"/>
      <c r="GZ23" s="397"/>
      <c r="HA23" s="397"/>
      <c r="HB23" s="397"/>
      <c r="HC23" s="397"/>
      <c r="HD23" s="397"/>
      <c r="HE23" s="397"/>
      <c r="HF23" s="397"/>
      <c r="HG23" s="397"/>
      <c r="HH23" s="397"/>
      <c r="HI23" s="397"/>
      <c r="HJ23" s="397"/>
      <c r="HK23" s="397"/>
      <c r="HL23" s="397"/>
      <c r="HM23" s="397"/>
      <c r="HN23" s="397"/>
      <c r="HO23" s="397"/>
      <c r="HP23" s="397"/>
      <c r="HQ23" s="397"/>
      <c r="HR23" s="397"/>
      <c r="HS23" s="397"/>
      <c r="HT23" s="397"/>
      <c r="HU23" s="397"/>
      <c r="HV23" s="397"/>
      <c r="HW23" s="397"/>
      <c r="HX23" s="397"/>
      <c r="HY23" s="397"/>
      <c r="HZ23" s="397"/>
      <c r="IA23" s="397"/>
      <c r="IB23" s="397"/>
      <c r="IC23" s="397"/>
      <c r="ID23" s="397"/>
      <c r="IE23" s="397"/>
      <c r="IF23" s="397"/>
      <c r="IG23" s="397"/>
      <c r="IH23" s="397"/>
      <c r="II23" s="397"/>
      <c r="IJ23" s="397"/>
      <c r="IK23" s="397"/>
      <c r="IL23" s="397"/>
      <c r="IM23" s="397"/>
      <c r="IN23" s="397"/>
    </row>
    <row r="24" spans="2:248" hidden="1">
      <c r="B24" s="712"/>
      <c r="E24" s="712"/>
      <c r="G24" s="712"/>
      <c r="H24" s="712"/>
      <c r="R24" s="397"/>
      <c r="S24" s="709" t="s">
        <v>1183</v>
      </c>
      <c r="T24">
        <v>0</v>
      </c>
      <c r="V24" s="605"/>
      <c r="W24" s="721"/>
      <c r="X24" s="721"/>
      <c r="AY24" s="397"/>
      <c r="AZ24" s="397"/>
      <c r="BA24" s="397"/>
      <c r="BB24" s="397"/>
      <c r="BC24" s="397"/>
      <c r="BD24" s="397"/>
      <c r="BE24" s="397"/>
      <c r="BF24" s="397"/>
      <c r="BG24" s="397"/>
      <c r="BH24" s="397"/>
      <c r="BI24" s="397"/>
      <c r="BJ24" s="397"/>
      <c r="BK24" s="397"/>
      <c r="BL24" s="397"/>
      <c r="BM24" s="397"/>
      <c r="BN24" s="397"/>
      <c r="BO24" s="397"/>
      <c r="BP24" s="397"/>
      <c r="BQ24" s="397"/>
      <c r="BR24" s="397"/>
      <c r="BS24" s="397"/>
      <c r="BT24" s="397"/>
      <c r="BU24" s="397"/>
      <c r="BV24" s="397"/>
      <c r="BW24" s="397"/>
      <c r="BX24" s="397"/>
      <c r="BY24" s="397"/>
      <c r="BZ24" s="397"/>
      <c r="CA24" s="397"/>
      <c r="CB24" s="397"/>
      <c r="CC24" s="397"/>
      <c r="CD24" s="397"/>
      <c r="CE24" s="397"/>
      <c r="CF24" s="397"/>
      <c r="CG24" s="397"/>
      <c r="CH24" s="397"/>
      <c r="CI24" s="397"/>
      <c r="CJ24" s="397"/>
      <c r="CK24" s="397"/>
      <c r="CL24" s="397"/>
      <c r="CM24" s="397"/>
      <c r="CN24" s="397"/>
      <c r="CO24" s="397"/>
      <c r="CP24" s="397"/>
      <c r="CQ24" s="397"/>
      <c r="CR24" s="397"/>
      <c r="CS24" s="397"/>
      <c r="CT24" s="397"/>
      <c r="CU24" s="397"/>
      <c r="CV24" s="397"/>
      <c r="CW24" s="397"/>
      <c r="CX24" s="397"/>
      <c r="CY24" s="397"/>
      <c r="CZ24" s="397"/>
      <c r="DA24" s="397"/>
      <c r="DB24" s="397"/>
      <c r="DC24" s="397"/>
      <c r="DD24" s="397"/>
      <c r="DE24" s="397"/>
      <c r="DF24" s="397"/>
      <c r="DG24" s="397"/>
      <c r="DH24" s="397"/>
      <c r="DI24" s="397"/>
      <c r="DJ24" s="397"/>
      <c r="DK24" s="397"/>
      <c r="DL24" s="397"/>
      <c r="DM24" s="397"/>
      <c r="DN24" s="397"/>
      <c r="DO24" s="397"/>
      <c r="DP24" s="397"/>
      <c r="DQ24" s="397"/>
      <c r="DR24" s="397"/>
      <c r="DS24" s="397"/>
      <c r="DT24" s="397"/>
      <c r="DU24" s="397"/>
      <c r="DV24" s="397"/>
      <c r="DW24" s="397"/>
      <c r="DX24" s="397"/>
      <c r="DY24" s="397"/>
      <c r="DZ24" s="397"/>
      <c r="EA24" s="397"/>
      <c r="EB24" s="397"/>
      <c r="EC24" s="397"/>
      <c r="ED24" s="397"/>
      <c r="EE24" s="397"/>
      <c r="EF24" s="397"/>
      <c r="EG24" s="397"/>
      <c r="EH24" s="397"/>
      <c r="EI24" s="397"/>
      <c r="EJ24" s="397"/>
      <c r="EK24" s="397"/>
      <c r="EL24" s="397"/>
      <c r="EM24" s="397"/>
      <c r="EN24" s="397"/>
      <c r="EO24" s="397"/>
      <c r="EP24" s="397"/>
      <c r="EQ24" s="397"/>
      <c r="ER24" s="397"/>
      <c r="ES24" s="397"/>
      <c r="ET24" s="397"/>
      <c r="EU24" s="397"/>
      <c r="EV24" s="397"/>
      <c r="EW24" s="397"/>
      <c r="EX24" s="397"/>
      <c r="EY24" s="397"/>
      <c r="EZ24" s="397"/>
      <c r="FA24" s="397"/>
      <c r="FB24" s="397"/>
      <c r="FC24" s="397"/>
      <c r="FD24" s="397"/>
      <c r="FE24" s="397"/>
      <c r="FF24" s="397"/>
      <c r="FG24" s="397"/>
      <c r="FH24" s="397"/>
      <c r="FI24" s="397"/>
      <c r="FJ24" s="397"/>
      <c r="FK24" s="397"/>
      <c r="FL24" s="397"/>
      <c r="FM24" s="397"/>
      <c r="FN24" s="397"/>
      <c r="FO24" s="397"/>
      <c r="FP24" s="397"/>
      <c r="FQ24" s="397"/>
      <c r="FR24" s="397"/>
      <c r="FS24" s="397"/>
      <c r="FT24" s="397"/>
      <c r="FU24" s="397"/>
      <c r="FV24" s="397"/>
      <c r="FW24" s="397"/>
      <c r="FX24" s="397"/>
      <c r="FY24" s="397"/>
      <c r="FZ24" s="397"/>
      <c r="GA24" s="397"/>
      <c r="GB24" s="397"/>
      <c r="GC24" s="397"/>
      <c r="GD24" s="397"/>
      <c r="GE24" s="397"/>
      <c r="GF24" s="397"/>
      <c r="GG24" s="397"/>
      <c r="GH24" s="397"/>
      <c r="GI24" s="397"/>
      <c r="GJ24" s="397"/>
      <c r="GK24" s="397"/>
      <c r="GL24" s="397"/>
      <c r="GM24" s="397"/>
      <c r="GN24" s="397"/>
      <c r="GO24" s="397"/>
      <c r="GP24" s="397"/>
      <c r="GQ24" s="397"/>
      <c r="GR24" s="397"/>
      <c r="GS24" s="397"/>
      <c r="GT24" s="397"/>
      <c r="GU24" s="397"/>
      <c r="GV24" s="397"/>
      <c r="GW24" s="397"/>
      <c r="GX24" s="397"/>
      <c r="GY24" s="397"/>
      <c r="GZ24" s="397"/>
      <c r="HA24" s="397"/>
      <c r="HB24" s="397"/>
      <c r="HC24" s="397"/>
      <c r="HD24" s="397"/>
      <c r="HE24" s="397"/>
      <c r="HF24" s="397"/>
      <c r="HG24" s="397"/>
      <c r="HH24" s="397"/>
      <c r="HI24" s="397"/>
      <c r="HJ24" s="397"/>
      <c r="HK24" s="397"/>
      <c r="HL24" s="397"/>
      <c r="HM24" s="397"/>
      <c r="HN24" s="397"/>
      <c r="HO24" s="397"/>
      <c r="HP24" s="397"/>
      <c r="HQ24" s="397"/>
      <c r="HR24" s="397"/>
      <c r="HS24" s="397"/>
      <c r="HT24" s="397"/>
      <c r="HU24" s="397"/>
      <c r="HV24" s="397"/>
      <c r="HW24" s="397"/>
      <c r="HX24" s="397"/>
      <c r="HY24" s="397"/>
      <c r="HZ24" s="397"/>
      <c r="IA24" s="397"/>
      <c r="IB24" s="397"/>
      <c r="IC24" s="397"/>
      <c r="ID24" s="397"/>
      <c r="IE24" s="397"/>
      <c r="IF24" s="397"/>
      <c r="IG24" s="397"/>
      <c r="IH24" s="397"/>
      <c r="II24" s="397"/>
      <c r="IJ24" s="397"/>
      <c r="IK24" s="397"/>
      <c r="IL24" s="397"/>
      <c r="IM24" s="397"/>
      <c r="IN24" s="397"/>
    </row>
    <row r="25" spans="2:248" hidden="1">
      <c r="B25" s="712"/>
      <c r="C25" s="614"/>
      <c r="D25" s="706"/>
      <c r="E25" s="712"/>
      <c r="G25" s="712"/>
      <c r="H25" s="712"/>
      <c r="R25" s="397"/>
      <c r="S25" s="709"/>
      <c r="T25" s="704"/>
      <c r="U25" s="704"/>
      <c r="V25" s="705"/>
      <c r="W25" s="722"/>
      <c r="X25" s="722"/>
      <c r="Y25" s="704"/>
      <c r="AY25" s="397"/>
      <c r="AZ25" s="397"/>
      <c r="BA25" s="397"/>
      <c r="BB25" s="397"/>
      <c r="BC25" s="397"/>
      <c r="BD25" s="397"/>
      <c r="BE25" s="397"/>
      <c r="BF25" s="397"/>
      <c r="BG25" s="397"/>
      <c r="BH25" s="397"/>
      <c r="BI25" s="397"/>
      <c r="BJ25" s="397"/>
      <c r="BK25" s="397"/>
      <c r="BL25" s="397"/>
      <c r="BM25" s="397"/>
      <c r="BN25" s="397"/>
      <c r="BO25" s="397"/>
      <c r="BP25" s="397"/>
      <c r="BQ25" s="397"/>
      <c r="BR25" s="397"/>
      <c r="BS25" s="397"/>
      <c r="BT25" s="397"/>
      <c r="BU25" s="397"/>
      <c r="BV25" s="397"/>
      <c r="BW25" s="397"/>
      <c r="BX25" s="397"/>
      <c r="BY25" s="397"/>
      <c r="BZ25" s="397"/>
      <c r="CA25" s="397"/>
      <c r="CB25" s="397"/>
      <c r="CC25" s="397"/>
      <c r="CD25" s="397"/>
      <c r="CE25" s="397"/>
      <c r="CF25" s="397"/>
      <c r="CG25" s="397"/>
      <c r="CH25" s="397"/>
      <c r="CI25" s="397"/>
      <c r="CJ25" s="397"/>
      <c r="CK25" s="397"/>
      <c r="CL25" s="397"/>
      <c r="CM25" s="397"/>
      <c r="CN25" s="397"/>
      <c r="CO25" s="397"/>
      <c r="CP25" s="397"/>
      <c r="CQ25" s="397"/>
      <c r="CR25" s="397"/>
      <c r="CS25" s="397"/>
      <c r="CT25" s="397"/>
      <c r="CU25" s="397"/>
      <c r="CV25" s="397"/>
      <c r="CW25" s="397"/>
      <c r="CX25" s="397"/>
      <c r="CY25" s="397"/>
      <c r="CZ25" s="397"/>
      <c r="DA25" s="397"/>
      <c r="DB25" s="397"/>
      <c r="DC25" s="397"/>
      <c r="DD25" s="397"/>
      <c r="DE25" s="397"/>
      <c r="DF25" s="397"/>
      <c r="DG25" s="397"/>
      <c r="DH25" s="397"/>
      <c r="DI25" s="397"/>
      <c r="DJ25" s="397"/>
      <c r="DK25" s="397"/>
      <c r="DL25" s="397"/>
      <c r="DM25" s="397"/>
      <c r="DN25" s="397"/>
      <c r="DO25" s="397"/>
      <c r="DP25" s="397"/>
      <c r="DQ25" s="397"/>
      <c r="DR25" s="397"/>
      <c r="DS25" s="397"/>
      <c r="DT25" s="397"/>
      <c r="DU25" s="397"/>
      <c r="DV25" s="397"/>
      <c r="DW25" s="397"/>
      <c r="DX25" s="397"/>
      <c r="DY25" s="397"/>
      <c r="DZ25" s="397"/>
      <c r="EA25" s="397"/>
      <c r="EB25" s="397"/>
      <c r="EC25" s="397"/>
      <c r="ED25" s="397"/>
      <c r="EE25" s="397"/>
      <c r="EF25" s="397"/>
      <c r="EG25" s="397"/>
      <c r="EH25" s="397"/>
      <c r="EI25" s="397"/>
      <c r="EJ25" s="397"/>
      <c r="EK25" s="397"/>
      <c r="EL25" s="397"/>
      <c r="EM25" s="397"/>
      <c r="EN25" s="397"/>
      <c r="EO25" s="397"/>
      <c r="EP25" s="397"/>
      <c r="EQ25" s="397"/>
      <c r="ER25" s="397"/>
      <c r="ES25" s="397"/>
      <c r="ET25" s="397"/>
      <c r="EU25" s="397"/>
      <c r="EV25" s="397"/>
      <c r="EW25" s="397"/>
      <c r="EX25" s="397"/>
      <c r="EY25" s="397"/>
      <c r="EZ25" s="397"/>
      <c r="FA25" s="397"/>
      <c r="FB25" s="397"/>
      <c r="FC25" s="397"/>
      <c r="FD25" s="397"/>
      <c r="FE25" s="397"/>
      <c r="FF25" s="397"/>
      <c r="FG25" s="397"/>
      <c r="FH25" s="397"/>
      <c r="FI25" s="397"/>
      <c r="FJ25" s="397"/>
      <c r="FK25" s="397"/>
      <c r="FL25" s="397"/>
      <c r="FM25" s="397"/>
      <c r="FN25" s="397"/>
      <c r="FO25" s="397"/>
      <c r="FP25" s="397"/>
      <c r="FQ25" s="397"/>
      <c r="FR25" s="397"/>
      <c r="FS25" s="397"/>
      <c r="FT25" s="397"/>
      <c r="FU25" s="397"/>
      <c r="FV25" s="397"/>
      <c r="FW25" s="397"/>
      <c r="FX25" s="397"/>
      <c r="FY25" s="397"/>
      <c r="FZ25" s="397"/>
      <c r="GA25" s="397"/>
      <c r="GB25" s="397"/>
      <c r="GC25" s="397"/>
      <c r="GD25" s="397"/>
      <c r="GE25" s="397"/>
      <c r="GF25" s="397"/>
      <c r="GG25" s="397"/>
      <c r="GH25" s="397"/>
      <c r="GI25" s="397"/>
      <c r="GJ25" s="397"/>
      <c r="GK25" s="397"/>
      <c r="GL25" s="397"/>
      <c r="GM25" s="397"/>
      <c r="GN25" s="397"/>
      <c r="GO25" s="397"/>
      <c r="GP25" s="397"/>
      <c r="GQ25" s="397"/>
      <c r="GR25" s="397"/>
      <c r="GS25" s="397"/>
      <c r="GT25" s="397"/>
      <c r="GU25" s="397"/>
      <c r="GV25" s="397"/>
      <c r="GW25" s="397"/>
      <c r="GX25" s="397"/>
      <c r="GY25" s="397"/>
      <c r="GZ25" s="397"/>
      <c r="HA25" s="397"/>
      <c r="HB25" s="397"/>
      <c r="HC25" s="397"/>
      <c r="HD25" s="397"/>
      <c r="HE25" s="397"/>
      <c r="HF25" s="397"/>
      <c r="HG25" s="397"/>
      <c r="HH25" s="397"/>
      <c r="HI25" s="397"/>
      <c r="HJ25" s="397"/>
      <c r="HK25" s="397"/>
      <c r="HL25" s="397"/>
      <c r="HM25" s="397"/>
      <c r="HN25" s="397"/>
      <c r="HO25" s="397"/>
      <c r="HP25" s="397"/>
      <c r="HQ25" s="397"/>
      <c r="HR25" s="397"/>
      <c r="HS25" s="397"/>
      <c r="HT25" s="397"/>
      <c r="HU25" s="397"/>
      <c r="HV25" s="397"/>
      <c r="HW25" s="397"/>
      <c r="HX25" s="397"/>
      <c r="HY25" s="397"/>
      <c r="HZ25" s="397"/>
      <c r="IA25" s="397"/>
      <c r="IB25" s="397"/>
      <c r="IC25" s="397"/>
      <c r="ID25" s="397"/>
      <c r="IE25" s="397"/>
      <c r="IF25" s="397"/>
      <c r="IG25" s="397"/>
      <c r="IH25" s="397"/>
      <c r="II25" s="397"/>
      <c r="IJ25" s="397"/>
      <c r="IK25" s="397"/>
      <c r="IL25" s="397"/>
      <c r="IM25" s="397"/>
      <c r="IN25" s="397"/>
    </row>
    <row r="26" spans="2:248" ht="15.6" hidden="1">
      <c r="B26" s="712"/>
      <c r="C26" s="708"/>
      <c r="D26" s="706"/>
      <c r="E26" s="712"/>
      <c r="G26" s="712"/>
      <c r="H26" s="712"/>
      <c r="R26" s="397"/>
      <c r="S26" s="723" t="s">
        <v>1201</v>
      </c>
      <c r="T26">
        <v>10</v>
      </c>
      <c r="V26" s="605"/>
      <c r="W26" s="721"/>
      <c r="X26" s="721"/>
      <c r="AY26" s="397"/>
      <c r="AZ26" s="397"/>
      <c r="BA26" s="397"/>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c r="CU26" s="397"/>
      <c r="CV26" s="397"/>
      <c r="CW26" s="397"/>
      <c r="CX26" s="397"/>
      <c r="CY26" s="397"/>
      <c r="CZ26" s="397"/>
      <c r="DA26" s="397"/>
      <c r="DB26" s="397"/>
      <c r="DC26" s="397"/>
      <c r="DD26" s="397"/>
      <c r="DE26" s="397"/>
      <c r="DF26" s="397"/>
      <c r="DG26" s="397"/>
      <c r="DH26" s="397"/>
      <c r="DI26" s="397"/>
      <c r="DJ26" s="397"/>
      <c r="DK26" s="397"/>
      <c r="DL26" s="397"/>
      <c r="DM26" s="397"/>
      <c r="DN26" s="397"/>
      <c r="DO26" s="397"/>
      <c r="DP26" s="397"/>
      <c r="DQ26" s="397"/>
      <c r="DR26" s="397"/>
      <c r="DS26" s="397"/>
      <c r="DT26" s="397"/>
      <c r="DU26" s="397"/>
      <c r="DV26" s="397"/>
      <c r="DW26" s="397"/>
      <c r="DX26" s="397"/>
      <c r="DY26" s="397"/>
      <c r="DZ26" s="397"/>
      <c r="EA26" s="397"/>
      <c r="EB26" s="397"/>
      <c r="EC26" s="397"/>
      <c r="ED26" s="397"/>
      <c r="EE26" s="397"/>
      <c r="EF26" s="397"/>
      <c r="EG26" s="397"/>
      <c r="EH26" s="397"/>
      <c r="EI26" s="397"/>
      <c r="EJ26" s="397"/>
      <c r="EK26" s="397"/>
      <c r="EL26" s="397"/>
      <c r="EM26" s="397"/>
      <c r="EN26" s="397"/>
      <c r="EO26" s="397"/>
      <c r="EP26" s="397"/>
      <c r="EQ26" s="397"/>
      <c r="ER26" s="397"/>
      <c r="ES26" s="397"/>
      <c r="ET26" s="397"/>
      <c r="EU26" s="397"/>
      <c r="EV26" s="397"/>
      <c r="EW26" s="397"/>
      <c r="EX26" s="397"/>
      <c r="EY26" s="397"/>
      <c r="EZ26" s="397"/>
      <c r="FA26" s="397"/>
      <c r="FB26" s="397"/>
      <c r="FC26" s="397"/>
      <c r="FD26" s="397"/>
      <c r="FE26" s="397"/>
      <c r="FF26" s="397"/>
      <c r="FG26" s="397"/>
      <c r="FH26" s="397"/>
      <c r="FI26" s="397"/>
      <c r="FJ26" s="397"/>
      <c r="FK26" s="397"/>
      <c r="FL26" s="397"/>
      <c r="FM26" s="397"/>
      <c r="FN26" s="397"/>
      <c r="FO26" s="397"/>
      <c r="FP26" s="397"/>
      <c r="FQ26" s="397"/>
      <c r="FR26" s="397"/>
      <c r="FS26" s="397"/>
      <c r="FT26" s="397"/>
      <c r="FU26" s="397"/>
      <c r="FV26" s="397"/>
      <c r="FW26" s="397"/>
      <c r="FX26" s="397"/>
      <c r="FY26" s="397"/>
      <c r="FZ26" s="397"/>
      <c r="GA26" s="397"/>
      <c r="GB26" s="397"/>
      <c r="GC26" s="397"/>
      <c r="GD26" s="397"/>
      <c r="GE26" s="397"/>
      <c r="GF26" s="397"/>
      <c r="GG26" s="397"/>
      <c r="GH26" s="397"/>
      <c r="GI26" s="397"/>
      <c r="GJ26" s="397"/>
      <c r="GK26" s="397"/>
      <c r="GL26" s="397"/>
      <c r="GM26" s="397"/>
      <c r="GN26" s="397"/>
      <c r="GO26" s="397"/>
      <c r="GP26" s="397"/>
      <c r="GQ26" s="397"/>
      <c r="GR26" s="397"/>
      <c r="GS26" s="397"/>
      <c r="GT26" s="397"/>
      <c r="GU26" s="397"/>
      <c r="GV26" s="397"/>
      <c r="GW26" s="397"/>
      <c r="GX26" s="397"/>
      <c r="GY26" s="397"/>
      <c r="GZ26" s="397"/>
      <c r="HA26" s="397"/>
      <c r="HB26" s="397"/>
      <c r="HC26" s="397"/>
      <c r="HD26" s="397"/>
      <c r="HE26" s="397"/>
      <c r="HF26" s="397"/>
      <c r="HG26" s="397"/>
      <c r="HH26" s="397"/>
      <c r="HI26" s="397"/>
      <c r="HJ26" s="397"/>
      <c r="HK26" s="397"/>
      <c r="HL26" s="397"/>
      <c r="HM26" s="397"/>
      <c r="HN26" s="397"/>
      <c r="HO26" s="397"/>
      <c r="HP26" s="397"/>
      <c r="HQ26" s="397"/>
      <c r="HR26" s="397"/>
      <c r="HS26" s="397"/>
      <c r="HT26" s="397"/>
      <c r="HU26" s="397"/>
      <c r="HV26" s="397"/>
      <c r="HW26" s="397"/>
      <c r="HX26" s="397"/>
      <c r="HY26" s="397"/>
      <c r="HZ26" s="397"/>
      <c r="IA26" s="397"/>
      <c r="IB26" s="397"/>
      <c r="IC26" s="397"/>
      <c r="ID26" s="397"/>
      <c r="IE26" s="397"/>
      <c r="IF26" s="397"/>
      <c r="IG26" s="397"/>
      <c r="IH26" s="397"/>
      <c r="II26" s="397"/>
      <c r="IJ26" s="397"/>
      <c r="IK26" s="397"/>
      <c r="IL26" s="397"/>
      <c r="IM26" s="397"/>
      <c r="IN26" s="397"/>
    </row>
    <row r="27" spans="2:248" ht="15.6" hidden="1">
      <c r="B27" s="712"/>
      <c r="C27" s="708"/>
      <c r="D27" s="605"/>
      <c r="E27" s="712"/>
      <c r="G27" s="712"/>
      <c r="H27" s="712"/>
      <c r="R27" s="397"/>
      <c r="S27" s="718" t="s">
        <v>1202</v>
      </c>
      <c r="T27">
        <v>8</v>
      </c>
      <c r="V27" s="605"/>
      <c r="W27" s="721"/>
      <c r="X27" s="721"/>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7"/>
      <c r="DY27" s="397"/>
      <c r="DZ27" s="397"/>
      <c r="EA27" s="397"/>
      <c r="EB27" s="397"/>
      <c r="EC27" s="397"/>
      <c r="ED27" s="397"/>
      <c r="EE27" s="397"/>
      <c r="EF27" s="397"/>
      <c r="EG27" s="397"/>
      <c r="EH27" s="397"/>
      <c r="EI27" s="397"/>
      <c r="EJ27" s="397"/>
      <c r="EK27" s="397"/>
      <c r="EL27" s="397"/>
      <c r="EM27" s="397"/>
      <c r="EN27" s="397"/>
      <c r="EO27" s="397"/>
      <c r="EP27" s="397"/>
      <c r="EQ27" s="397"/>
      <c r="ER27" s="397"/>
      <c r="ES27" s="397"/>
      <c r="ET27" s="397"/>
      <c r="EU27" s="397"/>
      <c r="EV27" s="397"/>
      <c r="EW27" s="397"/>
      <c r="EX27" s="397"/>
      <c r="EY27" s="397"/>
      <c r="EZ27" s="397"/>
      <c r="FA27" s="397"/>
      <c r="FB27" s="397"/>
      <c r="FC27" s="397"/>
      <c r="FD27" s="397"/>
      <c r="FE27" s="397"/>
      <c r="FF27" s="397"/>
      <c r="FG27" s="397"/>
      <c r="FH27" s="397"/>
      <c r="FI27" s="397"/>
      <c r="FJ27" s="397"/>
      <c r="FK27" s="397"/>
      <c r="FL27" s="397"/>
      <c r="FM27" s="397"/>
      <c r="FN27" s="397"/>
      <c r="FO27" s="397"/>
      <c r="FP27" s="397"/>
      <c r="FQ27" s="397"/>
      <c r="FR27" s="397"/>
      <c r="FS27" s="397"/>
      <c r="FT27" s="397"/>
      <c r="FU27" s="397"/>
      <c r="FV27" s="397"/>
      <c r="FW27" s="397"/>
      <c r="FX27" s="397"/>
      <c r="FY27" s="397"/>
      <c r="FZ27" s="397"/>
      <c r="GA27" s="397"/>
      <c r="GB27" s="397"/>
      <c r="GC27" s="397"/>
      <c r="GD27" s="397"/>
      <c r="GE27" s="397"/>
      <c r="GF27" s="397"/>
      <c r="GG27" s="397"/>
      <c r="GH27" s="397"/>
      <c r="GI27" s="397"/>
      <c r="GJ27" s="397"/>
      <c r="GK27" s="397"/>
      <c r="GL27" s="397"/>
      <c r="GM27" s="397"/>
      <c r="GN27" s="397"/>
      <c r="GO27" s="397"/>
      <c r="GP27" s="397"/>
      <c r="GQ27" s="397"/>
      <c r="GR27" s="397"/>
      <c r="GS27" s="397"/>
      <c r="GT27" s="397"/>
      <c r="GU27" s="397"/>
      <c r="GV27" s="397"/>
      <c r="GW27" s="397"/>
      <c r="GX27" s="397"/>
      <c r="GY27" s="397"/>
      <c r="GZ27" s="397"/>
      <c r="HA27" s="397"/>
      <c r="HB27" s="397"/>
      <c r="HC27" s="397"/>
      <c r="HD27" s="397"/>
      <c r="HE27" s="397"/>
      <c r="HF27" s="397"/>
      <c r="HG27" s="397"/>
      <c r="HH27" s="397"/>
      <c r="HI27" s="397"/>
      <c r="HJ27" s="397"/>
      <c r="HK27" s="397"/>
      <c r="HL27" s="397"/>
      <c r="HM27" s="397"/>
      <c r="HN27" s="397"/>
      <c r="HO27" s="397"/>
      <c r="HP27" s="397"/>
      <c r="HQ27" s="397"/>
      <c r="HR27" s="397"/>
      <c r="HS27" s="397"/>
      <c r="HT27" s="397"/>
      <c r="HU27" s="397"/>
      <c r="HV27" s="397"/>
      <c r="HW27" s="397"/>
      <c r="HX27" s="397"/>
      <c r="HY27" s="397"/>
      <c r="HZ27" s="397"/>
      <c r="IA27" s="397"/>
      <c r="IB27" s="397"/>
      <c r="IC27" s="397"/>
      <c r="ID27" s="397"/>
      <c r="IE27" s="397"/>
      <c r="IF27" s="397"/>
      <c r="IG27" s="397"/>
      <c r="IH27" s="397"/>
      <c r="II27" s="397"/>
      <c r="IJ27" s="397"/>
      <c r="IK27" s="397"/>
      <c r="IL27" s="397"/>
      <c r="IM27" s="397"/>
      <c r="IN27" s="397"/>
    </row>
    <row r="28" spans="2:248" ht="15.6" hidden="1">
      <c r="B28" s="712"/>
      <c r="C28" s="708"/>
      <c r="D28" s="687"/>
      <c r="E28" s="712"/>
      <c r="G28" s="712"/>
      <c r="H28" s="712"/>
      <c r="R28" s="397"/>
      <c r="S28" s="718" t="s">
        <v>1203</v>
      </c>
      <c r="T28">
        <v>6</v>
      </c>
      <c r="V28" s="605"/>
      <c r="AY28" s="397"/>
      <c r="AZ28" s="397"/>
      <c r="BA28" s="397"/>
      <c r="BB28" s="397"/>
      <c r="BC28" s="397"/>
      <c r="BD28" s="397"/>
      <c r="BE28" s="397"/>
      <c r="BF28" s="397"/>
      <c r="BG28" s="397"/>
      <c r="BH28" s="397"/>
      <c r="BI28" s="397"/>
      <c r="BJ28" s="397"/>
      <c r="BK28" s="397"/>
      <c r="BL28" s="397"/>
      <c r="BM28" s="397"/>
      <c r="BN28" s="397"/>
      <c r="BO28" s="397"/>
      <c r="BP28" s="397"/>
      <c r="BQ28" s="397"/>
      <c r="BR28" s="397"/>
      <c r="BS28" s="397"/>
      <c r="BT28" s="397"/>
      <c r="BU28" s="397"/>
      <c r="BV28" s="397"/>
      <c r="BW28" s="397"/>
      <c r="BX28" s="397"/>
      <c r="BY28" s="397"/>
      <c r="BZ28" s="397"/>
      <c r="CA28" s="397"/>
      <c r="CB28" s="397"/>
      <c r="CC28" s="397"/>
      <c r="CD28" s="397"/>
      <c r="CE28" s="397"/>
      <c r="CF28" s="397"/>
      <c r="CG28" s="397"/>
      <c r="CH28" s="397"/>
      <c r="CI28" s="397"/>
      <c r="CJ28" s="397"/>
      <c r="CK28" s="397"/>
      <c r="CL28" s="397"/>
      <c r="CM28" s="397"/>
      <c r="CN28" s="397"/>
      <c r="CO28" s="397"/>
      <c r="CP28" s="397"/>
      <c r="CQ28" s="397"/>
      <c r="CR28" s="397"/>
      <c r="CS28" s="397"/>
      <c r="CT28" s="397"/>
      <c r="CU28" s="397"/>
      <c r="CV28" s="397"/>
      <c r="CW28" s="397"/>
      <c r="CX28" s="397"/>
      <c r="CY28" s="397"/>
      <c r="CZ28" s="397"/>
      <c r="DA28" s="397"/>
      <c r="DB28" s="397"/>
      <c r="DC28" s="397"/>
      <c r="DD28" s="397"/>
      <c r="DE28" s="397"/>
      <c r="DF28" s="397"/>
      <c r="DG28" s="397"/>
      <c r="DH28" s="397"/>
      <c r="DI28" s="397"/>
      <c r="DJ28" s="397"/>
      <c r="DK28" s="397"/>
      <c r="DL28" s="397"/>
      <c r="DM28" s="397"/>
      <c r="DN28" s="397"/>
      <c r="DO28" s="397"/>
      <c r="DP28" s="397"/>
      <c r="DQ28" s="397"/>
      <c r="DR28" s="397"/>
      <c r="DS28" s="397"/>
      <c r="DT28" s="397"/>
      <c r="DU28" s="397"/>
      <c r="DV28" s="397"/>
      <c r="DW28" s="397"/>
      <c r="DX28" s="397"/>
      <c r="DY28" s="397"/>
      <c r="DZ28" s="397"/>
      <c r="EA28" s="397"/>
      <c r="EB28" s="397"/>
      <c r="EC28" s="397"/>
      <c r="ED28" s="397"/>
      <c r="EE28" s="397"/>
      <c r="EF28" s="397"/>
      <c r="EG28" s="397"/>
      <c r="EH28" s="397"/>
      <c r="EI28" s="397"/>
      <c r="EJ28" s="397"/>
      <c r="EK28" s="397"/>
      <c r="EL28" s="397"/>
      <c r="EM28" s="397"/>
      <c r="EN28" s="397"/>
      <c r="EO28" s="397"/>
      <c r="EP28" s="397"/>
      <c r="EQ28" s="397"/>
      <c r="ER28" s="397"/>
      <c r="ES28" s="397"/>
      <c r="ET28" s="397"/>
      <c r="EU28" s="397"/>
      <c r="EV28" s="397"/>
      <c r="EW28" s="397"/>
      <c r="EX28" s="397"/>
      <c r="EY28" s="397"/>
      <c r="EZ28" s="397"/>
      <c r="FA28" s="397"/>
      <c r="FB28" s="397"/>
      <c r="FC28" s="397"/>
      <c r="FD28" s="397"/>
      <c r="FE28" s="397"/>
      <c r="FF28" s="397"/>
      <c r="FG28" s="397"/>
      <c r="FH28" s="397"/>
      <c r="FI28" s="397"/>
      <c r="FJ28" s="397"/>
      <c r="FK28" s="397"/>
      <c r="FL28" s="397"/>
      <c r="FM28" s="397"/>
      <c r="FN28" s="397"/>
      <c r="FO28" s="397"/>
      <c r="FP28" s="397"/>
      <c r="FQ28" s="397"/>
      <c r="FR28" s="397"/>
      <c r="FS28" s="397"/>
      <c r="FT28" s="397"/>
      <c r="FU28" s="397"/>
      <c r="FV28" s="397"/>
      <c r="FW28" s="397"/>
      <c r="FX28" s="397"/>
      <c r="FY28" s="397"/>
      <c r="FZ28" s="397"/>
      <c r="GA28" s="397"/>
      <c r="GB28" s="397"/>
      <c r="GC28" s="397"/>
      <c r="GD28" s="397"/>
      <c r="GE28" s="397"/>
      <c r="GF28" s="397"/>
      <c r="GG28" s="397"/>
      <c r="GH28" s="397"/>
      <c r="GI28" s="397"/>
      <c r="GJ28" s="397"/>
      <c r="GK28" s="397"/>
      <c r="GL28" s="397"/>
      <c r="GM28" s="397"/>
      <c r="GN28" s="397"/>
      <c r="GO28" s="397"/>
      <c r="GP28" s="397"/>
      <c r="GQ28" s="397"/>
      <c r="GR28" s="397"/>
      <c r="GS28" s="397"/>
      <c r="GT28" s="397"/>
      <c r="GU28" s="397"/>
      <c r="GV28" s="397"/>
      <c r="GW28" s="397"/>
      <c r="GX28" s="397"/>
      <c r="GY28" s="397"/>
      <c r="GZ28" s="397"/>
      <c r="HA28" s="397"/>
      <c r="HB28" s="397"/>
      <c r="HC28" s="397"/>
      <c r="HD28" s="397"/>
      <c r="HE28" s="397"/>
      <c r="HF28" s="397"/>
      <c r="HG28" s="397"/>
      <c r="HH28" s="397"/>
      <c r="HI28" s="397"/>
      <c r="HJ28" s="397"/>
      <c r="HK28" s="397"/>
      <c r="HL28" s="397"/>
      <c r="HM28" s="397"/>
      <c r="HN28" s="397"/>
      <c r="HO28" s="397"/>
      <c r="HP28" s="397"/>
      <c r="HQ28" s="397"/>
      <c r="HR28" s="397"/>
      <c r="HS28" s="397"/>
      <c r="HT28" s="397"/>
      <c r="HU28" s="397"/>
      <c r="HV28" s="397"/>
      <c r="HW28" s="397"/>
      <c r="HX28" s="397"/>
      <c r="HY28" s="397"/>
      <c r="HZ28" s="397"/>
      <c r="IA28" s="397"/>
      <c r="IB28" s="397"/>
      <c r="IC28" s="397"/>
      <c r="ID28" s="397"/>
      <c r="IE28" s="397"/>
      <c r="IF28" s="397"/>
      <c r="IG28" s="397"/>
      <c r="IH28" s="397"/>
      <c r="II28" s="397"/>
      <c r="IJ28" s="397"/>
      <c r="IK28" s="397"/>
      <c r="IL28" s="397"/>
      <c r="IM28" s="397"/>
      <c r="IN28" s="397"/>
    </row>
    <row r="29" spans="2:248" ht="15.6" hidden="1">
      <c r="B29" s="712"/>
      <c r="C29" s="712"/>
      <c r="D29" s="712"/>
      <c r="E29" s="712"/>
      <c r="G29" s="712"/>
      <c r="H29" s="712"/>
      <c r="R29" s="397"/>
      <c r="S29" s="718" t="s">
        <v>1204</v>
      </c>
      <c r="T29">
        <v>4</v>
      </c>
      <c r="V29" s="605"/>
      <c r="W29" s="721"/>
      <c r="X29" s="721"/>
      <c r="AY29" s="397"/>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7"/>
      <c r="CD29" s="397"/>
      <c r="CE29" s="397"/>
      <c r="CF29" s="397"/>
      <c r="CG29" s="397"/>
      <c r="CH29" s="397"/>
      <c r="CI29" s="397"/>
      <c r="CJ29" s="397"/>
      <c r="CK29" s="397"/>
      <c r="CL29" s="397"/>
      <c r="CM29" s="397"/>
      <c r="CN29" s="397"/>
      <c r="CO29" s="397"/>
      <c r="CP29" s="397"/>
      <c r="CQ29" s="397"/>
      <c r="CR29" s="397"/>
      <c r="CS29" s="397"/>
      <c r="CT29" s="397"/>
      <c r="CU29" s="397"/>
      <c r="CV29" s="397"/>
      <c r="CW29" s="397"/>
      <c r="CX29" s="397"/>
      <c r="CY29" s="397"/>
      <c r="CZ29" s="397"/>
      <c r="DA29" s="397"/>
      <c r="DB29" s="397"/>
      <c r="DC29" s="397"/>
      <c r="DD29" s="397"/>
      <c r="DE29" s="397"/>
      <c r="DF29" s="397"/>
      <c r="DG29" s="397"/>
      <c r="DH29" s="397"/>
      <c r="DI29" s="397"/>
      <c r="DJ29" s="397"/>
      <c r="DK29" s="397"/>
      <c r="DL29" s="397"/>
      <c r="DM29" s="397"/>
      <c r="DN29" s="397"/>
      <c r="DO29" s="397"/>
      <c r="DP29" s="397"/>
      <c r="DQ29" s="397"/>
      <c r="DR29" s="397"/>
      <c r="DS29" s="397"/>
      <c r="DT29" s="397"/>
      <c r="DU29" s="397"/>
      <c r="DV29" s="397"/>
      <c r="DW29" s="397"/>
      <c r="DX29" s="397"/>
      <c r="DY29" s="397"/>
      <c r="DZ29" s="397"/>
      <c r="EA29" s="397"/>
      <c r="EB29" s="397"/>
      <c r="EC29" s="397"/>
      <c r="ED29" s="397"/>
      <c r="EE29" s="397"/>
      <c r="EF29" s="397"/>
      <c r="EG29" s="397"/>
      <c r="EH29" s="397"/>
      <c r="EI29" s="397"/>
      <c r="EJ29" s="397"/>
      <c r="EK29" s="397"/>
      <c r="EL29" s="397"/>
      <c r="EM29" s="397"/>
      <c r="EN29" s="397"/>
      <c r="EO29" s="397"/>
      <c r="EP29" s="397"/>
      <c r="EQ29" s="397"/>
      <c r="ER29" s="397"/>
      <c r="ES29" s="397"/>
      <c r="ET29" s="397"/>
      <c r="EU29" s="397"/>
      <c r="EV29" s="397"/>
      <c r="EW29" s="397"/>
      <c r="EX29" s="397"/>
      <c r="EY29" s="397"/>
      <c r="EZ29" s="397"/>
      <c r="FA29" s="397"/>
      <c r="FB29" s="397"/>
      <c r="FC29" s="397"/>
      <c r="FD29" s="397"/>
      <c r="FE29" s="397"/>
      <c r="FF29" s="397"/>
      <c r="FG29" s="397"/>
      <c r="FH29" s="397"/>
      <c r="FI29" s="397"/>
      <c r="FJ29" s="397"/>
      <c r="FK29" s="397"/>
      <c r="FL29" s="397"/>
      <c r="FM29" s="397"/>
      <c r="FN29" s="397"/>
      <c r="FO29" s="397"/>
      <c r="FP29" s="397"/>
      <c r="FQ29" s="397"/>
      <c r="FR29" s="397"/>
      <c r="FS29" s="397"/>
      <c r="FT29" s="397"/>
      <c r="FU29" s="397"/>
      <c r="FV29" s="397"/>
      <c r="FW29" s="397"/>
      <c r="FX29" s="397"/>
      <c r="FY29" s="397"/>
      <c r="FZ29" s="397"/>
      <c r="GA29" s="397"/>
      <c r="GB29" s="397"/>
      <c r="GC29" s="397"/>
      <c r="GD29" s="397"/>
      <c r="GE29" s="397"/>
      <c r="GF29" s="397"/>
      <c r="GG29" s="397"/>
      <c r="GH29" s="397"/>
      <c r="GI29" s="397"/>
      <c r="GJ29" s="397"/>
      <c r="GK29" s="397"/>
      <c r="GL29" s="397"/>
      <c r="GM29" s="397"/>
      <c r="GN29" s="397"/>
      <c r="GO29" s="397"/>
      <c r="GP29" s="397"/>
      <c r="GQ29" s="397"/>
      <c r="GR29" s="397"/>
      <c r="GS29" s="397"/>
      <c r="GT29" s="397"/>
      <c r="GU29" s="397"/>
      <c r="GV29" s="397"/>
      <c r="GW29" s="397"/>
      <c r="GX29" s="397"/>
      <c r="GY29" s="397"/>
      <c r="GZ29" s="397"/>
      <c r="HA29" s="397"/>
      <c r="HB29" s="397"/>
      <c r="HC29" s="397"/>
      <c r="HD29" s="397"/>
      <c r="HE29" s="397"/>
      <c r="HF29" s="397"/>
      <c r="HG29" s="397"/>
      <c r="HH29" s="397"/>
      <c r="HI29" s="397"/>
      <c r="HJ29" s="397"/>
      <c r="HK29" s="397"/>
      <c r="HL29" s="397"/>
      <c r="HM29" s="397"/>
      <c r="HN29" s="397"/>
      <c r="HO29" s="397"/>
      <c r="HP29" s="397"/>
      <c r="HQ29" s="397"/>
      <c r="HR29" s="397"/>
      <c r="HS29" s="397"/>
      <c r="HT29" s="397"/>
      <c r="HU29" s="397"/>
      <c r="HV29" s="397"/>
      <c r="HW29" s="397"/>
      <c r="HX29" s="397"/>
      <c r="HY29" s="397"/>
      <c r="HZ29" s="397"/>
      <c r="IA29" s="397"/>
      <c r="IB29" s="397"/>
      <c r="IC29" s="397"/>
      <c r="ID29" s="397"/>
      <c r="IE29" s="397"/>
      <c r="IF29" s="397"/>
      <c r="IG29" s="397"/>
      <c r="IH29" s="397"/>
      <c r="II29" s="397"/>
      <c r="IJ29" s="397"/>
      <c r="IK29" s="397"/>
      <c r="IL29" s="397"/>
      <c r="IM29" s="397"/>
      <c r="IN29" s="397"/>
    </row>
    <row r="30" spans="2:248" ht="15.6" hidden="1">
      <c r="B30" s="712"/>
      <c r="C30" s="712"/>
      <c r="D30" s="712"/>
      <c r="E30" s="712"/>
      <c r="G30" s="712"/>
      <c r="H30" s="712"/>
      <c r="R30" s="397"/>
      <c r="S30" s="718" t="s">
        <v>1205</v>
      </c>
      <c r="T30">
        <v>2</v>
      </c>
      <c r="V30" s="605"/>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7"/>
      <c r="CD30" s="397"/>
      <c r="CE30" s="397"/>
      <c r="CF30" s="397"/>
      <c r="CG30" s="397"/>
      <c r="CH30" s="397"/>
      <c r="CI30" s="397"/>
      <c r="CJ30" s="397"/>
      <c r="CK30" s="397"/>
      <c r="CL30" s="397"/>
      <c r="CM30" s="397"/>
      <c r="CN30" s="397"/>
      <c r="CO30" s="397"/>
      <c r="CP30" s="397"/>
      <c r="CQ30" s="397"/>
      <c r="CR30" s="397"/>
      <c r="CS30" s="397"/>
      <c r="CT30" s="397"/>
      <c r="CU30" s="397"/>
      <c r="CV30" s="397"/>
      <c r="CW30" s="397"/>
      <c r="CX30" s="397"/>
      <c r="CY30" s="397"/>
      <c r="CZ30" s="397"/>
      <c r="DA30" s="397"/>
      <c r="DB30" s="397"/>
      <c r="DC30" s="397"/>
      <c r="DD30" s="397"/>
      <c r="DE30" s="397"/>
      <c r="DF30" s="397"/>
      <c r="DG30" s="397"/>
      <c r="DH30" s="397"/>
      <c r="DI30" s="397"/>
      <c r="DJ30" s="397"/>
      <c r="DK30" s="397"/>
      <c r="DL30" s="397"/>
      <c r="DM30" s="397"/>
      <c r="DN30" s="397"/>
      <c r="DO30" s="397"/>
      <c r="DP30" s="397"/>
      <c r="DQ30" s="397"/>
      <c r="DR30" s="397"/>
      <c r="DS30" s="397"/>
      <c r="DT30" s="397"/>
      <c r="DU30" s="397"/>
      <c r="DV30" s="397"/>
      <c r="DW30" s="397"/>
      <c r="DX30" s="397"/>
      <c r="DY30" s="397"/>
      <c r="DZ30" s="397"/>
      <c r="EA30" s="397"/>
      <c r="EB30" s="397"/>
      <c r="EC30" s="397"/>
      <c r="ED30" s="397"/>
      <c r="EE30" s="397"/>
      <c r="EF30" s="397"/>
      <c r="EG30" s="397"/>
      <c r="EH30" s="397"/>
      <c r="EI30" s="397"/>
      <c r="EJ30" s="397"/>
      <c r="EK30" s="397"/>
      <c r="EL30" s="397"/>
      <c r="EM30" s="397"/>
      <c r="EN30" s="397"/>
      <c r="EO30" s="397"/>
      <c r="EP30" s="397"/>
      <c r="EQ30" s="397"/>
      <c r="ER30" s="397"/>
      <c r="ES30" s="397"/>
      <c r="ET30" s="397"/>
      <c r="EU30" s="397"/>
      <c r="EV30" s="397"/>
      <c r="EW30" s="397"/>
      <c r="EX30" s="397"/>
      <c r="EY30" s="397"/>
      <c r="EZ30" s="397"/>
      <c r="FA30" s="397"/>
      <c r="FB30" s="397"/>
      <c r="FC30" s="397"/>
      <c r="FD30" s="397"/>
      <c r="FE30" s="397"/>
      <c r="FF30" s="397"/>
      <c r="FG30" s="397"/>
      <c r="FH30" s="397"/>
      <c r="FI30" s="397"/>
      <c r="FJ30" s="397"/>
      <c r="FK30" s="397"/>
      <c r="FL30" s="397"/>
      <c r="FM30" s="397"/>
      <c r="FN30" s="397"/>
      <c r="FO30" s="397"/>
      <c r="FP30" s="397"/>
      <c r="FQ30" s="397"/>
      <c r="FR30" s="397"/>
      <c r="FS30" s="397"/>
      <c r="FT30" s="397"/>
      <c r="FU30" s="397"/>
      <c r="FV30" s="397"/>
      <c r="FW30" s="397"/>
      <c r="FX30" s="397"/>
      <c r="FY30" s="397"/>
      <c r="FZ30" s="397"/>
      <c r="GA30" s="397"/>
      <c r="GB30" s="397"/>
      <c r="GC30" s="397"/>
      <c r="GD30" s="397"/>
      <c r="GE30" s="397"/>
      <c r="GF30" s="397"/>
      <c r="GG30" s="397"/>
      <c r="GH30" s="397"/>
      <c r="GI30" s="397"/>
      <c r="GJ30" s="397"/>
      <c r="GK30" s="397"/>
      <c r="GL30" s="397"/>
      <c r="GM30" s="397"/>
      <c r="GN30" s="397"/>
      <c r="GO30" s="397"/>
      <c r="GP30" s="397"/>
      <c r="GQ30" s="397"/>
      <c r="GR30" s="397"/>
      <c r="GS30" s="397"/>
      <c r="GT30" s="397"/>
      <c r="GU30" s="397"/>
      <c r="GV30" s="397"/>
      <c r="GW30" s="397"/>
      <c r="GX30" s="397"/>
      <c r="GY30" s="397"/>
      <c r="GZ30" s="397"/>
      <c r="HA30" s="397"/>
      <c r="HB30" s="397"/>
      <c r="HC30" s="397"/>
      <c r="HD30" s="397"/>
      <c r="HE30" s="397"/>
      <c r="HF30" s="397"/>
      <c r="HG30" s="397"/>
      <c r="HH30" s="397"/>
      <c r="HI30" s="397"/>
      <c r="HJ30" s="397"/>
      <c r="HK30" s="397"/>
      <c r="HL30" s="397"/>
      <c r="HM30" s="397"/>
      <c r="HN30" s="397"/>
      <c r="HO30" s="397"/>
      <c r="HP30" s="397"/>
      <c r="HQ30" s="397"/>
      <c r="HR30" s="397"/>
      <c r="HS30" s="397"/>
      <c r="HT30" s="397"/>
      <c r="HU30" s="397"/>
      <c r="HV30" s="397"/>
      <c r="HW30" s="397"/>
      <c r="HX30" s="397"/>
      <c r="HY30" s="397"/>
      <c r="HZ30" s="397"/>
      <c r="IA30" s="397"/>
      <c r="IB30" s="397"/>
      <c r="IC30" s="397"/>
      <c r="ID30" s="397"/>
      <c r="IE30" s="397"/>
      <c r="IF30" s="397"/>
      <c r="IG30" s="397"/>
      <c r="IH30" s="397"/>
      <c r="II30" s="397"/>
      <c r="IJ30" s="397"/>
      <c r="IK30" s="397"/>
      <c r="IL30" s="397"/>
      <c r="IM30" s="397"/>
      <c r="IN30" s="397"/>
    </row>
    <row r="31" spans="2:248" ht="15.6" hidden="1">
      <c r="B31" s="712"/>
      <c r="C31" s="712"/>
      <c r="D31" s="712"/>
      <c r="E31" s="712"/>
      <c r="G31" s="712"/>
      <c r="H31" s="712"/>
      <c r="R31" s="397"/>
      <c r="S31" s="724" t="s">
        <v>1188</v>
      </c>
      <c r="T31" s="704">
        <v>0</v>
      </c>
      <c r="U31" s="704"/>
      <c r="V31" s="705"/>
      <c r="W31" s="704"/>
      <c r="X31" s="704"/>
      <c r="Y31" s="704"/>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7"/>
      <c r="CD31" s="397"/>
      <c r="CE31" s="397"/>
      <c r="CF31" s="397"/>
      <c r="CG31" s="397"/>
      <c r="CH31" s="397"/>
      <c r="CI31" s="397"/>
      <c r="CJ31" s="397"/>
      <c r="CK31" s="397"/>
      <c r="CL31" s="397"/>
      <c r="CM31" s="397"/>
      <c r="CN31" s="397"/>
      <c r="CO31" s="397"/>
      <c r="CP31" s="397"/>
      <c r="CQ31" s="397"/>
      <c r="CR31" s="397"/>
      <c r="CS31" s="397"/>
      <c r="CT31" s="397"/>
      <c r="CU31" s="397"/>
      <c r="CV31" s="397"/>
      <c r="CW31" s="397"/>
      <c r="CX31" s="397"/>
      <c r="CY31" s="397"/>
      <c r="CZ31" s="397"/>
      <c r="DA31" s="397"/>
      <c r="DB31" s="397"/>
      <c r="DC31" s="397"/>
      <c r="DD31" s="397"/>
      <c r="DE31" s="397"/>
      <c r="DF31" s="397"/>
      <c r="DG31" s="397"/>
      <c r="DH31" s="397"/>
      <c r="DI31" s="397"/>
      <c r="DJ31" s="397"/>
      <c r="DK31" s="397"/>
      <c r="DL31" s="397"/>
      <c r="DM31" s="397"/>
      <c r="DN31" s="397"/>
      <c r="DO31" s="397"/>
      <c r="DP31" s="397"/>
      <c r="DQ31" s="397"/>
      <c r="DR31" s="397"/>
      <c r="DS31" s="397"/>
      <c r="DT31" s="397"/>
      <c r="DU31" s="397"/>
      <c r="DV31" s="397"/>
      <c r="DW31" s="397"/>
      <c r="DX31" s="397"/>
      <c r="DY31" s="397"/>
      <c r="DZ31" s="397"/>
      <c r="EA31" s="397"/>
      <c r="EB31" s="397"/>
      <c r="EC31" s="397"/>
      <c r="ED31" s="397"/>
      <c r="EE31" s="397"/>
      <c r="EF31" s="397"/>
      <c r="EG31" s="397"/>
      <c r="EH31" s="397"/>
      <c r="EI31" s="397"/>
      <c r="EJ31" s="397"/>
      <c r="EK31" s="397"/>
      <c r="EL31" s="397"/>
      <c r="EM31" s="397"/>
      <c r="EN31" s="397"/>
      <c r="EO31" s="397"/>
      <c r="EP31" s="397"/>
      <c r="EQ31" s="397"/>
      <c r="ER31" s="397"/>
      <c r="ES31" s="397"/>
      <c r="ET31" s="397"/>
      <c r="EU31" s="397"/>
      <c r="EV31" s="397"/>
      <c r="EW31" s="397"/>
      <c r="EX31" s="397"/>
      <c r="EY31" s="397"/>
      <c r="EZ31" s="397"/>
      <c r="FA31" s="397"/>
      <c r="FB31" s="397"/>
      <c r="FC31" s="397"/>
      <c r="FD31" s="397"/>
      <c r="FE31" s="397"/>
      <c r="FF31" s="397"/>
      <c r="FG31" s="397"/>
      <c r="FH31" s="397"/>
      <c r="FI31" s="397"/>
      <c r="FJ31" s="397"/>
      <c r="FK31" s="397"/>
      <c r="FL31" s="397"/>
      <c r="FM31" s="397"/>
      <c r="FN31" s="397"/>
      <c r="FO31" s="397"/>
      <c r="FP31" s="397"/>
      <c r="FQ31" s="397"/>
      <c r="FR31" s="397"/>
      <c r="FS31" s="397"/>
      <c r="FT31" s="397"/>
      <c r="FU31" s="397"/>
      <c r="FV31" s="397"/>
      <c r="FW31" s="397"/>
      <c r="FX31" s="397"/>
      <c r="FY31" s="397"/>
      <c r="FZ31" s="397"/>
      <c r="GA31" s="397"/>
      <c r="GB31" s="397"/>
      <c r="GC31" s="397"/>
      <c r="GD31" s="397"/>
      <c r="GE31" s="397"/>
      <c r="GF31" s="397"/>
      <c r="GG31" s="397"/>
      <c r="GH31" s="397"/>
      <c r="GI31" s="397"/>
      <c r="GJ31" s="397"/>
      <c r="GK31" s="397"/>
      <c r="GL31" s="397"/>
      <c r="GM31" s="397"/>
      <c r="GN31" s="397"/>
      <c r="GO31" s="397"/>
      <c r="GP31" s="397"/>
      <c r="GQ31" s="397"/>
      <c r="GR31" s="397"/>
      <c r="GS31" s="397"/>
      <c r="GT31" s="397"/>
      <c r="GU31" s="397"/>
      <c r="GV31" s="397"/>
      <c r="GW31" s="397"/>
      <c r="GX31" s="397"/>
      <c r="GY31" s="397"/>
      <c r="GZ31" s="397"/>
      <c r="HA31" s="397"/>
      <c r="HB31" s="397"/>
      <c r="HC31" s="397"/>
      <c r="HD31" s="397"/>
      <c r="HE31" s="397"/>
      <c r="HF31" s="397"/>
      <c r="HG31" s="397"/>
      <c r="HH31" s="397"/>
      <c r="HI31" s="397"/>
      <c r="HJ31" s="397"/>
      <c r="HK31" s="397"/>
      <c r="HL31" s="397"/>
      <c r="HM31" s="397"/>
      <c r="HN31" s="397"/>
      <c r="HO31" s="397"/>
      <c r="HP31" s="397"/>
      <c r="HQ31" s="397"/>
      <c r="HR31" s="397"/>
      <c r="HS31" s="397"/>
      <c r="HT31" s="397"/>
      <c r="HU31" s="397"/>
      <c r="HV31" s="397"/>
      <c r="HW31" s="397"/>
      <c r="HX31" s="397"/>
      <c r="HY31" s="397"/>
      <c r="HZ31" s="397"/>
      <c r="IA31" s="397"/>
      <c r="IB31" s="397"/>
      <c r="IC31" s="397"/>
      <c r="ID31" s="397"/>
      <c r="IE31" s="397"/>
      <c r="IF31" s="397"/>
      <c r="IG31" s="397"/>
      <c r="IH31" s="397"/>
      <c r="II31" s="397"/>
      <c r="IJ31" s="397"/>
      <c r="IK31" s="397"/>
      <c r="IL31" s="397"/>
      <c r="IM31" s="397"/>
      <c r="IN31" s="397"/>
    </row>
    <row r="32" spans="2:248" hidden="1">
      <c r="B32" s="712"/>
      <c r="C32" s="712"/>
      <c r="D32" s="712"/>
      <c r="E32" s="712"/>
      <c r="G32" s="712"/>
      <c r="H32" s="712"/>
      <c r="R32" s="397"/>
      <c r="S32" s="686"/>
      <c r="V32" s="605"/>
      <c r="AY32" s="397"/>
      <c r="AZ32" s="397"/>
      <c r="BA32" s="397"/>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7"/>
      <c r="CD32" s="397"/>
      <c r="CE32" s="397"/>
      <c r="CF32" s="397"/>
      <c r="CG32" s="397"/>
      <c r="CH32" s="397"/>
      <c r="CI32" s="397"/>
      <c r="CJ32" s="397"/>
      <c r="CK32" s="397"/>
      <c r="CL32" s="397"/>
      <c r="CM32" s="397"/>
      <c r="CN32" s="397"/>
      <c r="CO32" s="397"/>
      <c r="CP32" s="397"/>
      <c r="CQ32" s="397"/>
      <c r="CR32" s="397"/>
      <c r="CS32" s="397"/>
      <c r="CT32" s="397"/>
      <c r="CU32" s="397"/>
      <c r="CV32" s="397"/>
      <c r="CW32" s="397"/>
      <c r="CX32" s="397"/>
      <c r="CY32" s="397"/>
      <c r="CZ32" s="397"/>
      <c r="DA32" s="397"/>
      <c r="DB32" s="397"/>
      <c r="DC32" s="397"/>
      <c r="DD32" s="397"/>
      <c r="DE32" s="397"/>
      <c r="DF32" s="397"/>
      <c r="DG32" s="397"/>
      <c r="DH32" s="397"/>
      <c r="DI32" s="397"/>
      <c r="DJ32" s="397"/>
      <c r="DK32" s="397"/>
      <c r="DL32" s="397"/>
      <c r="DM32" s="397"/>
      <c r="DN32" s="397"/>
      <c r="DO32" s="397"/>
      <c r="DP32" s="397"/>
      <c r="DQ32" s="397"/>
      <c r="DR32" s="397"/>
      <c r="DS32" s="397"/>
      <c r="DT32" s="397"/>
      <c r="DU32" s="397"/>
      <c r="DV32" s="397"/>
      <c r="DW32" s="397"/>
      <c r="DX32" s="397"/>
      <c r="DY32" s="397"/>
      <c r="DZ32" s="397"/>
      <c r="EA32" s="397"/>
      <c r="EB32" s="397"/>
      <c r="EC32" s="397"/>
      <c r="ED32" s="397"/>
      <c r="EE32" s="397"/>
      <c r="EF32" s="397"/>
      <c r="EG32" s="397"/>
      <c r="EH32" s="397"/>
      <c r="EI32" s="397"/>
      <c r="EJ32" s="397"/>
      <c r="EK32" s="397"/>
      <c r="EL32" s="397"/>
      <c r="EM32" s="397"/>
      <c r="EN32" s="397"/>
      <c r="EO32" s="397"/>
      <c r="EP32" s="397"/>
      <c r="EQ32" s="397"/>
      <c r="ER32" s="397"/>
      <c r="ES32" s="397"/>
      <c r="ET32" s="397"/>
      <c r="EU32" s="397"/>
      <c r="EV32" s="397"/>
      <c r="EW32" s="397"/>
      <c r="EX32" s="397"/>
      <c r="EY32" s="397"/>
      <c r="EZ32" s="397"/>
      <c r="FA32" s="397"/>
      <c r="FB32" s="397"/>
      <c r="FC32" s="397"/>
      <c r="FD32" s="397"/>
      <c r="FE32" s="397"/>
      <c r="FF32" s="397"/>
      <c r="FG32" s="397"/>
      <c r="FH32" s="397"/>
      <c r="FI32" s="397"/>
      <c r="FJ32" s="397"/>
      <c r="FK32" s="397"/>
      <c r="FL32" s="397"/>
      <c r="FM32" s="397"/>
      <c r="FN32" s="397"/>
      <c r="FO32" s="397"/>
      <c r="FP32" s="397"/>
      <c r="FQ32" s="397"/>
      <c r="FR32" s="397"/>
      <c r="FS32" s="397"/>
      <c r="FT32" s="397"/>
      <c r="FU32" s="397"/>
      <c r="FV32" s="397"/>
      <c r="FW32" s="397"/>
      <c r="FX32" s="397"/>
      <c r="FY32" s="397"/>
      <c r="FZ32" s="397"/>
      <c r="GA32" s="397"/>
      <c r="GB32" s="397"/>
      <c r="GC32" s="397"/>
      <c r="GD32" s="397"/>
      <c r="GE32" s="397"/>
      <c r="GF32" s="397"/>
      <c r="GG32" s="397"/>
      <c r="GH32" s="397"/>
      <c r="GI32" s="397"/>
      <c r="GJ32" s="397"/>
      <c r="GK32" s="397"/>
      <c r="GL32" s="397"/>
      <c r="GM32" s="397"/>
      <c r="GN32" s="397"/>
      <c r="GO32" s="397"/>
      <c r="GP32" s="397"/>
      <c r="GQ32" s="397"/>
      <c r="GR32" s="397"/>
      <c r="GS32" s="397"/>
      <c r="GT32" s="397"/>
      <c r="GU32" s="397"/>
      <c r="GV32" s="397"/>
      <c r="GW32" s="397"/>
      <c r="GX32" s="397"/>
      <c r="GY32" s="397"/>
      <c r="GZ32" s="397"/>
      <c r="HA32" s="397"/>
      <c r="HB32" s="397"/>
      <c r="HC32" s="397"/>
      <c r="HD32" s="397"/>
      <c r="HE32" s="397"/>
      <c r="HF32" s="397"/>
      <c r="HG32" s="397"/>
      <c r="HH32" s="397"/>
      <c r="HI32" s="397"/>
      <c r="HJ32" s="397"/>
      <c r="HK32" s="397"/>
      <c r="HL32" s="397"/>
      <c r="HM32" s="397"/>
      <c r="HN32" s="397"/>
      <c r="HO32" s="397"/>
      <c r="HP32" s="397"/>
      <c r="HQ32" s="397"/>
      <c r="HR32" s="397"/>
      <c r="HS32" s="397"/>
      <c r="HT32" s="397"/>
      <c r="HU32" s="397"/>
      <c r="HV32" s="397"/>
      <c r="HW32" s="397"/>
      <c r="HX32" s="397"/>
      <c r="HY32" s="397"/>
      <c r="HZ32" s="397"/>
      <c r="IA32" s="397"/>
      <c r="IB32" s="397"/>
      <c r="IC32" s="397"/>
      <c r="ID32" s="397"/>
      <c r="IE32" s="397"/>
      <c r="IF32" s="397"/>
      <c r="IG32" s="397"/>
      <c r="IH32" s="397"/>
      <c r="II32" s="397"/>
      <c r="IJ32" s="397"/>
      <c r="IK32" s="397"/>
      <c r="IL32" s="397"/>
      <c r="IM32" s="397"/>
      <c r="IN32" s="397"/>
    </row>
    <row r="33" spans="2:248" hidden="1">
      <c r="B33" s="712"/>
      <c r="C33" s="712"/>
      <c r="D33" s="712"/>
      <c r="E33" s="712"/>
      <c r="G33" s="712"/>
      <c r="H33" s="712"/>
      <c r="R33" s="397"/>
      <c r="S33" s="725" t="s">
        <v>1147</v>
      </c>
      <c r="T33" s="725">
        <v>0</v>
      </c>
      <c r="V33" s="605"/>
      <c r="AY33" s="397"/>
      <c r="AZ33" s="397"/>
      <c r="BA33" s="397"/>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7"/>
      <c r="CF33" s="397"/>
      <c r="CG33" s="397"/>
      <c r="CH33" s="397"/>
      <c r="CI33" s="397"/>
      <c r="CJ33" s="397"/>
      <c r="CK33" s="397"/>
      <c r="CL33" s="397"/>
      <c r="CM33" s="397"/>
      <c r="CN33" s="397"/>
      <c r="CO33" s="397"/>
      <c r="CP33" s="397"/>
      <c r="CQ33" s="397"/>
      <c r="CR33" s="397"/>
      <c r="CS33" s="397"/>
      <c r="CT33" s="397"/>
      <c r="CU33" s="397"/>
      <c r="CV33" s="397"/>
      <c r="CW33" s="397"/>
      <c r="CX33" s="397"/>
      <c r="CY33" s="397"/>
      <c r="CZ33" s="397"/>
      <c r="DA33" s="397"/>
      <c r="DB33" s="397"/>
      <c r="DC33" s="397"/>
      <c r="DD33" s="397"/>
      <c r="DE33" s="397"/>
      <c r="DF33" s="397"/>
      <c r="DG33" s="397"/>
      <c r="DH33" s="397"/>
      <c r="DI33" s="397"/>
      <c r="DJ33" s="397"/>
      <c r="DK33" s="397"/>
      <c r="DL33" s="397"/>
      <c r="DM33" s="397"/>
      <c r="DN33" s="397"/>
      <c r="DO33" s="397"/>
      <c r="DP33" s="397"/>
      <c r="DQ33" s="397"/>
      <c r="DR33" s="397"/>
      <c r="DS33" s="397"/>
      <c r="DT33" s="397"/>
      <c r="DU33" s="397"/>
      <c r="DV33" s="397"/>
      <c r="DW33" s="397"/>
      <c r="DX33" s="397"/>
      <c r="DY33" s="397"/>
      <c r="DZ33" s="397"/>
      <c r="EA33" s="397"/>
      <c r="EB33" s="397"/>
      <c r="EC33" s="397"/>
      <c r="ED33" s="397"/>
      <c r="EE33" s="397"/>
      <c r="EF33" s="397"/>
      <c r="EG33" s="397"/>
      <c r="EH33" s="397"/>
      <c r="EI33" s="397"/>
      <c r="EJ33" s="397"/>
      <c r="EK33" s="397"/>
      <c r="EL33" s="397"/>
      <c r="EM33" s="397"/>
      <c r="EN33" s="397"/>
      <c r="EO33" s="397"/>
      <c r="EP33" s="397"/>
      <c r="EQ33" s="397"/>
      <c r="ER33" s="397"/>
      <c r="ES33" s="397"/>
      <c r="ET33" s="397"/>
      <c r="EU33" s="397"/>
      <c r="EV33" s="397"/>
      <c r="EW33" s="397"/>
      <c r="EX33" s="397"/>
      <c r="EY33" s="397"/>
      <c r="EZ33" s="397"/>
      <c r="FA33" s="397"/>
      <c r="FB33" s="397"/>
      <c r="FC33" s="397"/>
      <c r="FD33" s="397"/>
      <c r="FE33" s="397"/>
      <c r="FF33" s="397"/>
      <c r="FG33" s="397"/>
      <c r="FH33" s="397"/>
      <c r="FI33" s="397"/>
      <c r="FJ33" s="397"/>
      <c r="FK33" s="397"/>
      <c r="FL33" s="397"/>
      <c r="FM33" s="397"/>
      <c r="FN33" s="397"/>
      <c r="FO33" s="397"/>
      <c r="FP33" s="397"/>
      <c r="FQ33" s="397"/>
      <c r="FR33" s="397"/>
      <c r="FS33" s="397"/>
      <c r="FT33" s="397"/>
      <c r="FU33" s="397"/>
      <c r="FV33" s="397"/>
      <c r="FW33" s="397"/>
      <c r="FX33" s="397"/>
      <c r="FY33" s="397"/>
      <c r="FZ33" s="397"/>
      <c r="GA33" s="397"/>
      <c r="GB33" s="397"/>
      <c r="GC33" s="397"/>
      <c r="GD33" s="397"/>
      <c r="GE33" s="397"/>
      <c r="GF33" s="397"/>
      <c r="GG33" s="397"/>
      <c r="GH33" s="397"/>
      <c r="GI33" s="397"/>
      <c r="GJ33" s="397"/>
      <c r="GK33" s="397"/>
      <c r="GL33" s="397"/>
      <c r="GM33" s="397"/>
      <c r="GN33" s="397"/>
      <c r="GO33" s="397"/>
      <c r="GP33" s="397"/>
      <c r="GQ33" s="397"/>
      <c r="GR33" s="397"/>
      <c r="GS33" s="397"/>
      <c r="GT33" s="397"/>
      <c r="GU33" s="397"/>
      <c r="GV33" s="397"/>
      <c r="GW33" s="397"/>
      <c r="GX33" s="397"/>
      <c r="GY33" s="397"/>
      <c r="GZ33" s="397"/>
      <c r="HA33" s="397"/>
      <c r="HB33" s="397"/>
      <c r="HC33" s="397"/>
      <c r="HD33" s="397"/>
      <c r="HE33" s="397"/>
      <c r="HF33" s="397"/>
      <c r="HG33" s="397"/>
      <c r="HH33" s="397"/>
      <c r="HI33" s="397"/>
      <c r="HJ33" s="397"/>
      <c r="HK33" s="397"/>
      <c r="HL33" s="397"/>
      <c r="HM33" s="397"/>
      <c r="HN33" s="397"/>
      <c r="HO33" s="397"/>
      <c r="HP33" s="397"/>
      <c r="HQ33" s="397"/>
      <c r="HR33" s="397"/>
      <c r="HS33" s="397"/>
      <c r="HT33" s="397"/>
      <c r="HU33" s="397"/>
      <c r="HV33" s="397"/>
      <c r="HW33" s="397"/>
      <c r="HX33" s="397"/>
      <c r="HY33" s="397"/>
      <c r="HZ33" s="397"/>
      <c r="IA33" s="397"/>
      <c r="IB33" s="397"/>
      <c r="IC33" s="397"/>
      <c r="ID33" s="397"/>
      <c r="IE33" s="397"/>
      <c r="IF33" s="397"/>
      <c r="IG33" s="397"/>
      <c r="IH33" s="397"/>
      <c r="II33" s="397"/>
      <c r="IJ33" s="397"/>
      <c r="IK33" s="397"/>
      <c r="IL33" s="397"/>
      <c r="IM33" s="397"/>
      <c r="IN33" s="397"/>
    </row>
    <row r="34" spans="2:248" hidden="1">
      <c r="B34" s="712"/>
      <c r="C34" s="712"/>
      <c r="D34" s="712"/>
      <c r="E34" s="712"/>
      <c r="G34" s="712"/>
      <c r="H34" s="712"/>
      <c r="R34" s="397"/>
      <c r="S34" s="725" t="s">
        <v>1150</v>
      </c>
      <c r="T34" s="725">
        <v>3</v>
      </c>
      <c r="V34" s="605"/>
      <c r="Z34" s="686"/>
      <c r="AY34" s="397"/>
      <c r="AZ34" s="397"/>
      <c r="BA34" s="397"/>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397"/>
      <c r="CJ34" s="397"/>
      <c r="CK34" s="397"/>
      <c r="CL34" s="397"/>
      <c r="CM34" s="397"/>
      <c r="CN34" s="397"/>
      <c r="CO34" s="397"/>
      <c r="CP34" s="397"/>
      <c r="CQ34" s="397"/>
      <c r="CR34" s="397"/>
      <c r="CS34" s="397"/>
      <c r="CT34" s="397"/>
      <c r="CU34" s="397"/>
      <c r="CV34" s="397"/>
      <c r="CW34" s="397"/>
      <c r="CX34" s="397"/>
      <c r="CY34" s="397"/>
      <c r="CZ34" s="397"/>
      <c r="DA34" s="397"/>
      <c r="DB34" s="397"/>
      <c r="DC34" s="397"/>
      <c r="DD34" s="397"/>
      <c r="DE34" s="397"/>
      <c r="DF34" s="397"/>
      <c r="DG34" s="397"/>
      <c r="DH34" s="397"/>
      <c r="DI34" s="397"/>
      <c r="DJ34" s="397"/>
      <c r="DK34" s="397"/>
      <c r="DL34" s="397"/>
      <c r="DM34" s="397"/>
      <c r="DN34" s="397"/>
      <c r="DO34" s="397"/>
      <c r="DP34" s="397"/>
      <c r="DQ34" s="397"/>
      <c r="DR34" s="397"/>
      <c r="DS34" s="397"/>
      <c r="DT34" s="397"/>
      <c r="DU34" s="397"/>
      <c r="DV34" s="397"/>
      <c r="DW34" s="397"/>
      <c r="DX34" s="397"/>
      <c r="DY34" s="397"/>
      <c r="DZ34" s="397"/>
      <c r="EA34" s="397"/>
      <c r="EB34" s="397"/>
      <c r="EC34" s="397"/>
      <c r="ED34" s="397"/>
      <c r="EE34" s="397"/>
      <c r="EF34" s="397"/>
      <c r="EG34" s="397"/>
      <c r="EH34" s="397"/>
      <c r="EI34" s="397"/>
      <c r="EJ34" s="397"/>
      <c r="EK34" s="397"/>
      <c r="EL34" s="397"/>
      <c r="EM34" s="397"/>
      <c r="EN34" s="397"/>
      <c r="EO34" s="397"/>
      <c r="EP34" s="397"/>
      <c r="EQ34" s="397"/>
      <c r="ER34" s="397"/>
      <c r="ES34" s="397"/>
      <c r="ET34" s="397"/>
      <c r="EU34" s="397"/>
      <c r="EV34" s="397"/>
      <c r="EW34" s="397"/>
      <c r="EX34" s="397"/>
      <c r="EY34" s="397"/>
      <c r="EZ34" s="397"/>
      <c r="FA34" s="397"/>
      <c r="FB34" s="397"/>
      <c r="FC34" s="397"/>
      <c r="FD34" s="397"/>
      <c r="FE34" s="397"/>
      <c r="FF34" s="397"/>
      <c r="FG34" s="397"/>
      <c r="FH34" s="397"/>
      <c r="FI34" s="397"/>
      <c r="FJ34" s="397"/>
      <c r="FK34" s="397"/>
      <c r="FL34" s="397"/>
      <c r="FM34" s="397"/>
      <c r="FN34" s="397"/>
      <c r="FO34" s="397"/>
      <c r="FP34" s="397"/>
      <c r="FQ34" s="397"/>
      <c r="FR34" s="397"/>
      <c r="FS34" s="397"/>
      <c r="FT34" s="397"/>
      <c r="FU34" s="397"/>
      <c r="FV34" s="397"/>
      <c r="FW34" s="397"/>
      <c r="FX34" s="397"/>
      <c r="FY34" s="397"/>
      <c r="FZ34" s="397"/>
      <c r="GA34" s="397"/>
      <c r="GB34" s="397"/>
      <c r="GC34" s="397"/>
      <c r="GD34" s="397"/>
      <c r="GE34" s="397"/>
      <c r="GF34" s="397"/>
      <c r="GG34" s="397"/>
      <c r="GH34" s="397"/>
      <c r="GI34" s="397"/>
      <c r="GJ34" s="397"/>
      <c r="GK34" s="397"/>
      <c r="GL34" s="397"/>
      <c r="GM34" s="397"/>
      <c r="GN34" s="397"/>
      <c r="GO34" s="397"/>
      <c r="GP34" s="397"/>
      <c r="GQ34" s="397"/>
      <c r="GR34" s="397"/>
      <c r="GS34" s="397"/>
      <c r="GT34" s="397"/>
      <c r="GU34" s="397"/>
      <c r="GV34" s="397"/>
      <c r="GW34" s="397"/>
      <c r="GX34" s="397"/>
      <c r="GY34" s="397"/>
      <c r="GZ34" s="397"/>
      <c r="HA34" s="397"/>
      <c r="HB34" s="397"/>
      <c r="HC34" s="397"/>
      <c r="HD34" s="397"/>
      <c r="HE34" s="397"/>
      <c r="HF34" s="397"/>
      <c r="HG34" s="397"/>
      <c r="HH34" s="397"/>
      <c r="HI34" s="397"/>
      <c r="HJ34" s="397"/>
      <c r="HK34" s="397"/>
      <c r="HL34" s="397"/>
      <c r="HM34" s="397"/>
      <c r="HN34" s="397"/>
      <c r="HO34" s="397"/>
      <c r="HP34" s="397"/>
      <c r="HQ34" s="397"/>
      <c r="HR34" s="397"/>
      <c r="HS34" s="397"/>
      <c r="HT34" s="397"/>
      <c r="HU34" s="397"/>
      <c r="HV34" s="397"/>
      <c r="HW34" s="397"/>
      <c r="HX34" s="397"/>
      <c r="HY34" s="397"/>
      <c r="HZ34" s="397"/>
      <c r="IA34" s="397"/>
      <c r="IB34" s="397"/>
      <c r="IC34" s="397"/>
      <c r="ID34" s="397"/>
      <c r="IE34" s="397"/>
      <c r="IF34" s="397"/>
      <c r="IG34" s="397"/>
      <c r="IH34" s="397"/>
      <c r="II34" s="397"/>
      <c r="IJ34" s="397"/>
      <c r="IK34" s="397"/>
      <c r="IL34" s="397"/>
      <c r="IM34" s="397"/>
      <c r="IN34" s="397"/>
    </row>
    <row r="35" spans="2:248" hidden="1">
      <c r="B35" s="712"/>
      <c r="C35" s="712"/>
      <c r="D35" s="712"/>
      <c r="E35" s="712"/>
      <c r="G35" s="712"/>
      <c r="H35" s="712"/>
      <c r="R35" s="397"/>
      <c r="S35" s="725" t="s">
        <v>1151</v>
      </c>
      <c r="T35" s="725">
        <v>5</v>
      </c>
      <c r="V35" s="605"/>
      <c r="Z35" s="709" t="s">
        <v>1145</v>
      </c>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397"/>
      <c r="CJ35" s="397"/>
      <c r="CK35" s="397"/>
      <c r="CL35" s="397"/>
      <c r="CM35" s="397"/>
      <c r="CN35" s="397"/>
      <c r="CO35" s="397"/>
      <c r="CP35" s="397"/>
      <c r="CQ35" s="397"/>
      <c r="CR35" s="397"/>
      <c r="CS35" s="397"/>
      <c r="CT35" s="397"/>
      <c r="CU35" s="397"/>
      <c r="CV35" s="397"/>
      <c r="CW35" s="397"/>
      <c r="CX35" s="397"/>
      <c r="CY35" s="397"/>
      <c r="CZ35" s="397"/>
      <c r="DA35" s="397"/>
      <c r="DB35" s="397"/>
      <c r="DC35" s="397"/>
      <c r="DD35" s="397"/>
      <c r="DE35" s="397"/>
      <c r="DF35" s="397"/>
      <c r="DG35" s="397"/>
      <c r="DH35" s="397"/>
      <c r="DI35" s="397"/>
      <c r="DJ35" s="397"/>
      <c r="DK35" s="397"/>
      <c r="DL35" s="397"/>
      <c r="DM35" s="397"/>
      <c r="DN35" s="397"/>
      <c r="DO35" s="397"/>
      <c r="DP35" s="397"/>
      <c r="DQ35" s="397"/>
      <c r="DR35" s="397"/>
      <c r="DS35" s="397"/>
      <c r="DT35" s="397"/>
      <c r="DU35" s="397"/>
      <c r="DV35" s="397"/>
      <c r="DW35" s="397"/>
      <c r="DX35" s="397"/>
      <c r="DY35" s="397"/>
      <c r="DZ35" s="397"/>
      <c r="EA35" s="397"/>
      <c r="EB35" s="397"/>
      <c r="EC35" s="397"/>
      <c r="ED35" s="397"/>
      <c r="EE35" s="397"/>
      <c r="EF35" s="397"/>
      <c r="EG35" s="397"/>
      <c r="EH35" s="397"/>
      <c r="EI35" s="397"/>
      <c r="EJ35" s="397"/>
      <c r="EK35" s="397"/>
      <c r="EL35" s="397"/>
      <c r="EM35" s="397"/>
      <c r="EN35" s="397"/>
      <c r="EO35" s="397"/>
      <c r="EP35" s="397"/>
      <c r="EQ35" s="397"/>
      <c r="ER35" s="397"/>
      <c r="ES35" s="397"/>
      <c r="ET35" s="397"/>
      <c r="EU35" s="397"/>
      <c r="EV35" s="397"/>
      <c r="EW35" s="397"/>
      <c r="EX35" s="397"/>
      <c r="EY35" s="397"/>
      <c r="EZ35" s="397"/>
      <c r="FA35" s="397"/>
      <c r="FB35" s="397"/>
      <c r="FC35" s="397"/>
      <c r="FD35" s="397"/>
      <c r="FE35" s="397"/>
      <c r="FF35" s="397"/>
      <c r="FG35" s="397"/>
      <c r="FH35" s="397"/>
      <c r="FI35" s="397"/>
      <c r="FJ35" s="397"/>
      <c r="FK35" s="397"/>
      <c r="FL35" s="397"/>
      <c r="FM35" s="397"/>
      <c r="FN35" s="397"/>
      <c r="FO35" s="397"/>
      <c r="FP35" s="397"/>
      <c r="FQ35" s="397"/>
      <c r="FR35" s="397"/>
      <c r="FS35" s="397"/>
      <c r="FT35" s="397"/>
      <c r="FU35" s="397"/>
      <c r="FV35" s="397"/>
      <c r="FW35" s="397"/>
      <c r="FX35" s="397"/>
      <c r="FY35" s="397"/>
      <c r="FZ35" s="397"/>
      <c r="GA35" s="397"/>
      <c r="GB35" s="397"/>
      <c r="GC35" s="397"/>
      <c r="GD35" s="397"/>
      <c r="GE35" s="397"/>
      <c r="GF35" s="397"/>
      <c r="GG35" s="397"/>
      <c r="GH35" s="397"/>
      <c r="GI35" s="397"/>
      <c r="GJ35" s="397"/>
      <c r="GK35" s="397"/>
      <c r="GL35" s="397"/>
      <c r="GM35" s="397"/>
      <c r="GN35" s="397"/>
      <c r="GO35" s="397"/>
      <c r="GP35" s="397"/>
      <c r="GQ35" s="397"/>
      <c r="GR35" s="397"/>
      <c r="GS35" s="397"/>
      <c r="GT35" s="397"/>
      <c r="GU35" s="397"/>
      <c r="GV35" s="397"/>
      <c r="GW35" s="397"/>
      <c r="GX35" s="397"/>
      <c r="GY35" s="397"/>
      <c r="GZ35" s="397"/>
      <c r="HA35" s="397"/>
      <c r="HB35" s="397"/>
      <c r="HC35" s="397"/>
      <c r="HD35" s="397"/>
      <c r="HE35" s="397"/>
      <c r="HF35" s="397"/>
      <c r="HG35" s="397"/>
      <c r="HH35" s="397"/>
      <c r="HI35" s="397"/>
      <c r="HJ35" s="397"/>
      <c r="HK35" s="397"/>
      <c r="HL35" s="397"/>
      <c r="HM35" s="397"/>
      <c r="HN35" s="397"/>
      <c r="HO35" s="397"/>
      <c r="HP35" s="397"/>
      <c r="HQ35" s="397"/>
      <c r="HR35" s="397"/>
      <c r="HS35" s="397"/>
      <c r="HT35" s="397"/>
      <c r="HU35" s="397"/>
      <c r="HV35" s="397"/>
      <c r="HW35" s="397"/>
      <c r="HX35" s="397"/>
      <c r="HY35" s="397"/>
      <c r="HZ35" s="397"/>
      <c r="IA35" s="397"/>
      <c r="IB35" s="397"/>
      <c r="IC35" s="397"/>
      <c r="ID35" s="397"/>
      <c r="IE35" s="397"/>
      <c r="IF35" s="397"/>
      <c r="IG35" s="397"/>
      <c r="IH35" s="397"/>
      <c r="II35" s="397"/>
      <c r="IJ35" s="397"/>
      <c r="IK35" s="397"/>
      <c r="IL35" s="397"/>
      <c r="IM35" s="397"/>
      <c r="IN35" s="397"/>
    </row>
    <row r="36" spans="2:248" hidden="1">
      <c r="B36" s="712"/>
      <c r="C36" s="712"/>
      <c r="D36" s="712"/>
      <c r="E36" s="712"/>
      <c r="G36" s="712"/>
      <c r="H36" s="712"/>
      <c r="R36" s="397"/>
      <c r="S36" s="725" t="s">
        <v>1152</v>
      </c>
      <c r="T36" s="725">
        <v>7</v>
      </c>
      <c r="V36" s="605"/>
      <c r="Z36" s="686">
        <v>10</v>
      </c>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c r="BW36" s="397"/>
      <c r="BX36" s="397"/>
      <c r="BY36" s="397"/>
      <c r="BZ36" s="397"/>
      <c r="CA36" s="397"/>
      <c r="CB36" s="397"/>
      <c r="CC36" s="397"/>
      <c r="CD36" s="397"/>
      <c r="CE36" s="397"/>
      <c r="CF36" s="397"/>
      <c r="CG36" s="397"/>
      <c r="CH36" s="397"/>
      <c r="CI36" s="397"/>
      <c r="CJ36" s="397"/>
      <c r="CK36" s="397"/>
      <c r="CL36" s="397"/>
      <c r="CM36" s="397"/>
      <c r="CN36" s="397"/>
      <c r="CO36" s="397"/>
      <c r="CP36" s="397"/>
      <c r="CQ36" s="397"/>
      <c r="CR36" s="397"/>
      <c r="CS36" s="397"/>
      <c r="CT36" s="397"/>
      <c r="CU36" s="397"/>
      <c r="CV36" s="397"/>
      <c r="CW36" s="397"/>
      <c r="CX36" s="397"/>
      <c r="CY36" s="397"/>
      <c r="CZ36" s="397"/>
      <c r="DA36" s="397"/>
      <c r="DB36" s="397"/>
      <c r="DC36" s="397"/>
      <c r="DD36" s="397"/>
      <c r="DE36" s="397"/>
      <c r="DF36" s="397"/>
      <c r="DG36" s="397"/>
      <c r="DH36" s="397"/>
      <c r="DI36" s="397"/>
      <c r="DJ36" s="397"/>
      <c r="DK36" s="397"/>
      <c r="DL36" s="397"/>
      <c r="DM36" s="397"/>
      <c r="DN36" s="397"/>
      <c r="DO36" s="397"/>
      <c r="DP36" s="397"/>
      <c r="DQ36" s="397"/>
      <c r="DR36" s="397"/>
      <c r="DS36" s="397"/>
      <c r="DT36" s="397"/>
      <c r="DU36" s="397"/>
      <c r="DV36" s="397"/>
      <c r="DW36" s="397"/>
      <c r="DX36" s="397"/>
      <c r="DY36" s="397"/>
      <c r="DZ36" s="397"/>
      <c r="EA36" s="397"/>
      <c r="EB36" s="397"/>
      <c r="EC36" s="397"/>
      <c r="ED36" s="397"/>
      <c r="EE36" s="397"/>
      <c r="EF36" s="397"/>
      <c r="EG36" s="397"/>
      <c r="EH36" s="397"/>
      <c r="EI36" s="397"/>
      <c r="EJ36" s="397"/>
      <c r="EK36" s="397"/>
      <c r="EL36" s="397"/>
      <c r="EM36" s="397"/>
      <c r="EN36" s="397"/>
      <c r="EO36" s="397"/>
      <c r="EP36" s="397"/>
      <c r="EQ36" s="397"/>
      <c r="ER36" s="397"/>
      <c r="ES36" s="397"/>
      <c r="ET36" s="397"/>
      <c r="EU36" s="397"/>
      <c r="EV36" s="397"/>
      <c r="EW36" s="397"/>
      <c r="EX36" s="397"/>
      <c r="EY36" s="397"/>
      <c r="EZ36" s="397"/>
      <c r="FA36" s="397"/>
      <c r="FB36" s="397"/>
      <c r="FC36" s="397"/>
      <c r="FD36" s="397"/>
      <c r="FE36" s="397"/>
      <c r="FF36" s="397"/>
      <c r="FG36" s="397"/>
      <c r="FH36" s="397"/>
      <c r="FI36" s="397"/>
      <c r="FJ36" s="397"/>
      <c r="FK36" s="397"/>
      <c r="FL36" s="397"/>
      <c r="FM36" s="397"/>
      <c r="FN36" s="397"/>
      <c r="FO36" s="397"/>
      <c r="FP36" s="397"/>
      <c r="FQ36" s="397"/>
      <c r="FR36" s="397"/>
      <c r="FS36" s="397"/>
      <c r="FT36" s="397"/>
      <c r="FU36" s="397"/>
      <c r="FV36" s="397"/>
      <c r="FW36" s="397"/>
      <c r="FX36" s="397"/>
      <c r="FY36" s="397"/>
      <c r="FZ36" s="397"/>
      <c r="GA36" s="397"/>
      <c r="GB36" s="397"/>
      <c r="GC36" s="397"/>
      <c r="GD36" s="397"/>
      <c r="GE36" s="397"/>
      <c r="GF36" s="397"/>
      <c r="GG36" s="397"/>
      <c r="GH36" s="397"/>
      <c r="GI36" s="397"/>
      <c r="GJ36" s="397"/>
      <c r="GK36" s="397"/>
      <c r="GL36" s="397"/>
      <c r="GM36" s="397"/>
      <c r="GN36" s="397"/>
      <c r="GO36" s="397"/>
      <c r="GP36" s="397"/>
      <c r="GQ36" s="397"/>
      <c r="GR36" s="397"/>
      <c r="GS36" s="397"/>
      <c r="GT36" s="397"/>
      <c r="GU36" s="397"/>
      <c r="GV36" s="397"/>
      <c r="GW36" s="397"/>
      <c r="GX36" s="397"/>
      <c r="GY36" s="397"/>
      <c r="GZ36" s="397"/>
      <c r="HA36" s="397"/>
      <c r="HB36" s="397"/>
      <c r="HC36" s="397"/>
      <c r="HD36" s="397"/>
      <c r="HE36" s="397"/>
      <c r="HF36" s="397"/>
      <c r="HG36" s="397"/>
      <c r="HH36" s="397"/>
      <c r="HI36" s="397"/>
      <c r="HJ36" s="397"/>
      <c r="HK36" s="397"/>
      <c r="HL36" s="397"/>
      <c r="HM36" s="397"/>
      <c r="HN36" s="397"/>
      <c r="HO36" s="397"/>
      <c r="HP36" s="397"/>
      <c r="HQ36" s="397"/>
      <c r="HR36" s="397"/>
      <c r="HS36" s="397"/>
      <c r="HT36" s="397"/>
      <c r="HU36" s="397"/>
      <c r="HV36" s="397"/>
      <c r="HW36" s="397"/>
      <c r="HX36" s="397"/>
      <c r="HY36" s="397"/>
      <c r="HZ36" s="397"/>
      <c r="IA36" s="397"/>
      <c r="IB36" s="397"/>
      <c r="IC36" s="397"/>
      <c r="ID36" s="397"/>
      <c r="IE36" s="397"/>
      <c r="IF36" s="397"/>
      <c r="IG36" s="397"/>
      <c r="IH36" s="397"/>
      <c r="II36" s="397"/>
      <c r="IJ36" s="397"/>
      <c r="IK36" s="397"/>
      <c r="IL36" s="397"/>
      <c r="IM36" s="397"/>
      <c r="IN36" s="397"/>
    </row>
    <row r="37" spans="2:248" hidden="1">
      <c r="B37" s="712"/>
      <c r="C37" s="712"/>
      <c r="D37" s="712"/>
      <c r="E37" s="712"/>
      <c r="G37" s="712"/>
      <c r="H37" s="712"/>
      <c r="R37" s="397"/>
      <c r="S37" s="725" t="s">
        <v>1153</v>
      </c>
      <c r="T37" s="725">
        <v>10</v>
      </c>
      <c r="V37" s="605"/>
      <c r="Z37" s="686">
        <v>9</v>
      </c>
      <c r="AY37" s="397"/>
      <c r="AZ37" s="397"/>
      <c r="BA37" s="397"/>
      <c r="BB37" s="397"/>
      <c r="BC37" s="397"/>
      <c r="BD37" s="397"/>
      <c r="BE37" s="397"/>
      <c r="BF37" s="397"/>
      <c r="BG37" s="397"/>
      <c r="BH37" s="397"/>
      <c r="BI37" s="397"/>
      <c r="BJ37" s="397"/>
      <c r="BK37" s="397"/>
      <c r="BL37" s="397"/>
      <c r="BM37" s="397"/>
      <c r="BN37" s="397"/>
      <c r="BO37" s="397"/>
      <c r="BP37" s="397"/>
      <c r="BQ37" s="397"/>
      <c r="BR37" s="397"/>
      <c r="BS37" s="397"/>
      <c r="BT37" s="397"/>
      <c r="BU37" s="397"/>
      <c r="BV37" s="397"/>
      <c r="BW37" s="397"/>
      <c r="BX37" s="397"/>
      <c r="BY37" s="397"/>
      <c r="BZ37" s="397"/>
      <c r="CA37" s="397"/>
      <c r="CB37" s="397"/>
      <c r="CC37" s="397"/>
      <c r="CD37" s="397"/>
      <c r="CE37" s="397"/>
      <c r="CF37" s="397"/>
      <c r="CG37" s="397"/>
      <c r="CH37" s="397"/>
      <c r="CI37" s="397"/>
      <c r="CJ37" s="397"/>
      <c r="CK37" s="397"/>
      <c r="CL37" s="397"/>
      <c r="CM37" s="397"/>
      <c r="CN37" s="397"/>
      <c r="CO37" s="397"/>
      <c r="CP37" s="397"/>
      <c r="CQ37" s="397"/>
      <c r="CR37" s="397"/>
      <c r="CS37" s="397"/>
      <c r="CT37" s="397"/>
      <c r="CU37" s="397"/>
      <c r="CV37" s="397"/>
      <c r="CW37" s="397"/>
      <c r="CX37" s="397"/>
      <c r="CY37" s="397"/>
      <c r="CZ37" s="397"/>
      <c r="DA37" s="397"/>
      <c r="DB37" s="397"/>
      <c r="DC37" s="397"/>
      <c r="DD37" s="397"/>
      <c r="DE37" s="397"/>
      <c r="DF37" s="397"/>
      <c r="DG37" s="397"/>
      <c r="DH37" s="397"/>
      <c r="DI37" s="397"/>
      <c r="DJ37" s="397"/>
      <c r="DK37" s="397"/>
      <c r="DL37" s="397"/>
      <c r="DM37" s="397"/>
      <c r="DN37" s="397"/>
      <c r="DO37" s="397"/>
      <c r="DP37" s="397"/>
      <c r="DQ37" s="397"/>
      <c r="DR37" s="397"/>
      <c r="DS37" s="397"/>
      <c r="DT37" s="397"/>
      <c r="DU37" s="397"/>
      <c r="DV37" s="397"/>
      <c r="DW37" s="397"/>
      <c r="DX37" s="397"/>
      <c r="DY37" s="397"/>
      <c r="DZ37" s="397"/>
      <c r="EA37" s="397"/>
      <c r="EB37" s="397"/>
      <c r="EC37" s="397"/>
      <c r="ED37" s="397"/>
      <c r="EE37" s="397"/>
      <c r="EF37" s="397"/>
      <c r="EG37" s="397"/>
      <c r="EH37" s="397"/>
      <c r="EI37" s="397"/>
      <c r="EJ37" s="397"/>
      <c r="EK37" s="397"/>
      <c r="EL37" s="397"/>
      <c r="EM37" s="397"/>
      <c r="EN37" s="397"/>
      <c r="EO37" s="397"/>
      <c r="EP37" s="397"/>
      <c r="EQ37" s="397"/>
      <c r="ER37" s="397"/>
      <c r="ES37" s="397"/>
      <c r="ET37" s="397"/>
      <c r="EU37" s="397"/>
      <c r="EV37" s="397"/>
      <c r="EW37" s="397"/>
      <c r="EX37" s="397"/>
      <c r="EY37" s="397"/>
      <c r="EZ37" s="397"/>
      <c r="FA37" s="397"/>
      <c r="FB37" s="397"/>
      <c r="FC37" s="397"/>
      <c r="FD37" s="397"/>
      <c r="FE37" s="397"/>
      <c r="FF37" s="397"/>
      <c r="FG37" s="397"/>
      <c r="FH37" s="397"/>
      <c r="FI37" s="397"/>
      <c r="FJ37" s="397"/>
      <c r="FK37" s="397"/>
      <c r="FL37" s="397"/>
      <c r="FM37" s="397"/>
      <c r="FN37" s="397"/>
      <c r="FO37" s="397"/>
      <c r="FP37" s="397"/>
      <c r="FQ37" s="397"/>
      <c r="FR37" s="397"/>
      <c r="FS37" s="397"/>
      <c r="FT37" s="397"/>
      <c r="FU37" s="397"/>
      <c r="FV37" s="397"/>
      <c r="FW37" s="397"/>
      <c r="FX37" s="397"/>
      <c r="FY37" s="397"/>
      <c r="FZ37" s="397"/>
      <c r="GA37" s="397"/>
      <c r="GB37" s="397"/>
      <c r="GC37" s="397"/>
      <c r="GD37" s="397"/>
      <c r="GE37" s="397"/>
      <c r="GF37" s="397"/>
      <c r="GG37" s="397"/>
      <c r="GH37" s="397"/>
      <c r="GI37" s="397"/>
      <c r="GJ37" s="397"/>
      <c r="GK37" s="397"/>
      <c r="GL37" s="397"/>
      <c r="GM37" s="397"/>
      <c r="GN37" s="397"/>
      <c r="GO37" s="397"/>
      <c r="GP37" s="397"/>
      <c r="GQ37" s="397"/>
      <c r="GR37" s="397"/>
      <c r="GS37" s="397"/>
      <c r="GT37" s="397"/>
      <c r="GU37" s="397"/>
      <c r="GV37" s="397"/>
      <c r="GW37" s="397"/>
      <c r="GX37" s="397"/>
      <c r="GY37" s="397"/>
      <c r="GZ37" s="397"/>
      <c r="HA37" s="397"/>
      <c r="HB37" s="397"/>
      <c r="HC37" s="397"/>
      <c r="HD37" s="397"/>
      <c r="HE37" s="397"/>
      <c r="HF37" s="397"/>
      <c r="HG37" s="397"/>
      <c r="HH37" s="397"/>
      <c r="HI37" s="397"/>
      <c r="HJ37" s="397"/>
      <c r="HK37" s="397"/>
      <c r="HL37" s="397"/>
      <c r="HM37" s="397"/>
      <c r="HN37" s="397"/>
      <c r="HO37" s="397"/>
      <c r="HP37" s="397"/>
      <c r="HQ37" s="397"/>
      <c r="HR37" s="397"/>
      <c r="HS37" s="397"/>
      <c r="HT37" s="397"/>
      <c r="HU37" s="397"/>
      <c r="HV37" s="397"/>
      <c r="HW37" s="397"/>
      <c r="HX37" s="397"/>
      <c r="HY37" s="397"/>
      <c r="HZ37" s="397"/>
      <c r="IA37" s="397"/>
      <c r="IB37" s="397"/>
      <c r="IC37" s="397"/>
      <c r="ID37" s="397"/>
      <c r="IE37" s="397"/>
      <c r="IF37" s="397"/>
      <c r="IG37" s="397"/>
      <c r="IH37" s="397"/>
      <c r="II37" s="397"/>
      <c r="IJ37" s="397"/>
      <c r="IK37" s="397"/>
      <c r="IL37" s="397"/>
      <c r="IM37" s="397"/>
      <c r="IN37" s="397"/>
    </row>
    <row r="38" spans="2:248" hidden="1">
      <c r="B38" s="712"/>
      <c r="C38" s="712"/>
      <c r="D38" s="712"/>
      <c r="E38" s="712"/>
      <c r="G38" s="712"/>
      <c r="H38" s="712"/>
      <c r="R38" s="397"/>
      <c r="V38" s="605"/>
      <c r="Z38" s="686">
        <v>8</v>
      </c>
      <c r="AY38" s="397"/>
      <c r="AZ38" s="397"/>
      <c r="BA38" s="397"/>
      <c r="BB38" s="397"/>
      <c r="BC38" s="397"/>
      <c r="BD38" s="397"/>
      <c r="BE38" s="397"/>
      <c r="BF38" s="397"/>
      <c r="BG38" s="397"/>
      <c r="BH38" s="397"/>
      <c r="BI38" s="397"/>
      <c r="BJ38" s="397"/>
      <c r="BK38" s="397"/>
      <c r="BL38" s="397"/>
      <c r="BM38" s="397"/>
      <c r="BN38" s="397"/>
      <c r="BO38" s="397"/>
      <c r="BP38" s="397"/>
      <c r="BQ38" s="397"/>
      <c r="BR38" s="397"/>
      <c r="BS38" s="397"/>
      <c r="BT38" s="397"/>
      <c r="BU38" s="397"/>
      <c r="BV38" s="397"/>
      <c r="BW38" s="397"/>
      <c r="BX38" s="397"/>
      <c r="BY38" s="397"/>
      <c r="BZ38" s="397"/>
      <c r="CA38" s="397"/>
      <c r="CB38" s="397"/>
      <c r="CC38" s="397"/>
      <c r="CD38" s="397"/>
      <c r="CE38" s="397"/>
      <c r="CF38" s="397"/>
      <c r="CG38" s="397"/>
      <c r="CH38" s="397"/>
      <c r="CI38" s="397"/>
      <c r="CJ38" s="397"/>
      <c r="CK38" s="397"/>
      <c r="CL38" s="397"/>
      <c r="CM38" s="397"/>
      <c r="CN38" s="397"/>
      <c r="CO38" s="397"/>
      <c r="CP38" s="397"/>
      <c r="CQ38" s="397"/>
      <c r="CR38" s="397"/>
      <c r="CS38" s="397"/>
      <c r="CT38" s="397"/>
      <c r="CU38" s="397"/>
      <c r="CV38" s="397"/>
      <c r="CW38" s="397"/>
      <c r="CX38" s="397"/>
      <c r="CY38" s="397"/>
      <c r="CZ38" s="397"/>
      <c r="DA38" s="397"/>
      <c r="DB38" s="397"/>
      <c r="DC38" s="397"/>
      <c r="DD38" s="397"/>
      <c r="DE38" s="397"/>
      <c r="DF38" s="397"/>
      <c r="DG38" s="397"/>
      <c r="DH38" s="397"/>
      <c r="DI38" s="397"/>
      <c r="DJ38" s="397"/>
      <c r="DK38" s="397"/>
      <c r="DL38" s="397"/>
      <c r="DM38" s="397"/>
      <c r="DN38" s="397"/>
      <c r="DO38" s="397"/>
      <c r="DP38" s="397"/>
      <c r="DQ38" s="397"/>
      <c r="DR38" s="397"/>
      <c r="DS38" s="397"/>
      <c r="DT38" s="397"/>
      <c r="DU38" s="397"/>
      <c r="DV38" s="397"/>
      <c r="DW38" s="397"/>
      <c r="DX38" s="397"/>
      <c r="DY38" s="397"/>
      <c r="DZ38" s="397"/>
      <c r="EA38" s="397"/>
      <c r="EB38" s="397"/>
      <c r="EC38" s="397"/>
      <c r="ED38" s="397"/>
      <c r="EE38" s="397"/>
      <c r="EF38" s="397"/>
      <c r="EG38" s="397"/>
      <c r="EH38" s="397"/>
      <c r="EI38" s="397"/>
      <c r="EJ38" s="397"/>
      <c r="EK38" s="397"/>
      <c r="EL38" s="397"/>
      <c r="EM38" s="397"/>
      <c r="EN38" s="397"/>
      <c r="EO38" s="397"/>
      <c r="EP38" s="397"/>
      <c r="EQ38" s="397"/>
      <c r="ER38" s="397"/>
      <c r="ES38" s="397"/>
      <c r="ET38" s="397"/>
      <c r="EU38" s="397"/>
      <c r="EV38" s="397"/>
      <c r="EW38" s="397"/>
      <c r="EX38" s="397"/>
      <c r="EY38" s="397"/>
      <c r="EZ38" s="397"/>
      <c r="FA38" s="397"/>
      <c r="FB38" s="397"/>
      <c r="FC38" s="397"/>
      <c r="FD38" s="397"/>
      <c r="FE38" s="397"/>
      <c r="FF38" s="397"/>
      <c r="FG38" s="397"/>
      <c r="FH38" s="397"/>
      <c r="FI38" s="397"/>
      <c r="FJ38" s="397"/>
      <c r="FK38" s="397"/>
      <c r="FL38" s="397"/>
      <c r="FM38" s="397"/>
      <c r="FN38" s="397"/>
      <c r="FO38" s="397"/>
      <c r="FP38" s="397"/>
      <c r="FQ38" s="397"/>
      <c r="FR38" s="397"/>
      <c r="FS38" s="397"/>
      <c r="FT38" s="397"/>
      <c r="FU38" s="397"/>
      <c r="FV38" s="397"/>
      <c r="FW38" s="397"/>
      <c r="FX38" s="397"/>
      <c r="FY38" s="397"/>
      <c r="FZ38" s="397"/>
      <c r="GA38" s="397"/>
      <c r="GB38" s="397"/>
      <c r="GC38" s="397"/>
      <c r="GD38" s="397"/>
      <c r="GE38" s="397"/>
      <c r="GF38" s="397"/>
      <c r="GG38" s="397"/>
      <c r="GH38" s="397"/>
      <c r="GI38" s="397"/>
      <c r="GJ38" s="397"/>
      <c r="GK38" s="397"/>
      <c r="GL38" s="397"/>
      <c r="GM38" s="397"/>
      <c r="GN38" s="397"/>
      <c r="GO38" s="397"/>
      <c r="GP38" s="397"/>
      <c r="GQ38" s="397"/>
      <c r="GR38" s="397"/>
      <c r="GS38" s="397"/>
      <c r="GT38" s="397"/>
      <c r="GU38" s="397"/>
      <c r="GV38" s="397"/>
      <c r="GW38" s="397"/>
      <c r="GX38" s="397"/>
      <c r="GY38" s="397"/>
      <c r="GZ38" s="397"/>
      <c r="HA38" s="397"/>
      <c r="HB38" s="397"/>
      <c r="HC38" s="397"/>
      <c r="HD38" s="397"/>
      <c r="HE38" s="397"/>
      <c r="HF38" s="397"/>
      <c r="HG38" s="397"/>
      <c r="HH38" s="397"/>
      <c r="HI38" s="397"/>
      <c r="HJ38" s="397"/>
      <c r="HK38" s="397"/>
      <c r="HL38" s="397"/>
      <c r="HM38" s="397"/>
      <c r="HN38" s="397"/>
      <c r="HO38" s="397"/>
      <c r="HP38" s="397"/>
      <c r="HQ38" s="397"/>
      <c r="HR38" s="397"/>
      <c r="HS38" s="397"/>
      <c r="HT38" s="397"/>
      <c r="HU38" s="397"/>
      <c r="HV38" s="397"/>
      <c r="HW38" s="397"/>
      <c r="HX38" s="397"/>
      <c r="HY38" s="397"/>
      <c r="HZ38" s="397"/>
      <c r="IA38" s="397"/>
      <c r="IB38" s="397"/>
      <c r="IC38" s="397"/>
      <c r="ID38" s="397"/>
      <c r="IE38" s="397"/>
      <c r="IF38" s="397"/>
      <c r="IG38" s="397"/>
      <c r="IH38" s="397"/>
      <c r="II38" s="397"/>
      <c r="IJ38" s="397"/>
      <c r="IK38" s="397"/>
      <c r="IL38" s="397"/>
      <c r="IM38" s="397"/>
      <c r="IN38" s="397"/>
    </row>
    <row r="39" spans="2:248" hidden="1">
      <c r="B39" s="712"/>
      <c r="C39" s="712"/>
      <c r="D39" s="712"/>
      <c r="E39" s="712"/>
      <c r="G39" s="712"/>
      <c r="H39" s="712"/>
      <c r="R39" s="397"/>
      <c r="V39" s="605"/>
      <c r="Z39" s="686">
        <v>7</v>
      </c>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7"/>
      <c r="DE39" s="397"/>
      <c r="DF39" s="397"/>
      <c r="DG39" s="397"/>
      <c r="DH39" s="397"/>
      <c r="DI39" s="397"/>
      <c r="DJ39" s="397"/>
      <c r="DK39" s="397"/>
      <c r="DL39" s="397"/>
      <c r="DM39" s="397"/>
      <c r="DN39" s="397"/>
      <c r="DO39" s="397"/>
      <c r="DP39" s="397"/>
      <c r="DQ39" s="397"/>
      <c r="DR39" s="397"/>
      <c r="DS39" s="397"/>
      <c r="DT39" s="397"/>
      <c r="DU39" s="397"/>
      <c r="DV39" s="397"/>
      <c r="DW39" s="397"/>
      <c r="DX39" s="397"/>
      <c r="DY39" s="397"/>
      <c r="DZ39" s="397"/>
      <c r="EA39" s="397"/>
      <c r="EB39" s="397"/>
      <c r="EC39" s="397"/>
      <c r="ED39" s="397"/>
      <c r="EE39" s="397"/>
      <c r="EF39" s="397"/>
      <c r="EG39" s="397"/>
      <c r="EH39" s="397"/>
      <c r="EI39" s="397"/>
      <c r="EJ39" s="397"/>
      <c r="EK39" s="397"/>
      <c r="EL39" s="397"/>
      <c r="EM39" s="397"/>
      <c r="EN39" s="397"/>
      <c r="EO39" s="397"/>
      <c r="EP39" s="397"/>
      <c r="EQ39" s="397"/>
      <c r="ER39" s="397"/>
      <c r="ES39" s="397"/>
      <c r="ET39" s="397"/>
      <c r="EU39" s="397"/>
      <c r="EV39" s="397"/>
      <c r="EW39" s="397"/>
      <c r="EX39" s="397"/>
      <c r="EY39" s="397"/>
      <c r="EZ39" s="397"/>
      <c r="FA39" s="397"/>
      <c r="FB39" s="397"/>
      <c r="FC39" s="397"/>
      <c r="FD39" s="397"/>
      <c r="FE39" s="397"/>
      <c r="FF39" s="397"/>
      <c r="FG39" s="397"/>
      <c r="FH39" s="397"/>
      <c r="FI39" s="397"/>
      <c r="FJ39" s="397"/>
      <c r="FK39" s="397"/>
      <c r="FL39" s="397"/>
      <c r="FM39" s="397"/>
      <c r="FN39" s="397"/>
      <c r="FO39" s="397"/>
      <c r="FP39" s="397"/>
      <c r="FQ39" s="397"/>
      <c r="FR39" s="397"/>
      <c r="FS39" s="397"/>
      <c r="FT39" s="397"/>
      <c r="FU39" s="397"/>
      <c r="FV39" s="397"/>
      <c r="FW39" s="397"/>
      <c r="FX39" s="397"/>
      <c r="FY39" s="397"/>
      <c r="FZ39" s="397"/>
      <c r="GA39" s="397"/>
      <c r="GB39" s="397"/>
      <c r="GC39" s="397"/>
      <c r="GD39" s="397"/>
      <c r="GE39" s="397"/>
      <c r="GF39" s="397"/>
      <c r="GG39" s="397"/>
      <c r="GH39" s="397"/>
      <c r="GI39" s="397"/>
      <c r="GJ39" s="397"/>
      <c r="GK39" s="397"/>
      <c r="GL39" s="397"/>
      <c r="GM39" s="397"/>
      <c r="GN39" s="397"/>
      <c r="GO39" s="397"/>
      <c r="GP39" s="397"/>
      <c r="GQ39" s="397"/>
      <c r="GR39" s="397"/>
      <c r="GS39" s="397"/>
      <c r="GT39" s="397"/>
      <c r="GU39" s="397"/>
      <c r="GV39" s="397"/>
      <c r="GW39" s="397"/>
      <c r="GX39" s="397"/>
      <c r="GY39" s="397"/>
      <c r="GZ39" s="397"/>
      <c r="HA39" s="397"/>
      <c r="HB39" s="397"/>
      <c r="HC39" s="397"/>
      <c r="HD39" s="397"/>
      <c r="HE39" s="397"/>
      <c r="HF39" s="397"/>
      <c r="HG39" s="397"/>
      <c r="HH39" s="397"/>
      <c r="HI39" s="397"/>
      <c r="HJ39" s="397"/>
      <c r="HK39" s="397"/>
      <c r="HL39" s="397"/>
      <c r="HM39" s="397"/>
      <c r="HN39" s="397"/>
      <c r="HO39" s="397"/>
      <c r="HP39" s="397"/>
      <c r="HQ39" s="397"/>
      <c r="HR39" s="397"/>
      <c r="HS39" s="397"/>
      <c r="HT39" s="397"/>
      <c r="HU39" s="397"/>
      <c r="HV39" s="397"/>
      <c r="HW39" s="397"/>
      <c r="HX39" s="397"/>
      <c r="HY39" s="397"/>
      <c r="HZ39" s="397"/>
      <c r="IA39" s="397"/>
      <c r="IB39" s="397"/>
      <c r="IC39" s="397"/>
      <c r="ID39" s="397"/>
      <c r="IE39" s="397"/>
      <c r="IF39" s="397"/>
      <c r="IG39" s="397"/>
      <c r="IH39" s="397"/>
      <c r="II39" s="397"/>
      <c r="IJ39" s="397"/>
      <c r="IK39" s="397"/>
      <c r="IL39" s="397"/>
      <c r="IM39" s="397"/>
      <c r="IN39" s="397"/>
    </row>
    <row r="40" spans="2:248" hidden="1">
      <c r="B40" s="712"/>
      <c r="C40" s="712"/>
      <c r="D40" s="712"/>
      <c r="E40" s="712"/>
      <c r="G40" s="712"/>
      <c r="H40" s="712"/>
      <c r="R40" s="397"/>
      <c r="V40" s="605"/>
      <c r="Z40" s="686">
        <v>6</v>
      </c>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397"/>
      <c r="BM40" s="397"/>
      <c r="BN40" s="397"/>
      <c r="BO40" s="397"/>
      <c r="BP40" s="397"/>
      <c r="BQ40" s="397"/>
      <c r="BR40" s="397"/>
      <c r="BS40" s="397"/>
      <c r="BT40" s="397"/>
      <c r="BU40" s="397"/>
      <c r="BV40" s="397"/>
      <c r="BW40" s="397"/>
      <c r="BX40" s="397"/>
      <c r="BY40" s="397"/>
      <c r="BZ40" s="397"/>
      <c r="CA40" s="397"/>
      <c r="CB40" s="397"/>
      <c r="CC40" s="397"/>
      <c r="CD40" s="397"/>
      <c r="CE40" s="397"/>
      <c r="CF40" s="397"/>
      <c r="CG40" s="397"/>
      <c r="CH40" s="397"/>
      <c r="CI40" s="397"/>
      <c r="CJ40" s="397"/>
      <c r="CK40" s="397"/>
      <c r="CL40" s="397"/>
      <c r="CM40" s="397"/>
      <c r="CN40" s="397"/>
      <c r="CO40" s="397"/>
      <c r="CP40" s="397"/>
      <c r="CQ40" s="397"/>
      <c r="CR40" s="397"/>
      <c r="CS40" s="397"/>
      <c r="CT40" s="397"/>
      <c r="CU40" s="397"/>
      <c r="CV40" s="397"/>
      <c r="CW40" s="397"/>
      <c r="CX40" s="397"/>
      <c r="CY40" s="397"/>
      <c r="CZ40" s="397"/>
      <c r="DA40" s="397"/>
      <c r="DB40" s="397"/>
      <c r="DC40" s="397"/>
      <c r="DD40" s="397"/>
      <c r="DE40" s="397"/>
      <c r="DF40" s="397"/>
      <c r="DG40" s="397"/>
      <c r="DH40" s="397"/>
      <c r="DI40" s="397"/>
      <c r="DJ40" s="397"/>
      <c r="DK40" s="397"/>
      <c r="DL40" s="397"/>
      <c r="DM40" s="397"/>
      <c r="DN40" s="397"/>
      <c r="DO40" s="397"/>
      <c r="DP40" s="397"/>
      <c r="DQ40" s="397"/>
      <c r="DR40" s="397"/>
      <c r="DS40" s="397"/>
      <c r="DT40" s="397"/>
      <c r="DU40" s="397"/>
      <c r="DV40" s="397"/>
      <c r="DW40" s="397"/>
      <c r="DX40" s="397"/>
      <c r="DY40" s="397"/>
      <c r="DZ40" s="397"/>
      <c r="EA40" s="397"/>
      <c r="EB40" s="397"/>
      <c r="EC40" s="397"/>
      <c r="ED40" s="397"/>
      <c r="EE40" s="397"/>
      <c r="EF40" s="397"/>
      <c r="EG40" s="397"/>
      <c r="EH40" s="397"/>
      <c r="EI40" s="397"/>
      <c r="EJ40" s="397"/>
      <c r="EK40" s="397"/>
      <c r="EL40" s="397"/>
      <c r="EM40" s="397"/>
      <c r="EN40" s="397"/>
      <c r="EO40" s="397"/>
      <c r="EP40" s="397"/>
      <c r="EQ40" s="397"/>
      <c r="ER40" s="397"/>
      <c r="ES40" s="397"/>
      <c r="ET40" s="397"/>
      <c r="EU40" s="397"/>
      <c r="EV40" s="397"/>
      <c r="EW40" s="397"/>
      <c r="EX40" s="397"/>
      <c r="EY40" s="397"/>
      <c r="EZ40" s="397"/>
      <c r="FA40" s="397"/>
      <c r="FB40" s="397"/>
      <c r="FC40" s="397"/>
      <c r="FD40" s="397"/>
      <c r="FE40" s="397"/>
      <c r="FF40" s="397"/>
      <c r="FG40" s="397"/>
      <c r="FH40" s="397"/>
      <c r="FI40" s="397"/>
      <c r="FJ40" s="397"/>
      <c r="FK40" s="397"/>
      <c r="FL40" s="397"/>
      <c r="FM40" s="397"/>
      <c r="FN40" s="397"/>
      <c r="FO40" s="397"/>
      <c r="FP40" s="397"/>
      <c r="FQ40" s="397"/>
      <c r="FR40" s="397"/>
      <c r="FS40" s="397"/>
      <c r="FT40" s="397"/>
      <c r="FU40" s="397"/>
      <c r="FV40" s="397"/>
      <c r="FW40" s="397"/>
      <c r="FX40" s="397"/>
      <c r="FY40" s="397"/>
      <c r="FZ40" s="397"/>
      <c r="GA40" s="397"/>
      <c r="GB40" s="397"/>
      <c r="GC40" s="397"/>
      <c r="GD40" s="397"/>
      <c r="GE40" s="397"/>
      <c r="GF40" s="397"/>
      <c r="GG40" s="397"/>
      <c r="GH40" s="397"/>
      <c r="GI40" s="397"/>
      <c r="GJ40" s="397"/>
      <c r="GK40" s="397"/>
      <c r="GL40" s="397"/>
      <c r="GM40" s="397"/>
      <c r="GN40" s="397"/>
      <c r="GO40" s="397"/>
      <c r="GP40" s="397"/>
      <c r="GQ40" s="397"/>
      <c r="GR40" s="397"/>
      <c r="GS40" s="397"/>
      <c r="GT40" s="397"/>
      <c r="GU40" s="397"/>
      <c r="GV40" s="397"/>
      <c r="GW40" s="397"/>
      <c r="GX40" s="397"/>
      <c r="GY40" s="397"/>
      <c r="GZ40" s="397"/>
      <c r="HA40" s="397"/>
      <c r="HB40" s="397"/>
      <c r="HC40" s="397"/>
      <c r="HD40" s="397"/>
      <c r="HE40" s="397"/>
      <c r="HF40" s="397"/>
      <c r="HG40" s="397"/>
      <c r="HH40" s="397"/>
      <c r="HI40" s="397"/>
      <c r="HJ40" s="397"/>
      <c r="HK40" s="397"/>
      <c r="HL40" s="397"/>
      <c r="HM40" s="397"/>
      <c r="HN40" s="397"/>
      <c r="HO40" s="397"/>
      <c r="HP40" s="397"/>
      <c r="HQ40" s="397"/>
      <c r="HR40" s="397"/>
      <c r="HS40" s="397"/>
      <c r="HT40" s="397"/>
      <c r="HU40" s="397"/>
      <c r="HV40" s="397"/>
      <c r="HW40" s="397"/>
      <c r="HX40" s="397"/>
      <c r="HY40" s="397"/>
      <c r="HZ40" s="397"/>
      <c r="IA40" s="397"/>
      <c r="IB40" s="397"/>
      <c r="IC40" s="397"/>
      <c r="ID40" s="397"/>
      <c r="IE40" s="397"/>
      <c r="IF40" s="397"/>
      <c r="IG40" s="397"/>
      <c r="IH40" s="397"/>
      <c r="II40" s="397"/>
      <c r="IJ40" s="397"/>
      <c r="IK40" s="397"/>
      <c r="IL40" s="397"/>
      <c r="IM40" s="397"/>
      <c r="IN40" s="397"/>
    </row>
    <row r="41" spans="2:248" hidden="1">
      <c r="B41" s="712"/>
      <c r="C41" s="712"/>
      <c r="D41" s="712"/>
      <c r="E41" s="712"/>
      <c r="G41" s="712"/>
      <c r="H41" s="712"/>
      <c r="R41" s="397"/>
      <c r="S41" s="686"/>
      <c r="V41" s="605"/>
      <c r="Z41" s="686">
        <v>5</v>
      </c>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7"/>
      <c r="DE41" s="397"/>
      <c r="DF41" s="397"/>
      <c r="DG41" s="397"/>
      <c r="DH41" s="397"/>
      <c r="DI41" s="397"/>
      <c r="DJ41" s="397"/>
      <c r="DK41" s="397"/>
      <c r="DL41" s="397"/>
      <c r="DM41" s="397"/>
      <c r="DN41" s="397"/>
      <c r="DO41" s="397"/>
      <c r="DP41" s="397"/>
      <c r="DQ41" s="397"/>
      <c r="DR41" s="397"/>
      <c r="DS41" s="397"/>
      <c r="DT41" s="397"/>
      <c r="DU41" s="397"/>
      <c r="DV41" s="397"/>
      <c r="DW41" s="397"/>
      <c r="DX41" s="397"/>
      <c r="DY41" s="397"/>
      <c r="DZ41" s="397"/>
      <c r="EA41" s="397"/>
      <c r="EB41" s="397"/>
      <c r="EC41" s="397"/>
      <c r="ED41" s="397"/>
      <c r="EE41" s="397"/>
      <c r="EF41" s="397"/>
      <c r="EG41" s="397"/>
      <c r="EH41" s="397"/>
      <c r="EI41" s="397"/>
      <c r="EJ41" s="397"/>
      <c r="EK41" s="397"/>
      <c r="EL41" s="397"/>
      <c r="EM41" s="397"/>
      <c r="EN41" s="397"/>
      <c r="EO41" s="397"/>
      <c r="EP41" s="397"/>
      <c r="EQ41" s="397"/>
      <c r="ER41" s="397"/>
      <c r="ES41" s="397"/>
      <c r="ET41" s="397"/>
      <c r="EU41" s="397"/>
      <c r="EV41" s="397"/>
      <c r="EW41" s="397"/>
      <c r="EX41" s="397"/>
      <c r="EY41" s="397"/>
      <c r="EZ41" s="397"/>
      <c r="FA41" s="397"/>
      <c r="FB41" s="397"/>
      <c r="FC41" s="397"/>
      <c r="FD41" s="397"/>
      <c r="FE41" s="397"/>
      <c r="FF41" s="397"/>
      <c r="FG41" s="397"/>
      <c r="FH41" s="397"/>
      <c r="FI41" s="397"/>
      <c r="FJ41" s="397"/>
      <c r="FK41" s="397"/>
      <c r="FL41" s="397"/>
      <c r="FM41" s="397"/>
      <c r="FN41" s="397"/>
      <c r="FO41" s="397"/>
      <c r="FP41" s="397"/>
      <c r="FQ41" s="397"/>
      <c r="FR41" s="397"/>
      <c r="FS41" s="397"/>
      <c r="FT41" s="397"/>
      <c r="FU41" s="397"/>
      <c r="FV41" s="397"/>
      <c r="FW41" s="397"/>
      <c r="FX41" s="397"/>
      <c r="FY41" s="397"/>
      <c r="FZ41" s="397"/>
      <c r="GA41" s="397"/>
      <c r="GB41" s="397"/>
      <c r="GC41" s="397"/>
      <c r="GD41" s="397"/>
      <c r="GE41" s="397"/>
      <c r="GF41" s="397"/>
      <c r="GG41" s="397"/>
      <c r="GH41" s="397"/>
      <c r="GI41" s="397"/>
      <c r="GJ41" s="397"/>
      <c r="GK41" s="397"/>
      <c r="GL41" s="397"/>
      <c r="GM41" s="397"/>
      <c r="GN41" s="397"/>
      <c r="GO41" s="397"/>
      <c r="GP41" s="397"/>
      <c r="GQ41" s="397"/>
      <c r="GR41" s="397"/>
      <c r="GS41" s="397"/>
      <c r="GT41" s="397"/>
      <c r="GU41" s="397"/>
      <c r="GV41" s="397"/>
      <c r="GW41" s="397"/>
      <c r="GX41" s="397"/>
      <c r="GY41" s="397"/>
      <c r="GZ41" s="397"/>
      <c r="HA41" s="397"/>
      <c r="HB41" s="397"/>
      <c r="HC41" s="397"/>
      <c r="HD41" s="397"/>
      <c r="HE41" s="397"/>
      <c r="HF41" s="397"/>
      <c r="HG41" s="397"/>
      <c r="HH41" s="397"/>
      <c r="HI41" s="397"/>
      <c r="HJ41" s="397"/>
      <c r="HK41" s="397"/>
      <c r="HL41" s="397"/>
      <c r="HM41" s="397"/>
      <c r="HN41" s="397"/>
      <c r="HO41" s="397"/>
      <c r="HP41" s="397"/>
      <c r="HQ41" s="397"/>
      <c r="HR41" s="397"/>
      <c r="HS41" s="397"/>
      <c r="HT41" s="397"/>
      <c r="HU41" s="397"/>
      <c r="HV41" s="397"/>
      <c r="HW41" s="397"/>
      <c r="HX41" s="397"/>
      <c r="HY41" s="397"/>
      <c r="HZ41" s="397"/>
      <c r="IA41" s="397"/>
      <c r="IB41" s="397"/>
      <c r="IC41" s="397"/>
      <c r="ID41" s="397"/>
      <c r="IE41" s="397"/>
      <c r="IF41" s="397"/>
      <c r="IG41" s="397"/>
      <c r="IH41" s="397"/>
      <c r="II41" s="397"/>
      <c r="IJ41" s="397"/>
      <c r="IK41" s="397"/>
      <c r="IL41" s="397"/>
      <c r="IM41" s="397"/>
      <c r="IN41" s="397"/>
    </row>
    <row r="42" spans="2:248" hidden="1">
      <c r="B42" s="712"/>
      <c r="C42" s="712"/>
      <c r="D42" s="712"/>
      <c r="E42" s="712"/>
      <c r="G42" s="712"/>
      <c r="H42" s="712"/>
      <c r="R42" s="397"/>
      <c r="S42" s="686" t="s">
        <v>1206</v>
      </c>
      <c r="V42" s="605"/>
      <c r="Z42" s="686">
        <v>4</v>
      </c>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c r="BK42" s="397"/>
      <c r="BL42" s="397"/>
      <c r="BM42" s="397"/>
      <c r="BN42" s="397"/>
      <c r="BO42" s="397"/>
      <c r="BP42" s="397"/>
      <c r="BQ42" s="397"/>
      <c r="BR42" s="397"/>
      <c r="BS42" s="397"/>
      <c r="BT42" s="397"/>
      <c r="BU42" s="397"/>
      <c r="BV42" s="397"/>
      <c r="BW42" s="397"/>
      <c r="BX42" s="397"/>
      <c r="BY42" s="397"/>
      <c r="BZ42" s="397"/>
      <c r="CA42" s="397"/>
      <c r="CB42" s="397"/>
      <c r="CC42" s="397"/>
      <c r="CD42" s="397"/>
      <c r="CE42" s="397"/>
      <c r="CF42" s="397"/>
      <c r="CG42" s="397"/>
      <c r="CH42" s="397"/>
      <c r="CI42" s="397"/>
      <c r="CJ42" s="397"/>
      <c r="CK42" s="397"/>
      <c r="CL42" s="397"/>
      <c r="CM42" s="397"/>
      <c r="CN42" s="397"/>
      <c r="CO42" s="397"/>
      <c r="CP42" s="397"/>
      <c r="CQ42" s="397"/>
      <c r="CR42" s="397"/>
      <c r="CS42" s="397"/>
      <c r="CT42" s="397"/>
      <c r="CU42" s="397"/>
      <c r="CV42" s="397"/>
      <c r="CW42" s="397"/>
      <c r="CX42" s="397"/>
      <c r="CY42" s="397"/>
      <c r="CZ42" s="397"/>
      <c r="DA42" s="397"/>
      <c r="DB42" s="397"/>
      <c r="DC42" s="397"/>
      <c r="DD42" s="397"/>
      <c r="DE42" s="397"/>
      <c r="DF42" s="397"/>
      <c r="DG42" s="397"/>
      <c r="DH42" s="397"/>
      <c r="DI42" s="397"/>
      <c r="DJ42" s="397"/>
      <c r="DK42" s="397"/>
      <c r="DL42" s="397"/>
      <c r="DM42" s="397"/>
      <c r="DN42" s="397"/>
      <c r="DO42" s="397"/>
      <c r="DP42" s="397"/>
      <c r="DQ42" s="397"/>
      <c r="DR42" s="397"/>
      <c r="DS42" s="397"/>
      <c r="DT42" s="397"/>
      <c r="DU42" s="397"/>
      <c r="DV42" s="397"/>
      <c r="DW42" s="397"/>
      <c r="DX42" s="397"/>
      <c r="DY42" s="397"/>
      <c r="DZ42" s="397"/>
      <c r="EA42" s="397"/>
      <c r="EB42" s="397"/>
      <c r="EC42" s="397"/>
      <c r="ED42" s="397"/>
      <c r="EE42" s="397"/>
      <c r="EF42" s="397"/>
      <c r="EG42" s="397"/>
      <c r="EH42" s="397"/>
      <c r="EI42" s="397"/>
      <c r="EJ42" s="397"/>
      <c r="EK42" s="397"/>
      <c r="EL42" s="397"/>
      <c r="EM42" s="397"/>
      <c r="EN42" s="397"/>
      <c r="EO42" s="397"/>
      <c r="EP42" s="397"/>
      <c r="EQ42" s="397"/>
      <c r="ER42" s="397"/>
      <c r="ES42" s="397"/>
      <c r="ET42" s="397"/>
      <c r="EU42" s="397"/>
      <c r="EV42" s="397"/>
      <c r="EW42" s="397"/>
      <c r="EX42" s="397"/>
      <c r="EY42" s="397"/>
      <c r="EZ42" s="397"/>
      <c r="FA42" s="397"/>
      <c r="FB42" s="397"/>
      <c r="FC42" s="397"/>
      <c r="FD42" s="397"/>
      <c r="FE42" s="397"/>
      <c r="FF42" s="397"/>
      <c r="FG42" s="397"/>
      <c r="FH42" s="397"/>
      <c r="FI42" s="397"/>
      <c r="FJ42" s="397"/>
      <c r="FK42" s="397"/>
      <c r="FL42" s="397"/>
      <c r="FM42" s="397"/>
      <c r="FN42" s="397"/>
      <c r="FO42" s="397"/>
      <c r="FP42" s="397"/>
      <c r="FQ42" s="397"/>
      <c r="FR42" s="397"/>
      <c r="FS42" s="397"/>
      <c r="FT42" s="397"/>
      <c r="FU42" s="397"/>
      <c r="FV42" s="397"/>
      <c r="FW42" s="397"/>
      <c r="FX42" s="397"/>
      <c r="FY42" s="397"/>
      <c r="FZ42" s="397"/>
      <c r="GA42" s="397"/>
      <c r="GB42" s="397"/>
      <c r="GC42" s="397"/>
      <c r="GD42" s="397"/>
      <c r="GE42" s="397"/>
      <c r="GF42" s="397"/>
      <c r="GG42" s="397"/>
      <c r="GH42" s="397"/>
      <c r="GI42" s="397"/>
      <c r="GJ42" s="397"/>
      <c r="GK42" s="397"/>
      <c r="GL42" s="397"/>
      <c r="GM42" s="397"/>
      <c r="GN42" s="397"/>
      <c r="GO42" s="397"/>
      <c r="GP42" s="397"/>
      <c r="GQ42" s="397"/>
      <c r="GR42" s="397"/>
      <c r="GS42" s="397"/>
      <c r="GT42" s="397"/>
      <c r="GU42" s="397"/>
      <c r="GV42" s="397"/>
      <c r="GW42" s="397"/>
      <c r="GX42" s="397"/>
      <c r="GY42" s="397"/>
      <c r="GZ42" s="397"/>
      <c r="HA42" s="397"/>
      <c r="HB42" s="397"/>
      <c r="HC42" s="397"/>
      <c r="HD42" s="397"/>
      <c r="HE42" s="397"/>
      <c r="HF42" s="397"/>
      <c r="HG42" s="397"/>
      <c r="HH42" s="397"/>
      <c r="HI42" s="397"/>
      <c r="HJ42" s="397"/>
      <c r="HK42" s="397"/>
      <c r="HL42" s="397"/>
      <c r="HM42" s="397"/>
      <c r="HN42" s="397"/>
      <c r="HO42" s="397"/>
      <c r="HP42" s="397"/>
      <c r="HQ42" s="397"/>
      <c r="HR42" s="397"/>
      <c r="HS42" s="397"/>
      <c r="HT42" s="397"/>
      <c r="HU42" s="397"/>
      <c r="HV42" s="397"/>
      <c r="HW42" s="397"/>
      <c r="HX42" s="397"/>
      <c r="HY42" s="397"/>
      <c r="HZ42" s="397"/>
      <c r="IA42" s="397"/>
      <c r="IB42" s="397"/>
      <c r="IC42" s="397"/>
      <c r="ID42" s="397"/>
      <c r="IE42" s="397"/>
      <c r="IF42" s="397"/>
      <c r="IG42" s="397"/>
      <c r="IH42" s="397"/>
      <c r="II42" s="397"/>
      <c r="IJ42" s="397"/>
      <c r="IK42" s="397"/>
      <c r="IL42" s="397"/>
      <c r="IM42" s="397"/>
      <c r="IN42" s="397"/>
    </row>
    <row r="43" spans="2:248" hidden="1">
      <c r="B43" s="712"/>
      <c r="C43" s="712"/>
      <c r="D43" s="712"/>
      <c r="E43" s="712"/>
      <c r="G43" s="712"/>
      <c r="H43" s="712"/>
      <c r="R43" s="397"/>
      <c r="S43" s="686" t="s">
        <v>580</v>
      </c>
      <c r="V43" s="605"/>
      <c r="Z43" s="686">
        <v>3</v>
      </c>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7"/>
      <c r="BC43" s="397"/>
      <c r="BD43" s="397"/>
      <c r="BE43" s="397"/>
      <c r="BF43" s="397"/>
      <c r="BG43" s="397"/>
      <c r="BH43" s="397"/>
      <c r="BI43" s="397"/>
      <c r="BJ43" s="397"/>
      <c r="BK43" s="397"/>
      <c r="BL43" s="397"/>
      <c r="BM43" s="397"/>
      <c r="BN43" s="397"/>
      <c r="BO43" s="397"/>
      <c r="BP43" s="397"/>
      <c r="BQ43" s="397"/>
      <c r="BR43" s="397"/>
      <c r="BS43" s="397"/>
      <c r="BT43" s="397"/>
      <c r="BU43" s="397"/>
      <c r="BV43" s="397"/>
      <c r="BW43" s="397"/>
      <c r="BX43" s="397"/>
      <c r="BY43" s="397"/>
      <c r="BZ43" s="397"/>
      <c r="CA43" s="397"/>
      <c r="CB43" s="397"/>
      <c r="CC43" s="397"/>
      <c r="CD43" s="397"/>
      <c r="CE43" s="397"/>
      <c r="CF43" s="397"/>
      <c r="CG43" s="397"/>
      <c r="CH43" s="397"/>
      <c r="CI43" s="397"/>
      <c r="CJ43" s="397"/>
      <c r="CK43" s="397"/>
      <c r="CL43" s="397"/>
      <c r="CM43" s="397"/>
      <c r="CN43" s="397"/>
      <c r="CO43" s="397"/>
      <c r="CP43" s="397"/>
      <c r="CQ43" s="397"/>
      <c r="CR43" s="397"/>
      <c r="CS43" s="397"/>
      <c r="CT43" s="397"/>
      <c r="CU43" s="397"/>
      <c r="CV43" s="397"/>
      <c r="CW43" s="397"/>
      <c r="CX43" s="397"/>
      <c r="CY43" s="397"/>
      <c r="CZ43" s="397"/>
      <c r="DA43" s="397"/>
      <c r="DB43" s="397"/>
      <c r="DC43" s="397"/>
      <c r="DD43" s="397"/>
      <c r="DE43" s="397"/>
      <c r="DF43" s="397"/>
      <c r="DG43" s="397"/>
      <c r="DH43" s="397"/>
      <c r="DI43" s="397"/>
      <c r="DJ43" s="397"/>
      <c r="DK43" s="397"/>
      <c r="DL43" s="397"/>
      <c r="DM43" s="397"/>
      <c r="DN43" s="397"/>
      <c r="DO43" s="397"/>
      <c r="DP43" s="397"/>
      <c r="DQ43" s="397"/>
      <c r="DR43" s="397"/>
      <c r="DS43" s="397"/>
      <c r="DT43" s="397"/>
      <c r="DU43" s="397"/>
      <c r="DV43" s="397"/>
      <c r="DW43" s="397"/>
      <c r="DX43" s="397"/>
      <c r="DY43" s="397"/>
      <c r="DZ43" s="397"/>
      <c r="EA43" s="397"/>
      <c r="EB43" s="397"/>
      <c r="EC43" s="397"/>
      <c r="ED43" s="397"/>
      <c r="EE43" s="397"/>
      <c r="EF43" s="397"/>
      <c r="EG43" s="397"/>
      <c r="EH43" s="397"/>
      <c r="EI43" s="397"/>
      <c r="EJ43" s="397"/>
      <c r="EK43" s="397"/>
      <c r="EL43" s="397"/>
      <c r="EM43" s="397"/>
      <c r="EN43" s="397"/>
      <c r="EO43" s="397"/>
      <c r="EP43" s="397"/>
      <c r="EQ43" s="397"/>
      <c r="ER43" s="397"/>
      <c r="ES43" s="397"/>
      <c r="ET43" s="397"/>
      <c r="EU43" s="397"/>
      <c r="EV43" s="397"/>
      <c r="EW43" s="397"/>
      <c r="EX43" s="397"/>
      <c r="EY43" s="397"/>
      <c r="EZ43" s="397"/>
      <c r="FA43" s="397"/>
      <c r="FB43" s="397"/>
      <c r="FC43" s="397"/>
      <c r="FD43" s="397"/>
      <c r="FE43" s="397"/>
      <c r="FF43" s="397"/>
      <c r="FG43" s="397"/>
      <c r="FH43" s="397"/>
      <c r="FI43" s="397"/>
      <c r="FJ43" s="397"/>
      <c r="FK43" s="397"/>
      <c r="FL43" s="397"/>
      <c r="FM43" s="397"/>
      <c r="FN43" s="397"/>
      <c r="FO43" s="397"/>
      <c r="FP43" s="397"/>
      <c r="FQ43" s="397"/>
      <c r="FR43" s="397"/>
      <c r="FS43" s="397"/>
      <c r="FT43" s="397"/>
      <c r="FU43" s="397"/>
      <c r="FV43" s="397"/>
      <c r="FW43" s="397"/>
      <c r="FX43" s="397"/>
      <c r="FY43" s="397"/>
      <c r="FZ43" s="397"/>
      <c r="GA43" s="397"/>
      <c r="GB43" s="397"/>
      <c r="GC43" s="397"/>
      <c r="GD43" s="397"/>
      <c r="GE43" s="397"/>
      <c r="GF43" s="397"/>
      <c r="GG43" s="397"/>
      <c r="GH43" s="397"/>
      <c r="GI43" s="397"/>
      <c r="GJ43" s="397"/>
      <c r="GK43" s="397"/>
      <c r="GL43" s="397"/>
      <c r="GM43" s="397"/>
      <c r="GN43" s="397"/>
      <c r="GO43" s="397"/>
      <c r="GP43" s="397"/>
      <c r="GQ43" s="397"/>
      <c r="GR43" s="397"/>
      <c r="GS43" s="397"/>
      <c r="GT43" s="397"/>
      <c r="GU43" s="397"/>
      <c r="GV43" s="397"/>
      <c r="GW43" s="397"/>
      <c r="GX43" s="397"/>
      <c r="GY43" s="397"/>
      <c r="GZ43" s="397"/>
      <c r="HA43" s="397"/>
      <c r="HB43" s="397"/>
      <c r="HC43" s="397"/>
      <c r="HD43" s="397"/>
      <c r="HE43" s="397"/>
      <c r="HF43" s="397"/>
      <c r="HG43" s="397"/>
      <c r="HH43" s="397"/>
      <c r="HI43" s="397"/>
      <c r="HJ43" s="397"/>
      <c r="HK43" s="397"/>
      <c r="HL43" s="397"/>
      <c r="HM43" s="397"/>
      <c r="HN43" s="397"/>
      <c r="HO43" s="397"/>
      <c r="HP43" s="397"/>
      <c r="HQ43" s="397"/>
      <c r="HR43" s="397"/>
      <c r="HS43" s="397"/>
      <c r="HT43" s="397"/>
      <c r="HU43" s="397"/>
      <c r="HV43" s="397"/>
      <c r="HW43" s="397"/>
      <c r="HX43" s="397"/>
      <c r="HY43" s="397"/>
      <c r="HZ43" s="397"/>
      <c r="IA43" s="397"/>
      <c r="IB43" s="397"/>
      <c r="IC43" s="397"/>
      <c r="ID43" s="397"/>
      <c r="IE43" s="397"/>
      <c r="IF43" s="397"/>
      <c r="IG43" s="397"/>
      <c r="IH43" s="397"/>
      <c r="II43" s="397"/>
      <c r="IJ43" s="397"/>
      <c r="IK43" s="397"/>
      <c r="IL43" s="397"/>
      <c r="IM43" s="397"/>
      <c r="IN43" s="397"/>
    </row>
    <row r="44" spans="2:248" hidden="1">
      <c r="B44" s="712"/>
      <c r="C44" s="712"/>
      <c r="D44" s="712"/>
      <c r="E44" s="712"/>
      <c r="G44" s="712"/>
      <c r="H44" s="712"/>
      <c r="R44" s="397"/>
      <c r="S44" s="686" t="s">
        <v>219</v>
      </c>
      <c r="V44" s="605"/>
      <c r="Z44" s="686">
        <v>2</v>
      </c>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7"/>
      <c r="BC44" s="397"/>
      <c r="BD44" s="397"/>
      <c r="BE44" s="397"/>
      <c r="BF44" s="397"/>
      <c r="BG44" s="397"/>
      <c r="BH44" s="397"/>
      <c r="BI44" s="397"/>
      <c r="BJ44" s="397"/>
      <c r="BK44" s="397"/>
      <c r="BL44" s="397"/>
      <c r="BM44" s="397"/>
      <c r="BN44" s="397"/>
      <c r="BO44" s="397"/>
      <c r="BP44" s="397"/>
      <c r="BQ44" s="397"/>
      <c r="BR44" s="397"/>
      <c r="BS44" s="397"/>
      <c r="BT44" s="397"/>
      <c r="BU44" s="397"/>
      <c r="BV44" s="397"/>
      <c r="BW44" s="397"/>
      <c r="BX44" s="397"/>
      <c r="BY44" s="397"/>
      <c r="BZ44" s="397"/>
      <c r="CA44" s="397"/>
      <c r="CB44" s="397"/>
      <c r="CC44" s="397"/>
      <c r="CD44" s="397"/>
      <c r="CE44" s="397"/>
      <c r="CF44" s="397"/>
      <c r="CG44" s="397"/>
      <c r="CH44" s="397"/>
      <c r="CI44" s="397"/>
      <c r="CJ44" s="397"/>
      <c r="CK44" s="397"/>
      <c r="CL44" s="397"/>
      <c r="CM44" s="397"/>
      <c r="CN44" s="397"/>
      <c r="CO44" s="397"/>
      <c r="CP44" s="397"/>
      <c r="CQ44" s="397"/>
      <c r="CR44" s="397"/>
      <c r="CS44" s="397"/>
      <c r="CT44" s="397"/>
      <c r="CU44" s="397"/>
      <c r="CV44" s="397"/>
      <c r="CW44" s="397"/>
      <c r="CX44" s="397"/>
      <c r="CY44" s="397"/>
      <c r="CZ44" s="397"/>
      <c r="DA44" s="397"/>
      <c r="DB44" s="397"/>
      <c r="DC44" s="397"/>
      <c r="DD44" s="397"/>
      <c r="DE44" s="397"/>
      <c r="DF44" s="397"/>
      <c r="DG44" s="397"/>
      <c r="DH44" s="397"/>
      <c r="DI44" s="397"/>
      <c r="DJ44" s="397"/>
      <c r="DK44" s="397"/>
      <c r="DL44" s="397"/>
      <c r="DM44" s="397"/>
      <c r="DN44" s="397"/>
      <c r="DO44" s="397"/>
      <c r="DP44" s="397"/>
      <c r="DQ44" s="397"/>
      <c r="DR44" s="397"/>
      <c r="DS44" s="397"/>
      <c r="DT44" s="397"/>
      <c r="DU44" s="397"/>
      <c r="DV44" s="397"/>
      <c r="DW44" s="397"/>
      <c r="DX44" s="397"/>
      <c r="DY44" s="397"/>
      <c r="DZ44" s="397"/>
      <c r="EA44" s="397"/>
      <c r="EB44" s="397"/>
      <c r="EC44" s="397"/>
      <c r="ED44" s="397"/>
      <c r="EE44" s="397"/>
      <c r="EF44" s="397"/>
      <c r="EG44" s="397"/>
      <c r="EH44" s="397"/>
      <c r="EI44" s="397"/>
      <c r="EJ44" s="397"/>
      <c r="EK44" s="397"/>
      <c r="EL44" s="397"/>
      <c r="EM44" s="397"/>
      <c r="EN44" s="397"/>
      <c r="EO44" s="397"/>
      <c r="EP44" s="397"/>
      <c r="EQ44" s="397"/>
      <c r="ER44" s="397"/>
      <c r="ES44" s="397"/>
      <c r="ET44" s="397"/>
      <c r="EU44" s="397"/>
      <c r="EV44" s="397"/>
      <c r="EW44" s="397"/>
      <c r="EX44" s="397"/>
      <c r="EY44" s="397"/>
      <c r="EZ44" s="397"/>
      <c r="FA44" s="397"/>
      <c r="FB44" s="397"/>
      <c r="FC44" s="397"/>
      <c r="FD44" s="397"/>
      <c r="FE44" s="397"/>
      <c r="FF44" s="397"/>
      <c r="FG44" s="397"/>
      <c r="FH44" s="397"/>
      <c r="FI44" s="397"/>
      <c r="FJ44" s="397"/>
      <c r="FK44" s="397"/>
      <c r="FL44" s="397"/>
      <c r="FM44" s="397"/>
      <c r="FN44" s="397"/>
      <c r="FO44" s="397"/>
      <c r="FP44" s="397"/>
      <c r="FQ44" s="397"/>
      <c r="FR44" s="397"/>
      <c r="FS44" s="397"/>
      <c r="FT44" s="397"/>
      <c r="FU44" s="397"/>
      <c r="FV44" s="397"/>
      <c r="FW44" s="397"/>
      <c r="FX44" s="397"/>
      <c r="FY44" s="397"/>
      <c r="FZ44" s="397"/>
      <c r="GA44" s="397"/>
      <c r="GB44" s="397"/>
      <c r="GC44" s="397"/>
      <c r="GD44" s="397"/>
      <c r="GE44" s="397"/>
      <c r="GF44" s="397"/>
      <c r="GG44" s="397"/>
      <c r="GH44" s="397"/>
      <c r="GI44" s="397"/>
      <c r="GJ44" s="397"/>
      <c r="GK44" s="397"/>
      <c r="GL44" s="397"/>
      <c r="GM44" s="397"/>
      <c r="GN44" s="397"/>
      <c r="GO44" s="397"/>
      <c r="GP44" s="397"/>
      <c r="GQ44" s="397"/>
      <c r="GR44" s="397"/>
      <c r="GS44" s="397"/>
      <c r="GT44" s="397"/>
      <c r="GU44" s="397"/>
      <c r="GV44" s="397"/>
      <c r="GW44" s="397"/>
      <c r="GX44" s="397"/>
      <c r="GY44" s="397"/>
      <c r="GZ44" s="397"/>
      <c r="HA44" s="397"/>
      <c r="HB44" s="397"/>
      <c r="HC44" s="397"/>
      <c r="HD44" s="397"/>
      <c r="HE44" s="397"/>
      <c r="HF44" s="397"/>
      <c r="HG44" s="397"/>
      <c r="HH44" s="397"/>
      <c r="HI44" s="397"/>
      <c r="HJ44" s="397"/>
      <c r="HK44" s="397"/>
      <c r="HL44" s="397"/>
      <c r="HM44" s="397"/>
      <c r="HN44" s="397"/>
      <c r="HO44" s="397"/>
      <c r="HP44" s="397"/>
      <c r="HQ44" s="397"/>
      <c r="HR44" s="397"/>
      <c r="HS44" s="397"/>
      <c r="HT44" s="397"/>
      <c r="HU44" s="397"/>
      <c r="HV44" s="397"/>
      <c r="HW44" s="397"/>
      <c r="HX44" s="397"/>
      <c r="HY44" s="397"/>
      <c r="HZ44" s="397"/>
      <c r="IA44" s="397"/>
      <c r="IB44" s="397"/>
      <c r="IC44" s="397"/>
      <c r="ID44" s="397"/>
      <c r="IE44" s="397"/>
      <c r="IF44" s="397"/>
      <c r="IG44" s="397"/>
      <c r="IH44" s="397"/>
      <c r="II44" s="397"/>
      <c r="IJ44" s="397"/>
      <c r="IK44" s="397"/>
      <c r="IL44" s="397"/>
      <c r="IM44" s="397"/>
      <c r="IN44" s="397"/>
    </row>
    <row r="45" spans="2:248" hidden="1">
      <c r="B45" s="712"/>
      <c r="C45" s="712"/>
      <c r="D45" s="712"/>
      <c r="E45" s="712"/>
      <c r="G45" s="712"/>
      <c r="H45" s="712"/>
      <c r="R45" s="397"/>
      <c r="S45" s="686"/>
      <c r="V45" s="605"/>
      <c r="Z45" s="686">
        <v>1</v>
      </c>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7"/>
      <c r="BC45" s="397"/>
      <c r="BD45" s="397"/>
      <c r="BE45" s="397"/>
      <c r="BF45" s="397"/>
      <c r="BG45" s="397"/>
      <c r="BH45" s="397"/>
      <c r="BI45" s="397"/>
      <c r="BJ45" s="397"/>
      <c r="BK45" s="397"/>
      <c r="BL45" s="397"/>
      <c r="BM45" s="397"/>
      <c r="BN45" s="397"/>
      <c r="BO45" s="397"/>
      <c r="BP45" s="397"/>
      <c r="BQ45" s="397"/>
      <c r="BR45" s="397"/>
      <c r="BS45" s="397"/>
      <c r="BT45" s="397"/>
      <c r="BU45" s="397"/>
      <c r="BV45" s="397"/>
      <c r="BW45" s="397"/>
      <c r="BX45" s="397"/>
      <c r="BY45" s="397"/>
      <c r="BZ45" s="397"/>
      <c r="CA45" s="397"/>
      <c r="CB45" s="397"/>
      <c r="CC45" s="397"/>
      <c r="CD45" s="397"/>
      <c r="CE45" s="397"/>
      <c r="CF45" s="397"/>
      <c r="CG45" s="397"/>
      <c r="CH45" s="397"/>
      <c r="CI45" s="397"/>
      <c r="CJ45" s="397"/>
      <c r="CK45" s="397"/>
      <c r="CL45" s="397"/>
      <c r="CM45" s="397"/>
      <c r="CN45" s="397"/>
      <c r="CO45" s="397"/>
      <c r="CP45" s="397"/>
      <c r="CQ45" s="397"/>
      <c r="CR45" s="397"/>
      <c r="CS45" s="397"/>
      <c r="CT45" s="397"/>
      <c r="CU45" s="397"/>
      <c r="CV45" s="397"/>
      <c r="CW45" s="397"/>
      <c r="CX45" s="397"/>
      <c r="CY45" s="397"/>
      <c r="CZ45" s="397"/>
      <c r="DA45" s="397"/>
      <c r="DB45" s="397"/>
      <c r="DC45" s="397"/>
      <c r="DD45" s="397"/>
      <c r="DE45" s="397"/>
      <c r="DF45" s="397"/>
      <c r="DG45" s="397"/>
      <c r="DH45" s="397"/>
      <c r="DI45" s="397"/>
      <c r="DJ45" s="397"/>
      <c r="DK45" s="397"/>
      <c r="DL45" s="397"/>
      <c r="DM45" s="397"/>
      <c r="DN45" s="397"/>
      <c r="DO45" s="397"/>
      <c r="DP45" s="397"/>
      <c r="DQ45" s="397"/>
      <c r="DR45" s="397"/>
      <c r="DS45" s="397"/>
      <c r="DT45" s="397"/>
      <c r="DU45" s="397"/>
      <c r="DV45" s="397"/>
      <c r="DW45" s="397"/>
      <c r="DX45" s="397"/>
      <c r="DY45" s="397"/>
      <c r="DZ45" s="397"/>
      <c r="EA45" s="397"/>
      <c r="EB45" s="397"/>
      <c r="EC45" s="397"/>
      <c r="ED45" s="397"/>
      <c r="EE45" s="397"/>
      <c r="EF45" s="397"/>
      <c r="EG45" s="397"/>
      <c r="EH45" s="397"/>
      <c r="EI45" s="397"/>
      <c r="EJ45" s="397"/>
      <c r="EK45" s="397"/>
      <c r="EL45" s="397"/>
      <c r="EM45" s="397"/>
      <c r="EN45" s="397"/>
      <c r="EO45" s="397"/>
      <c r="EP45" s="397"/>
      <c r="EQ45" s="397"/>
      <c r="ER45" s="397"/>
      <c r="ES45" s="397"/>
      <c r="ET45" s="397"/>
      <c r="EU45" s="397"/>
      <c r="EV45" s="397"/>
      <c r="EW45" s="397"/>
      <c r="EX45" s="397"/>
      <c r="EY45" s="397"/>
      <c r="EZ45" s="397"/>
      <c r="FA45" s="397"/>
      <c r="FB45" s="397"/>
      <c r="FC45" s="397"/>
      <c r="FD45" s="397"/>
      <c r="FE45" s="397"/>
      <c r="FF45" s="397"/>
      <c r="FG45" s="397"/>
      <c r="FH45" s="397"/>
      <c r="FI45" s="397"/>
      <c r="FJ45" s="397"/>
      <c r="FK45" s="397"/>
      <c r="FL45" s="397"/>
      <c r="FM45" s="397"/>
      <c r="FN45" s="397"/>
      <c r="FO45" s="397"/>
      <c r="FP45" s="397"/>
      <c r="FQ45" s="397"/>
      <c r="FR45" s="397"/>
      <c r="FS45" s="397"/>
      <c r="FT45" s="397"/>
      <c r="FU45" s="397"/>
      <c r="FV45" s="397"/>
      <c r="FW45" s="397"/>
      <c r="FX45" s="397"/>
      <c r="FY45" s="397"/>
      <c r="FZ45" s="397"/>
      <c r="GA45" s="397"/>
      <c r="GB45" s="397"/>
      <c r="GC45" s="397"/>
      <c r="GD45" s="397"/>
      <c r="GE45" s="397"/>
      <c r="GF45" s="397"/>
      <c r="GG45" s="397"/>
      <c r="GH45" s="397"/>
      <c r="GI45" s="397"/>
      <c r="GJ45" s="397"/>
      <c r="GK45" s="397"/>
      <c r="GL45" s="397"/>
      <c r="GM45" s="397"/>
      <c r="GN45" s="397"/>
      <c r="GO45" s="397"/>
      <c r="GP45" s="397"/>
      <c r="GQ45" s="397"/>
      <c r="GR45" s="397"/>
      <c r="GS45" s="397"/>
      <c r="GT45" s="397"/>
      <c r="GU45" s="397"/>
      <c r="GV45" s="397"/>
      <c r="GW45" s="397"/>
      <c r="GX45" s="397"/>
      <c r="GY45" s="397"/>
      <c r="GZ45" s="397"/>
      <c r="HA45" s="397"/>
      <c r="HB45" s="397"/>
      <c r="HC45" s="397"/>
      <c r="HD45" s="397"/>
      <c r="HE45" s="397"/>
      <c r="HF45" s="397"/>
      <c r="HG45" s="397"/>
      <c r="HH45" s="397"/>
      <c r="HI45" s="397"/>
      <c r="HJ45" s="397"/>
      <c r="HK45" s="397"/>
      <c r="HL45" s="397"/>
      <c r="HM45" s="397"/>
      <c r="HN45" s="397"/>
      <c r="HO45" s="397"/>
      <c r="HP45" s="397"/>
      <c r="HQ45" s="397"/>
      <c r="HR45" s="397"/>
      <c r="HS45" s="397"/>
      <c r="HT45" s="397"/>
      <c r="HU45" s="397"/>
      <c r="HV45" s="397"/>
      <c r="HW45" s="397"/>
      <c r="HX45" s="397"/>
      <c r="HY45" s="397"/>
      <c r="HZ45" s="397"/>
      <c r="IA45" s="397"/>
      <c r="IB45" s="397"/>
      <c r="IC45" s="397"/>
      <c r="ID45" s="397"/>
      <c r="IE45" s="397"/>
      <c r="IF45" s="397"/>
      <c r="IG45" s="397"/>
      <c r="IH45" s="397"/>
      <c r="II45" s="397"/>
      <c r="IJ45" s="397"/>
      <c r="IK45" s="397"/>
      <c r="IL45" s="397"/>
      <c r="IM45" s="397"/>
      <c r="IN45" s="397"/>
    </row>
    <row r="46" spans="2:248" hidden="1">
      <c r="B46" s="712"/>
      <c r="C46" s="712"/>
      <c r="D46" s="712"/>
      <c r="E46" s="712"/>
      <c r="G46" s="712"/>
      <c r="H46" s="712"/>
      <c r="R46" s="397"/>
      <c r="S46" s="686" t="s">
        <v>1207</v>
      </c>
      <c r="V46" s="605"/>
      <c r="Z46" s="686">
        <v>0</v>
      </c>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c r="DJ46" s="397"/>
      <c r="DK46" s="397"/>
      <c r="DL46" s="397"/>
      <c r="DM46" s="397"/>
      <c r="DN46" s="397"/>
      <c r="DO46" s="397"/>
      <c r="DP46" s="397"/>
      <c r="DQ46" s="397"/>
      <c r="DR46" s="397"/>
      <c r="DS46" s="397"/>
      <c r="DT46" s="397"/>
      <c r="DU46" s="397"/>
      <c r="DV46" s="397"/>
      <c r="DW46" s="397"/>
      <c r="DX46" s="397"/>
      <c r="DY46" s="397"/>
      <c r="DZ46" s="397"/>
      <c r="EA46" s="397"/>
      <c r="EB46" s="397"/>
      <c r="EC46" s="397"/>
      <c r="ED46" s="397"/>
      <c r="EE46" s="397"/>
      <c r="EF46" s="397"/>
      <c r="EG46" s="397"/>
      <c r="EH46" s="397"/>
      <c r="EI46" s="397"/>
      <c r="EJ46" s="397"/>
      <c r="EK46" s="397"/>
      <c r="EL46" s="397"/>
      <c r="EM46" s="397"/>
      <c r="EN46" s="397"/>
      <c r="EO46" s="397"/>
      <c r="EP46" s="397"/>
      <c r="EQ46" s="397"/>
      <c r="ER46" s="397"/>
      <c r="ES46" s="397"/>
      <c r="ET46" s="397"/>
      <c r="EU46" s="397"/>
      <c r="EV46" s="397"/>
      <c r="EW46" s="397"/>
      <c r="EX46" s="397"/>
      <c r="EY46" s="397"/>
      <c r="EZ46" s="397"/>
      <c r="FA46" s="397"/>
      <c r="FB46" s="397"/>
      <c r="FC46" s="397"/>
      <c r="FD46" s="397"/>
      <c r="FE46" s="397"/>
      <c r="FF46" s="397"/>
      <c r="FG46" s="397"/>
      <c r="FH46" s="397"/>
      <c r="FI46" s="397"/>
      <c r="FJ46" s="397"/>
      <c r="FK46" s="397"/>
      <c r="FL46" s="397"/>
      <c r="FM46" s="397"/>
      <c r="FN46" s="397"/>
      <c r="FO46" s="397"/>
      <c r="FP46" s="397"/>
      <c r="FQ46" s="397"/>
      <c r="FR46" s="397"/>
      <c r="FS46" s="397"/>
      <c r="FT46" s="397"/>
      <c r="FU46" s="397"/>
      <c r="FV46" s="397"/>
      <c r="FW46" s="397"/>
      <c r="FX46" s="397"/>
      <c r="FY46" s="397"/>
      <c r="FZ46" s="397"/>
      <c r="GA46" s="397"/>
      <c r="GB46" s="397"/>
      <c r="GC46" s="397"/>
      <c r="GD46" s="397"/>
      <c r="GE46" s="397"/>
      <c r="GF46" s="397"/>
      <c r="GG46" s="397"/>
      <c r="GH46" s="397"/>
      <c r="GI46" s="397"/>
      <c r="GJ46" s="397"/>
      <c r="GK46" s="397"/>
      <c r="GL46" s="397"/>
      <c r="GM46" s="397"/>
      <c r="GN46" s="397"/>
      <c r="GO46" s="397"/>
      <c r="GP46" s="397"/>
      <c r="GQ46" s="397"/>
      <c r="GR46" s="397"/>
      <c r="GS46" s="397"/>
      <c r="GT46" s="397"/>
      <c r="GU46" s="397"/>
      <c r="GV46" s="397"/>
      <c r="GW46" s="397"/>
      <c r="GX46" s="397"/>
      <c r="GY46" s="397"/>
      <c r="GZ46" s="397"/>
      <c r="HA46" s="397"/>
      <c r="HB46" s="397"/>
      <c r="HC46" s="397"/>
      <c r="HD46" s="397"/>
      <c r="HE46" s="397"/>
      <c r="HF46" s="397"/>
      <c r="HG46" s="397"/>
      <c r="HH46" s="397"/>
      <c r="HI46" s="397"/>
      <c r="HJ46" s="397"/>
      <c r="HK46" s="397"/>
      <c r="HL46" s="397"/>
      <c r="HM46" s="397"/>
      <c r="HN46" s="397"/>
      <c r="HO46" s="397"/>
      <c r="HP46" s="397"/>
      <c r="HQ46" s="397"/>
      <c r="HR46" s="397"/>
      <c r="HS46" s="397"/>
      <c r="HT46" s="397"/>
      <c r="HU46" s="397"/>
      <c r="HV46" s="397"/>
      <c r="HW46" s="397"/>
      <c r="HX46" s="397"/>
      <c r="HY46" s="397"/>
      <c r="HZ46" s="397"/>
      <c r="IA46" s="397"/>
      <c r="IB46" s="397"/>
      <c r="IC46" s="397"/>
      <c r="ID46" s="397"/>
      <c r="IE46" s="397"/>
      <c r="IF46" s="397"/>
      <c r="IG46" s="397"/>
      <c r="IH46" s="397"/>
      <c r="II46" s="397"/>
      <c r="IJ46" s="397"/>
      <c r="IK46" s="397"/>
      <c r="IL46" s="397"/>
      <c r="IM46" s="397"/>
      <c r="IN46" s="397"/>
    </row>
    <row r="47" spans="2:248" hidden="1">
      <c r="B47" s="712"/>
      <c r="C47" s="712"/>
      <c r="D47" s="712"/>
      <c r="E47" s="712"/>
      <c r="G47" s="712"/>
      <c r="H47" s="712"/>
      <c r="R47" s="397"/>
      <c r="S47" s="686"/>
      <c r="V47" s="605"/>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c r="DJ47" s="397"/>
      <c r="DK47" s="397"/>
      <c r="DL47" s="397"/>
      <c r="DM47" s="397"/>
      <c r="DN47" s="397"/>
      <c r="DO47" s="397"/>
      <c r="DP47" s="397"/>
      <c r="DQ47" s="397"/>
      <c r="DR47" s="397"/>
      <c r="DS47" s="397"/>
      <c r="DT47" s="397"/>
      <c r="DU47" s="397"/>
      <c r="DV47" s="397"/>
      <c r="DW47" s="397"/>
      <c r="DX47" s="397"/>
      <c r="DY47" s="397"/>
      <c r="DZ47" s="397"/>
      <c r="EA47" s="397"/>
      <c r="EB47" s="397"/>
      <c r="EC47" s="397"/>
      <c r="ED47" s="397"/>
      <c r="EE47" s="397"/>
      <c r="EF47" s="397"/>
      <c r="EG47" s="397"/>
      <c r="EH47" s="397"/>
      <c r="EI47" s="397"/>
      <c r="EJ47" s="397"/>
      <c r="EK47" s="397"/>
      <c r="EL47" s="397"/>
      <c r="EM47" s="397"/>
      <c r="EN47" s="397"/>
      <c r="EO47" s="397"/>
      <c r="EP47" s="397"/>
      <c r="EQ47" s="397"/>
      <c r="ER47" s="397"/>
      <c r="ES47" s="397"/>
      <c r="ET47" s="397"/>
      <c r="EU47" s="397"/>
      <c r="EV47" s="397"/>
      <c r="EW47" s="397"/>
      <c r="EX47" s="397"/>
      <c r="EY47" s="397"/>
      <c r="EZ47" s="397"/>
      <c r="FA47" s="397"/>
      <c r="FB47" s="397"/>
      <c r="FC47" s="397"/>
      <c r="FD47" s="397"/>
      <c r="FE47" s="397"/>
      <c r="FF47" s="397"/>
      <c r="FG47" s="397"/>
      <c r="FH47" s="397"/>
      <c r="FI47" s="397"/>
      <c r="FJ47" s="397"/>
      <c r="FK47" s="397"/>
      <c r="FL47" s="397"/>
      <c r="FM47" s="397"/>
      <c r="FN47" s="397"/>
      <c r="FO47" s="397"/>
      <c r="FP47" s="397"/>
      <c r="FQ47" s="397"/>
      <c r="FR47" s="397"/>
      <c r="FS47" s="397"/>
      <c r="FT47" s="397"/>
      <c r="FU47" s="397"/>
      <c r="FV47" s="397"/>
      <c r="FW47" s="397"/>
      <c r="FX47" s="397"/>
      <c r="FY47" s="397"/>
      <c r="FZ47" s="397"/>
      <c r="GA47" s="397"/>
      <c r="GB47" s="397"/>
      <c r="GC47" s="397"/>
      <c r="GD47" s="397"/>
      <c r="GE47" s="397"/>
      <c r="GF47" s="397"/>
      <c r="GG47" s="397"/>
      <c r="GH47" s="397"/>
      <c r="GI47" s="397"/>
      <c r="GJ47" s="397"/>
      <c r="GK47" s="397"/>
      <c r="GL47" s="397"/>
      <c r="GM47" s="397"/>
      <c r="GN47" s="397"/>
      <c r="GO47" s="397"/>
      <c r="GP47" s="397"/>
      <c r="GQ47" s="397"/>
      <c r="GR47" s="397"/>
      <c r="GS47" s="397"/>
      <c r="GT47" s="397"/>
      <c r="GU47" s="397"/>
      <c r="GV47" s="397"/>
      <c r="GW47" s="397"/>
      <c r="GX47" s="397"/>
      <c r="GY47" s="397"/>
      <c r="GZ47" s="397"/>
      <c r="HA47" s="397"/>
      <c r="HB47" s="397"/>
      <c r="HC47" s="397"/>
      <c r="HD47" s="397"/>
      <c r="HE47" s="397"/>
      <c r="HF47" s="397"/>
      <c r="HG47" s="397"/>
      <c r="HH47" s="397"/>
      <c r="HI47" s="397"/>
      <c r="HJ47" s="397"/>
      <c r="HK47" s="397"/>
      <c r="HL47" s="397"/>
      <c r="HM47" s="397"/>
      <c r="HN47" s="397"/>
      <c r="HO47" s="397"/>
      <c r="HP47" s="397"/>
      <c r="HQ47" s="397"/>
      <c r="HR47" s="397"/>
      <c r="HS47" s="397"/>
      <c r="HT47" s="397"/>
      <c r="HU47" s="397"/>
      <c r="HV47" s="397"/>
      <c r="HW47" s="397"/>
      <c r="HX47" s="397"/>
      <c r="HY47" s="397"/>
      <c r="HZ47" s="397"/>
      <c r="IA47" s="397"/>
      <c r="IB47" s="397"/>
      <c r="IC47" s="397"/>
      <c r="ID47" s="397"/>
      <c r="IE47" s="397"/>
      <c r="IF47" s="397"/>
      <c r="IG47" s="397"/>
      <c r="IH47" s="397"/>
      <c r="II47" s="397"/>
      <c r="IJ47" s="397"/>
      <c r="IK47" s="397"/>
      <c r="IL47" s="397"/>
      <c r="IM47" s="397"/>
      <c r="IN47" s="397"/>
    </row>
    <row r="48" spans="2:248" hidden="1">
      <c r="B48" s="712"/>
      <c r="C48" s="712"/>
      <c r="D48" s="712"/>
      <c r="E48" s="712"/>
      <c r="G48" s="712"/>
      <c r="H48" s="712"/>
      <c r="R48" s="397"/>
      <c r="S48" s="686" t="s">
        <v>1145</v>
      </c>
      <c r="V48" s="605"/>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c r="DJ48" s="397"/>
      <c r="DK48" s="397"/>
      <c r="DL48" s="397"/>
      <c r="DM48" s="397"/>
      <c r="DN48" s="397"/>
      <c r="DO48" s="397"/>
      <c r="DP48" s="397"/>
      <c r="DQ48" s="397"/>
      <c r="DR48" s="397"/>
      <c r="DS48" s="397"/>
      <c r="DT48" s="397"/>
      <c r="DU48" s="397"/>
      <c r="DV48" s="397"/>
      <c r="DW48" s="397"/>
      <c r="DX48" s="397"/>
      <c r="DY48" s="397"/>
      <c r="DZ48" s="397"/>
      <c r="EA48" s="397"/>
      <c r="EB48" s="397"/>
      <c r="EC48" s="397"/>
      <c r="ED48" s="397"/>
      <c r="EE48" s="397"/>
      <c r="EF48" s="397"/>
      <c r="EG48" s="397"/>
      <c r="EH48" s="397"/>
      <c r="EI48" s="397"/>
      <c r="EJ48" s="397"/>
      <c r="EK48" s="397"/>
      <c r="EL48" s="397"/>
      <c r="EM48" s="397"/>
      <c r="EN48" s="397"/>
      <c r="EO48" s="397"/>
      <c r="EP48" s="397"/>
      <c r="EQ48" s="397"/>
      <c r="ER48" s="397"/>
      <c r="ES48" s="397"/>
      <c r="ET48" s="397"/>
      <c r="EU48" s="397"/>
      <c r="EV48" s="397"/>
      <c r="EW48" s="397"/>
      <c r="EX48" s="397"/>
      <c r="EY48" s="397"/>
      <c r="EZ48" s="397"/>
      <c r="FA48" s="397"/>
      <c r="FB48" s="397"/>
      <c r="FC48" s="397"/>
      <c r="FD48" s="397"/>
      <c r="FE48" s="397"/>
      <c r="FF48" s="397"/>
      <c r="FG48" s="397"/>
      <c r="FH48" s="397"/>
      <c r="FI48" s="397"/>
      <c r="FJ48" s="397"/>
      <c r="FK48" s="397"/>
      <c r="FL48" s="397"/>
      <c r="FM48" s="397"/>
      <c r="FN48" s="397"/>
      <c r="FO48" s="397"/>
      <c r="FP48" s="397"/>
      <c r="FQ48" s="397"/>
      <c r="FR48" s="397"/>
      <c r="FS48" s="397"/>
      <c r="FT48" s="397"/>
      <c r="FU48" s="397"/>
      <c r="FV48" s="397"/>
      <c r="FW48" s="397"/>
      <c r="FX48" s="397"/>
      <c r="FY48" s="397"/>
      <c r="FZ48" s="397"/>
      <c r="GA48" s="397"/>
      <c r="GB48" s="397"/>
      <c r="GC48" s="397"/>
      <c r="GD48" s="397"/>
      <c r="GE48" s="397"/>
      <c r="GF48" s="397"/>
      <c r="GG48" s="397"/>
      <c r="GH48" s="397"/>
      <c r="GI48" s="397"/>
      <c r="GJ48" s="397"/>
      <c r="GK48" s="397"/>
      <c r="GL48" s="397"/>
      <c r="GM48" s="397"/>
      <c r="GN48" s="397"/>
      <c r="GO48" s="397"/>
      <c r="GP48" s="397"/>
      <c r="GQ48" s="397"/>
      <c r="GR48" s="397"/>
      <c r="GS48" s="397"/>
      <c r="GT48" s="397"/>
      <c r="GU48" s="397"/>
      <c r="GV48" s="397"/>
      <c r="GW48" s="397"/>
      <c r="GX48" s="397"/>
      <c r="GY48" s="397"/>
      <c r="GZ48" s="397"/>
      <c r="HA48" s="397"/>
      <c r="HB48" s="397"/>
      <c r="HC48" s="397"/>
      <c r="HD48" s="397"/>
      <c r="HE48" s="397"/>
      <c r="HF48" s="397"/>
      <c r="HG48" s="397"/>
      <c r="HH48" s="397"/>
      <c r="HI48" s="397"/>
      <c r="HJ48" s="397"/>
      <c r="HK48" s="397"/>
      <c r="HL48" s="397"/>
      <c r="HM48" s="397"/>
      <c r="HN48" s="397"/>
      <c r="HO48" s="397"/>
      <c r="HP48" s="397"/>
      <c r="HQ48" s="397"/>
      <c r="HR48" s="397"/>
      <c r="HS48" s="397"/>
      <c r="HT48" s="397"/>
      <c r="HU48" s="397"/>
      <c r="HV48" s="397"/>
      <c r="HW48" s="397"/>
      <c r="HX48" s="397"/>
      <c r="HY48" s="397"/>
      <c r="HZ48" s="397"/>
      <c r="IA48" s="397"/>
      <c r="IB48" s="397"/>
      <c r="IC48" s="397"/>
      <c r="ID48" s="397"/>
      <c r="IE48" s="397"/>
      <c r="IF48" s="397"/>
      <c r="IG48" s="397"/>
      <c r="IH48" s="397"/>
      <c r="II48" s="397"/>
      <c r="IJ48" s="397"/>
      <c r="IK48" s="397"/>
      <c r="IL48" s="397"/>
      <c r="IM48" s="397"/>
      <c r="IN48" s="397"/>
    </row>
    <row r="49" spans="1:248" hidden="1">
      <c r="B49" s="712"/>
      <c r="C49" s="712"/>
      <c r="D49" s="712"/>
      <c r="E49" s="712"/>
      <c r="G49" s="712"/>
      <c r="H49" s="712"/>
      <c r="R49" s="397"/>
      <c r="S49" s="686" t="s">
        <v>1208</v>
      </c>
      <c r="V49" s="605"/>
      <c r="Y49">
        <v>5</v>
      </c>
      <c r="BJ49" s="397"/>
      <c r="BK49" s="397"/>
      <c r="BL49" s="397"/>
      <c r="BM49" s="397"/>
      <c r="BN49" s="397"/>
      <c r="BO49" s="397"/>
      <c r="BP49" s="397"/>
      <c r="BQ49" s="397"/>
      <c r="BR49" s="397"/>
      <c r="BS49" s="397"/>
      <c r="BT49" s="397"/>
      <c r="BU49" s="397"/>
      <c r="BV49" s="397"/>
      <c r="BW49" s="397"/>
      <c r="BX49" s="397"/>
      <c r="BY49" s="397"/>
      <c r="BZ49" s="397"/>
      <c r="CA49" s="397"/>
      <c r="CB49" s="397"/>
      <c r="CC49" s="397"/>
      <c r="CD49" s="397"/>
      <c r="CE49" s="397"/>
      <c r="CF49" s="397"/>
      <c r="CG49" s="397"/>
      <c r="CH49" s="397"/>
      <c r="CI49" s="397"/>
      <c r="CJ49" s="397"/>
      <c r="CK49" s="397"/>
      <c r="CL49" s="397"/>
      <c r="CM49" s="397"/>
      <c r="CN49" s="397"/>
      <c r="CO49" s="397"/>
      <c r="CP49" s="397"/>
      <c r="CQ49" s="397"/>
      <c r="CR49" s="397"/>
      <c r="CS49" s="397"/>
      <c r="CT49" s="397"/>
      <c r="CU49" s="397"/>
      <c r="CV49" s="397"/>
      <c r="CW49" s="397"/>
      <c r="CX49" s="397"/>
      <c r="CY49" s="397"/>
      <c r="CZ49" s="397"/>
      <c r="DA49" s="397"/>
      <c r="DB49" s="397"/>
      <c r="DC49" s="397"/>
      <c r="DD49" s="397"/>
      <c r="DE49" s="397"/>
      <c r="DF49" s="397"/>
      <c r="DG49" s="397"/>
      <c r="DH49" s="397"/>
      <c r="DI49" s="397"/>
      <c r="DJ49" s="397"/>
      <c r="DK49" s="397"/>
      <c r="DL49" s="397"/>
      <c r="DM49" s="397"/>
      <c r="DN49" s="397"/>
      <c r="DO49" s="397"/>
      <c r="DP49" s="397"/>
      <c r="DQ49" s="397"/>
      <c r="DR49" s="397"/>
      <c r="DS49" s="397"/>
      <c r="DT49" s="397"/>
      <c r="DU49" s="397"/>
      <c r="DV49" s="397"/>
      <c r="DW49" s="397"/>
      <c r="DX49" s="397"/>
      <c r="DY49" s="397"/>
      <c r="DZ49" s="397"/>
      <c r="EA49" s="397"/>
      <c r="EB49" s="397"/>
      <c r="EC49" s="397"/>
      <c r="ED49" s="397"/>
      <c r="EE49" s="397"/>
      <c r="EF49" s="397"/>
      <c r="EG49" s="397"/>
      <c r="EH49" s="397"/>
      <c r="EI49" s="397"/>
      <c r="EJ49" s="397"/>
      <c r="EK49" s="397"/>
      <c r="EL49" s="397"/>
      <c r="EM49" s="397"/>
      <c r="EN49" s="397"/>
      <c r="EO49" s="397"/>
      <c r="EP49" s="397"/>
      <c r="EQ49" s="397"/>
      <c r="ER49" s="397"/>
      <c r="ES49" s="397"/>
      <c r="ET49" s="397"/>
      <c r="EU49" s="397"/>
      <c r="EV49" s="397"/>
      <c r="EW49" s="397"/>
      <c r="EX49" s="397"/>
      <c r="EY49" s="397"/>
      <c r="EZ49" s="397"/>
      <c r="FA49" s="397"/>
      <c r="FB49" s="397"/>
      <c r="FC49" s="397"/>
      <c r="FD49" s="397"/>
      <c r="FE49" s="397"/>
      <c r="FF49" s="397"/>
      <c r="FG49" s="397"/>
      <c r="FH49" s="397"/>
      <c r="FI49" s="397"/>
      <c r="FJ49" s="397"/>
      <c r="FK49" s="397"/>
      <c r="FL49" s="397"/>
      <c r="FM49" s="397"/>
      <c r="FN49" s="397"/>
      <c r="FO49" s="397"/>
      <c r="FP49" s="397"/>
      <c r="FQ49" s="397"/>
      <c r="FR49" s="397"/>
      <c r="FS49" s="397"/>
      <c r="FT49" s="397"/>
      <c r="FU49" s="397"/>
      <c r="FV49" s="397"/>
      <c r="FW49" s="397"/>
      <c r="FX49" s="397"/>
      <c r="FY49" s="397"/>
      <c r="FZ49" s="397"/>
      <c r="GA49" s="397"/>
      <c r="GB49" s="397"/>
      <c r="GC49" s="397"/>
      <c r="GD49" s="397"/>
      <c r="GE49" s="397"/>
      <c r="GF49" s="397"/>
      <c r="GG49" s="397"/>
      <c r="GH49" s="397"/>
      <c r="GI49" s="397"/>
      <c r="GJ49" s="397"/>
      <c r="GK49" s="397"/>
      <c r="GL49" s="397"/>
      <c r="GM49" s="397"/>
      <c r="GN49" s="397"/>
      <c r="GO49" s="397"/>
      <c r="GP49" s="397"/>
      <c r="GQ49" s="397"/>
      <c r="GR49" s="397"/>
      <c r="GS49" s="397"/>
      <c r="GT49" s="397"/>
      <c r="GU49" s="397"/>
      <c r="GV49" s="397"/>
      <c r="GW49" s="397"/>
      <c r="GX49" s="397"/>
      <c r="GY49" s="397"/>
      <c r="GZ49" s="397"/>
      <c r="HA49" s="397"/>
      <c r="HB49" s="397"/>
      <c r="HC49" s="397"/>
      <c r="HD49" s="397"/>
      <c r="HE49" s="397"/>
      <c r="HF49" s="397"/>
      <c r="HG49" s="397"/>
      <c r="HH49" s="397"/>
      <c r="HI49" s="397"/>
      <c r="HJ49" s="397"/>
      <c r="HK49" s="397"/>
      <c r="HL49" s="397"/>
      <c r="HM49" s="397"/>
      <c r="HN49" s="397"/>
      <c r="HO49" s="397"/>
      <c r="HP49" s="397"/>
      <c r="HQ49" s="397"/>
      <c r="HR49" s="397"/>
      <c r="HS49" s="397"/>
      <c r="HT49" s="397"/>
      <c r="HU49" s="397"/>
      <c r="HV49" s="397"/>
      <c r="HW49" s="397"/>
      <c r="HX49" s="397"/>
      <c r="HY49" s="397"/>
      <c r="HZ49" s="397"/>
      <c r="IA49" s="397"/>
      <c r="IB49" s="397"/>
      <c r="IC49" s="397"/>
      <c r="ID49" s="397"/>
      <c r="IE49" s="397"/>
      <c r="IF49" s="397"/>
      <c r="IG49" s="397"/>
      <c r="IH49" s="397"/>
      <c r="II49" s="397"/>
      <c r="IJ49" s="397"/>
      <c r="IK49" s="397"/>
      <c r="IL49" s="397"/>
      <c r="IM49" s="397"/>
      <c r="IN49" s="397"/>
    </row>
    <row r="50" spans="1:248" hidden="1">
      <c r="B50" s="712"/>
      <c r="C50" s="712"/>
      <c r="D50" s="712"/>
      <c r="E50" s="712"/>
      <c r="G50" s="712"/>
      <c r="H50" s="712"/>
      <c r="R50" s="397"/>
      <c r="S50" s="686" t="s">
        <v>1209</v>
      </c>
      <c r="V50" s="605"/>
      <c r="Y50">
        <v>0</v>
      </c>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c r="DJ50" s="397"/>
      <c r="DK50" s="397"/>
      <c r="DL50" s="397"/>
      <c r="DM50" s="397"/>
      <c r="DN50" s="397"/>
      <c r="DO50" s="397"/>
      <c r="DP50" s="397"/>
      <c r="DQ50" s="397"/>
      <c r="DR50" s="397"/>
      <c r="DS50" s="397"/>
      <c r="DT50" s="397"/>
      <c r="DU50" s="397"/>
      <c r="DV50" s="397"/>
      <c r="DW50" s="397"/>
      <c r="DX50" s="397"/>
      <c r="DY50" s="397"/>
      <c r="DZ50" s="397"/>
      <c r="EA50" s="397"/>
      <c r="EB50" s="397"/>
      <c r="EC50" s="397"/>
      <c r="ED50" s="397"/>
      <c r="EE50" s="397"/>
      <c r="EF50" s="397"/>
      <c r="EG50" s="397"/>
      <c r="EH50" s="397"/>
      <c r="EI50" s="397"/>
      <c r="EJ50" s="397"/>
      <c r="EK50" s="397"/>
      <c r="EL50" s="397"/>
      <c r="EM50" s="397"/>
      <c r="EN50" s="397"/>
      <c r="EO50" s="397"/>
      <c r="EP50" s="397"/>
      <c r="EQ50" s="397"/>
      <c r="ER50" s="397"/>
      <c r="ES50" s="397"/>
      <c r="ET50" s="397"/>
      <c r="EU50" s="397"/>
      <c r="EV50" s="397"/>
      <c r="EW50" s="397"/>
      <c r="EX50" s="397"/>
      <c r="EY50" s="397"/>
      <c r="EZ50" s="397"/>
      <c r="FA50" s="397"/>
      <c r="FB50" s="397"/>
      <c r="FC50" s="397"/>
      <c r="FD50" s="397"/>
      <c r="FE50" s="397"/>
      <c r="FF50" s="397"/>
      <c r="FG50" s="397"/>
      <c r="FH50" s="397"/>
      <c r="FI50" s="397"/>
      <c r="FJ50" s="397"/>
      <c r="FK50" s="397"/>
      <c r="FL50" s="397"/>
      <c r="FM50" s="397"/>
      <c r="FN50" s="397"/>
      <c r="FO50" s="397"/>
      <c r="FP50" s="397"/>
      <c r="FQ50" s="397"/>
      <c r="FR50" s="397"/>
      <c r="FS50" s="397"/>
      <c r="FT50" s="397"/>
      <c r="FU50" s="397"/>
      <c r="FV50" s="397"/>
      <c r="FW50" s="397"/>
      <c r="FX50" s="397"/>
      <c r="FY50" s="397"/>
      <c r="FZ50" s="397"/>
      <c r="GA50" s="397"/>
      <c r="GB50" s="397"/>
      <c r="GC50" s="397"/>
      <c r="GD50" s="397"/>
      <c r="GE50" s="397"/>
      <c r="GF50" s="397"/>
      <c r="GG50" s="397"/>
      <c r="GH50" s="397"/>
      <c r="GI50" s="397"/>
      <c r="GJ50" s="397"/>
      <c r="GK50" s="397"/>
      <c r="GL50" s="397"/>
      <c r="GM50" s="397"/>
      <c r="GN50" s="397"/>
      <c r="GO50" s="397"/>
      <c r="GP50" s="397"/>
      <c r="GQ50" s="397"/>
      <c r="GR50" s="397"/>
      <c r="GS50" s="397"/>
      <c r="GT50" s="397"/>
      <c r="GU50" s="397"/>
      <c r="GV50" s="397"/>
      <c r="GW50" s="397"/>
      <c r="GX50" s="397"/>
      <c r="GY50" s="397"/>
      <c r="GZ50" s="397"/>
      <c r="HA50" s="397"/>
      <c r="HB50" s="397"/>
      <c r="HC50" s="397"/>
      <c r="HD50" s="397"/>
      <c r="HE50" s="397"/>
      <c r="HF50" s="397"/>
      <c r="HG50" s="397"/>
      <c r="HH50" s="397"/>
      <c r="HI50" s="397"/>
      <c r="HJ50" s="397"/>
      <c r="HK50" s="397"/>
      <c r="HL50" s="397"/>
      <c r="HM50" s="397"/>
      <c r="HN50" s="397"/>
      <c r="HO50" s="397"/>
      <c r="HP50" s="397"/>
      <c r="HQ50" s="397"/>
      <c r="HR50" s="397"/>
      <c r="HS50" s="397"/>
      <c r="HT50" s="397"/>
      <c r="HU50" s="397"/>
      <c r="HV50" s="397"/>
      <c r="HW50" s="397"/>
      <c r="HX50" s="397"/>
      <c r="HY50" s="397"/>
      <c r="HZ50" s="397"/>
      <c r="IA50" s="397"/>
      <c r="IB50" s="397"/>
      <c r="IC50" s="397"/>
      <c r="ID50" s="397"/>
      <c r="IE50" s="397"/>
      <c r="IF50" s="397"/>
      <c r="IG50" s="397"/>
      <c r="IH50" s="397"/>
      <c r="II50" s="397"/>
      <c r="IJ50" s="397"/>
      <c r="IK50" s="397"/>
      <c r="IL50" s="397"/>
      <c r="IM50" s="397"/>
      <c r="IN50" s="397"/>
    </row>
    <row r="51" spans="1:248" hidden="1">
      <c r="B51" s="712"/>
      <c r="C51" s="712"/>
      <c r="D51" s="712"/>
      <c r="E51" s="712"/>
      <c r="G51" s="712"/>
      <c r="H51" s="712"/>
      <c r="R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c r="DJ51" s="397"/>
      <c r="DK51" s="397"/>
      <c r="DL51" s="397"/>
      <c r="DM51" s="397"/>
      <c r="DN51" s="397"/>
      <c r="DO51" s="397"/>
      <c r="DP51" s="397"/>
      <c r="DQ51" s="397"/>
      <c r="DR51" s="397"/>
      <c r="DS51" s="397"/>
      <c r="DT51" s="397"/>
      <c r="DU51" s="397"/>
      <c r="DV51" s="397"/>
      <c r="DW51" s="397"/>
      <c r="DX51" s="397"/>
      <c r="DY51" s="397"/>
      <c r="DZ51" s="397"/>
      <c r="EA51" s="397"/>
      <c r="EB51" s="397"/>
      <c r="EC51" s="397"/>
      <c r="ED51" s="397"/>
      <c r="EE51" s="397"/>
      <c r="EF51" s="397"/>
      <c r="EG51" s="397"/>
      <c r="EH51" s="397"/>
      <c r="EI51" s="397"/>
      <c r="EJ51" s="397"/>
      <c r="EK51" s="397"/>
      <c r="EL51" s="397"/>
      <c r="EM51" s="397"/>
      <c r="EN51" s="397"/>
      <c r="EO51" s="397"/>
      <c r="EP51" s="397"/>
      <c r="EQ51" s="397"/>
      <c r="ER51" s="397"/>
      <c r="ES51" s="397"/>
      <c r="ET51" s="397"/>
      <c r="EU51" s="397"/>
      <c r="EV51" s="397"/>
      <c r="EW51" s="397"/>
      <c r="EX51" s="397"/>
      <c r="EY51" s="397"/>
      <c r="EZ51" s="397"/>
      <c r="FA51" s="397"/>
      <c r="FB51" s="397"/>
      <c r="FC51" s="397"/>
      <c r="FD51" s="397"/>
      <c r="FE51" s="397"/>
      <c r="FF51" s="397"/>
      <c r="FG51" s="397"/>
      <c r="FH51" s="397"/>
      <c r="FI51" s="397"/>
      <c r="FJ51" s="397"/>
      <c r="FK51" s="397"/>
      <c r="FL51" s="397"/>
      <c r="FM51" s="397"/>
      <c r="FN51" s="397"/>
      <c r="FO51" s="397"/>
      <c r="FP51" s="397"/>
      <c r="FQ51" s="397"/>
      <c r="FR51" s="397"/>
      <c r="FS51" s="397"/>
      <c r="FT51" s="397"/>
      <c r="FU51" s="397"/>
      <c r="FV51" s="397"/>
      <c r="FW51" s="397"/>
      <c r="FX51" s="397"/>
      <c r="FY51" s="397"/>
      <c r="FZ51" s="397"/>
      <c r="GA51" s="397"/>
      <c r="GB51" s="397"/>
      <c r="GC51" s="397"/>
      <c r="GD51" s="397"/>
      <c r="GE51" s="397"/>
      <c r="GF51" s="397"/>
      <c r="GG51" s="397"/>
      <c r="GH51" s="397"/>
      <c r="GI51" s="397"/>
      <c r="GJ51" s="397"/>
      <c r="GK51" s="397"/>
      <c r="GL51" s="397"/>
      <c r="GM51" s="397"/>
      <c r="GN51" s="397"/>
      <c r="GO51" s="397"/>
      <c r="GP51" s="397"/>
      <c r="GQ51" s="397"/>
      <c r="GR51" s="397"/>
      <c r="GS51" s="397"/>
      <c r="GT51" s="397"/>
      <c r="GU51" s="397"/>
      <c r="GV51" s="397"/>
      <c r="GW51" s="397"/>
      <c r="GX51" s="397"/>
      <c r="GY51" s="397"/>
      <c r="GZ51" s="397"/>
      <c r="HA51" s="397"/>
      <c r="HB51" s="397"/>
      <c r="HC51" s="397"/>
      <c r="HD51" s="397"/>
      <c r="HE51" s="397"/>
      <c r="HF51" s="397"/>
      <c r="HG51" s="397"/>
      <c r="HH51" s="397"/>
      <c r="HI51" s="397"/>
      <c r="HJ51" s="397"/>
      <c r="HK51" s="397"/>
      <c r="HL51" s="397"/>
      <c r="HM51" s="397"/>
      <c r="HN51" s="397"/>
      <c r="HO51" s="397"/>
      <c r="HP51" s="397"/>
      <c r="HQ51" s="397"/>
      <c r="HR51" s="397"/>
      <c r="HS51" s="397"/>
      <c r="HT51" s="397"/>
      <c r="HU51" s="397"/>
      <c r="HV51" s="397"/>
      <c r="HW51" s="397"/>
      <c r="HX51" s="397"/>
      <c r="HY51" s="397"/>
      <c r="HZ51" s="397"/>
      <c r="IA51" s="397"/>
      <c r="IB51" s="397"/>
      <c r="IC51" s="397"/>
      <c r="ID51" s="397"/>
      <c r="IE51" s="397"/>
      <c r="IF51" s="397"/>
      <c r="IG51" s="397"/>
      <c r="IH51" s="397"/>
      <c r="II51" s="397"/>
      <c r="IJ51" s="397"/>
      <c r="IK51" s="397"/>
      <c r="IL51" s="397"/>
      <c r="IM51" s="397"/>
      <c r="IN51" s="397"/>
    </row>
    <row r="52" spans="1:248" hidden="1">
      <c r="B52" s="712"/>
      <c r="C52" s="712"/>
      <c r="D52" s="712"/>
      <c r="E52" s="712"/>
      <c r="G52" s="712"/>
      <c r="H52" s="712"/>
      <c r="R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c r="DJ52" s="397"/>
      <c r="DK52" s="397"/>
      <c r="DL52" s="397"/>
      <c r="DM52" s="397"/>
      <c r="DN52" s="397"/>
      <c r="DO52" s="397"/>
      <c r="DP52" s="397"/>
      <c r="DQ52" s="397"/>
      <c r="DR52" s="397"/>
      <c r="DS52" s="397"/>
      <c r="DT52" s="397"/>
      <c r="DU52" s="397"/>
      <c r="DV52" s="397"/>
      <c r="DW52" s="397"/>
      <c r="DX52" s="397"/>
      <c r="DY52" s="397"/>
      <c r="DZ52" s="397"/>
      <c r="EA52" s="397"/>
      <c r="EB52" s="397"/>
      <c r="EC52" s="397"/>
      <c r="ED52" s="397"/>
      <c r="EE52" s="397"/>
      <c r="EF52" s="397"/>
      <c r="EG52" s="397"/>
      <c r="EH52" s="397"/>
      <c r="EI52" s="397"/>
      <c r="EJ52" s="397"/>
      <c r="EK52" s="397"/>
      <c r="EL52" s="397"/>
      <c r="EM52" s="397"/>
      <c r="EN52" s="397"/>
      <c r="EO52" s="397"/>
      <c r="EP52" s="397"/>
      <c r="EQ52" s="397"/>
      <c r="ER52" s="397"/>
      <c r="ES52" s="397"/>
      <c r="ET52" s="397"/>
      <c r="EU52" s="397"/>
      <c r="EV52" s="397"/>
      <c r="EW52" s="397"/>
      <c r="EX52" s="397"/>
      <c r="EY52" s="397"/>
      <c r="EZ52" s="397"/>
      <c r="FA52" s="397"/>
      <c r="FB52" s="397"/>
      <c r="FC52" s="397"/>
      <c r="FD52" s="397"/>
      <c r="FE52" s="397"/>
      <c r="FF52" s="397"/>
      <c r="FG52" s="397"/>
      <c r="FH52" s="397"/>
      <c r="FI52" s="397"/>
      <c r="FJ52" s="397"/>
      <c r="FK52" s="397"/>
      <c r="FL52" s="397"/>
      <c r="FM52" s="397"/>
      <c r="FN52" s="397"/>
      <c r="FO52" s="397"/>
      <c r="FP52" s="397"/>
      <c r="FQ52" s="397"/>
      <c r="FR52" s="397"/>
      <c r="FS52" s="397"/>
      <c r="FT52" s="397"/>
      <c r="FU52" s="397"/>
      <c r="FV52" s="397"/>
      <c r="FW52" s="397"/>
      <c r="FX52" s="397"/>
      <c r="FY52" s="397"/>
      <c r="FZ52" s="397"/>
      <c r="GA52" s="397"/>
      <c r="GB52" s="397"/>
      <c r="GC52" s="397"/>
      <c r="GD52" s="397"/>
      <c r="GE52" s="397"/>
      <c r="GF52" s="397"/>
      <c r="GG52" s="397"/>
      <c r="GH52" s="397"/>
      <c r="GI52" s="397"/>
      <c r="GJ52" s="397"/>
      <c r="GK52" s="397"/>
      <c r="GL52" s="397"/>
      <c r="GM52" s="397"/>
      <c r="GN52" s="397"/>
      <c r="GO52" s="397"/>
      <c r="GP52" s="397"/>
      <c r="GQ52" s="397"/>
      <c r="GR52" s="397"/>
      <c r="GS52" s="397"/>
      <c r="GT52" s="397"/>
      <c r="GU52" s="397"/>
      <c r="GV52" s="397"/>
      <c r="GW52" s="397"/>
      <c r="GX52" s="397"/>
      <c r="GY52" s="397"/>
      <c r="GZ52" s="397"/>
      <c r="HA52" s="397"/>
      <c r="HB52" s="397"/>
      <c r="HC52" s="397"/>
      <c r="HD52" s="397"/>
      <c r="HE52" s="397"/>
      <c r="HF52" s="397"/>
      <c r="HG52" s="397"/>
      <c r="HH52" s="397"/>
      <c r="HI52" s="397"/>
      <c r="HJ52" s="397"/>
      <c r="HK52" s="397"/>
      <c r="HL52" s="397"/>
      <c r="HM52" s="397"/>
      <c r="HN52" s="397"/>
      <c r="HO52" s="397"/>
      <c r="HP52" s="397"/>
      <c r="HQ52" s="397"/>
      <c r="HR52" s="397"/>
      <c r="HS52" s="397"/>
      <c r="HT52" s="397"/>
      <c r="HU52" s="397"/>
      <c r="HV52" s="397"/>
      <c r="HW52" s="397"/>
      <c r="HX52" s="397"/>
      <c r="HY52" s="397"/>
      <c r="HZ52" s="397"/>
      <c r="IA52" s="397"/>
      <c r="IB52" s="397"/>
      <c r="IC52" s="397"/>
      <c r="ID52" s="397"/>
      <c r="IE52" s="397"/>
      <c r="IF52" s="397"/>
      <c r="IG52" s="397"/>
      <c r="IH52" s="397"/>
      <c r="II52" s="397"/>
      <c r="IJ52" s="397"/>
      <c r="IK52" s="397"/>
      <c r="IL52" s="397"/>
      <c r="IM52" s="397"/>
      <c r="IN52" s="397"/>
    </row>
    <row r="53" spans="1:248" hidden="1">
      <c r="B53" s="712"/>
      <c r="C53" s="712"/>
      <c r="D53" s="712"/>
      <c r="E53" s="712"/>
      <c r="G53" s="712"/>
      <c r="H53" s="712"/>
      <c r="R53" s="397"/>
      <c r="BJ53" s="397"/>
      <c r="BK53" s="397"/>
      <c r="BL53" s="397"/>
      <c r="BM53" s="397"/>
      <c r="BN53" s="397"/>
      <c r="BO53" s="397"/>
      <c r="BP53" s="397"/>
      <c r="BQ53" s="397"/>
      <c r="BR53" s="397"/>
      <c r="BS53" s="397"/>
      <c r="BT53" s="397"/>
      <c r="BU53" s="397"/>
      <c r="BV53" s="397"/>
      <c r="BW53" s="397"/>
      <c r="BX53" s="397"/>
      <c r="BY53" s="397"/>
      <c r="BZ53" s="397"/>
      <c r="CA53" s="397"/>
      <c r="CB53" s="397"/>
      <c r="CC53" s="397"/>
      <c r="CD53" s="397"/>
      <c r="CE53" s="397"/>
      <c r="CF53" s="397"/>
      <c r="CG53" s="397"/>
      <c r="CH53" s="397"/>
      <c r="CI53" s="397"/>
      <c r="CJ53" s="397"/>
      <c r="CK53" s="397"/>
      <c r="CL53" s="397"/>
      <c r="CM53" s="397"/>
      <c r="CN53" s="397"/>
      <c r="CO53" s="397"/>
      <c r="CP53" s="397"/>
      <c r="CQ53" s="397"/>
      <c r="CR53" s="397"/>
      <c r="CS53" s="397"/>
      <c r="CT53" s="397"/>
      <c r="CU53" s="397"/>
      <c r="CV53" s="397"/>
      <c r="CW53" s="397"/>
      <c r="CX53" s="397"/>
      <c r="CY53" s="397"/>
      <c r="CZ53" s="397"/>
      <c r="DA53" s="397"/>
      <c r="DB53" s="397"/>
      <c r="DC53" s="397"/>
      <c r="DD53" s="397"/>
      <c r="DE53" s="397"/>
      <c r="DF53" s="397"/>
      <c r="DG53" s="397"/>
      <c r="DH53" s="397"/>
      <c r="DI53" s="397"/>
      <c r="DJ53" s="397"/>
      <c r="DK53" s="397"/>
      <c r="DL53" s="397"/>
      <c r="DM53" s="397"/>
      <c r="DN53" s="397"/>
      <c r="DO53" s="397"/>
      <c r="DP53" s="397"/>
      <c r="DQ53" s="397"/>
      <c r="DR53" s="397"/>
      <c r="DS53" s="397"/>
      <c r="DT53" s="397"/>
      <c r="DU53" s="397"/>
      <c r="DV53" s="397"/>
      <c r="DW53" s="397"/>
      <c r="DX53" s="397"/>
      <c r="DY53" s="397"/>
      <c r="DZ53" s="397"/>
      <c r="EA53" s="397"/>
      <c r="EB53" s="397"/>
      <c r="EC53" s="397"/>
      <c r="ED53" s="397"/>
      <c r="EE53" s="397"/>
      <c r="EF53" s="397"/>
      <c r="EG53" s="397"/>
      <c r="EH53" s="397"/>
      <c r="EI53" s="397"/>
      <c r="EJ53" s="397"/>
      <c r="EK53" s="397"/>
      <c r="EL53" s="397"/>
      <c r="EM53" s="397"/>
      <c r="EN53" s="397"/>
      <c r="EO53" s="397"/>
      <c r="EP53" s="397"/>
      <c r="EQ53" s="397"/>
      <c r="ER53" s="397"/>
      <c r="ES53" s="397"/>
      <c r="ET53" s="397"/>
      <c r="EU53" s="397"/>
      <c r="EV53" s="397"/>
      <c r="EW53" s="397"/>
      <c r="EX53" s="397"/>
      <c r="EY53" s="397"/>
      <c r="EZ53" s="397"/>
      <c r="FA53" s="397"/>
      <c r="FB53" s="397"/>
      <c r="FC53" s="397"/>
      <c r="FD53" s="397"/>
      <c r="FE53" s="397"/>
      <c r="FF53" s="397"/>
      <c r="FG53" s="397"/>
      <c r="FH53" s="397"/>
      <c r="FI53" s="397"/>
      <c r="FJ53" s="397"/>
      <c r="FK53" s="397"/>
      <c r="FL53" s="397"/>
      <c r="FM53" s="397"/>
      <c r="FN53" s="397"/>
      <c r="FO53" s="397"/>
      <c r="FP53" s="397"/>
      <c r="FQ53" s="397"/>
      <c r="FR53" s="397"/>
      <c r="FS53" s="397"/>
      <c r="FT53" s="397"/>
      <c r="FU53" s="397"/>
      <c r="FV53" s="397"/>
      <c r="FW53" s="397"/>
      <c r="FX53" s="397"/>
      <c r="FY53" s="397"/>
      <c r="FZ53" s="397"/>
      <c r="GA53" s="397"/>
      <c r="GB53" s="397"/>
      <c r="GC53" s="397"/>
      <c r="GD53" s="397"/>
      <c r="GE53" s="397"/>
      <c r="GF53" s="397"/>
      <c r="GG53" s="397"/>
      <c r="GH53" s="397"/>
      <c r="GI53" s="397"/>
      <c r="GJ53" s="397"/>
      <c r="GK53" s="397"/>
      <c r="GL53" s="397"/>
      <c r="GM53" s="397"/>
      <c r="GN53" s="397"/>
      <c r="GO53" s="397"/>
      <c r="GP53" s="397"/>
      <c r="GQ53" s="397"/>
      <c r="GR53" s="397"/>
      <c r="GS53" s="397"/>
      <c r="GT53" s="397"/>
      <c r="GU53" s="397"/>
      <c r="GV53" s="397"/>
      <c r="GW53" s="397"/>
      <c r="GX53" s="397"/>
      <c r="GY53" s="397"/>
      <c r="GZ53" s="397"/>
      <c r="HA53" s="397"/>
      <c r="HB53" s="397"/>
      <c r="HC53" s="397"/>
      <c r="HD53" s="397"/>
      <c r="HE53" s="397"/>
      <c r="HF53" s="397"/>
      <c r="HG53" s="397"/>
      <c r="HH53" s="397"/>
      <c r="HI53" s="397"/>
      <c r="HJ53" s="397"/>
      <c r="HK53" s="397"/>
      <c r="HL53" s="397"/>
      <c r="HM53" s="397"/>
      <c r="HN53" s="397"/>
      <c r="HO53" s="397"/>
      <c r="HP53" s="397"/>
      <c r="HQ53" s="397"/>
      <c r="HR53" s="397"/>
      <c r="HS53" s="397"/>
      <c r="HT53" s="397"/>
      <c r="HU53" s="397"/>
      <c r="HV53" s="397"/>
      <c r="HW53" s="397"/>
      <c r="HX53" s="397"/>
      <c r="HY53" s="397"/>
      <c r="HZ53" s="397"/>
      <c r="IA53" s="397"/>
      <c r="IB53" s="397"/>
      <c r="IC53" s="397"/>
      <c r="ID53" s="397"/>
      <c r="IE53" s="397"/>
      <c r="IF53" s="397"/>
      <c r="IG53" s="397"/>
      <c r="IH53" s="397"/>
      <c r="II53" s="397"/>
      <c r="IJ53" s="397"/>
      <c r="IK53" s="397"/>
      <c r="IL53" s="397"/>
      <c r="IM53" s="397"/>
      <c r="IN53" s="397"/>
    </row>
    <row r="54" spans="1:248" hidden="1">
      <c r="B54" s="712"/>
      <c r="C54" s="712"/>
      <c r="D54" s="712"/>
      <c r="E54" s="712"/>
      <c r="G54" s="712"/>
      <c r="H54" s="712"/>
      <c r="R54" s="397"/>
      <c r="BJ54" s="397"/>
      <c r="BK54" s="397"/>
      <c r="BL54" s="397"/>
      <c r="BM54" s="397"/>
      <c r="BN54" s="397"/>
      <c r="BO54" s="397"/>
      <c r="BP54" s="397"/>
      <c r="BQ54" s="397"/>
      <c r="BR54" s="397"/>
      <c r="BS54" s="397"/>
      <c r="BT54" s="397"/>
      <c r="BU54" s="397"/>
      <c r="BV54" s="397"/>
      <c r="BW54" s="397"/>
      <c r="BX54" s="397"/>
      <c r="BY54" s="397"/>
      <c r="BZ54" s="397"/>
      <c r="CA54" s="397"/>
      <c r="CB54" s="397"/>
      <c r="CC54" s="397"/>
      <c r="CD54" s="397"/>
      <c r="CE54" s="397"/>
      <c r="CF54" s="397"/>
      <c r="CG54" s="397"/>
      <c r="CH54" s="397"/>
      <c r="CI54" s="397"/>
      <c r="CJ54" s="397"/>
      <c r="CK54" s="397"/>
      <c r="CL54" s="397"/>
      <c r="CM54" s="397"/>
      <c r="CN54" s="397"/>
      <c r="CO54" s="397"/>
      <c r="CP54" s="397"/>
      <c r="CQ54" s="397"/>
      <c r="CR54" s="397"/>
      <c r="CS54" s="397"/>
      <c r="CT54" s="397"/>
      <c r="CU54" s="397"/>
      <c r="CV54" s="397"/>
      <c r="CW54" s="397"/>
      <c r="CX54" s="397"/>
      <c r="CY54" s="397"/>
      <c r="CZ54" s="397"/>
      <c r="DA54" s="397"/>
      <c r="DB54" s="397"/>
      <c r="DC54" s="397"/>
      <c r="DD54" s="397"/>
      <c r="DE54" s="397"/>
      <c r="DF54" s="397"/>
      <c r="DG54" s="397"/>
      <c r="DH54" s="397"/>
      <c r="DI54" s="397"/>
      <c r="DJ54" s="397"/>
      <c r="DK54" s="397"/>
      <c r="DL54" s="397"/>
      <c r="DM54" s="397"/>
      <c r="DN54" s="397"/>
      <c r="DO54" s="397"/>
      <c r="DP54" s="397"/>
      <c r="DQ54" s="397"/>
      <c r="DR54" s="397"/>
      <c r="DS54" s="397"/>
      <c r="DT54" s="397"/>
      <c r="DU54" s="397"/>
      <c r="DV54" s="397"/>
      <c r="DW54" s="397"/>
      <c r="DX54" s="397"/>
      <c r="DY54" s="397"/>
      <c r="DZ54" s="397"/>
      <c r="EA54" s="397"/>
      <c r="EB54" s="397"/>
      <c r="EC54" s="397"/>
      <c r="ED54" s="397"/>
      <c r="EE54" s="397"/>
      <c r="EF54" s="397"/>
      <c r="EG54" s="397"/>
      <c r="EH54" s="397"/>
      <c r="EI54" s="397"/>
      <c r="EJ54" s="397"/>
      <c r="EK54" s="397"/>
      <c r="EL54" s="397"/>
      <c r="EM54" s="397"/>
      <c r="EN54" s="397"/>
      <c r="EO54" s="397"/>
      <c r="EP54" s="397"/>
      <c r="EQ54" s="397"/>
      <c r="ER54" s="397"/>
      <c r="ES54" s="397"/>
      <c r="ET54" s="397"/>
      <c r="EU54" s="397"/>
      <c r="EV54" s="397"/>
      <c r="EW54" s="397"/>
      <c r="EX54" s="397"/>
      <c r="EY54" s="397"/>
      <c r="EZ54" s="397"/>
      <c r="FA54" s="397"/>
      <c r="FB54" s="397"/>
      <c r="FC54" s="397"/>
      <c r="FD54" s="397"/>
      <c r="FE54" s="397"/>
      <c r="FF54" s="397"/>
      <c r="FG54" s="397"/>
      <c r="FH54" s="397"/>
      <c r="FI54" s="397"/>
      <c r="FJ54" s="397"/>
      <c r="FK54" s="397"/>
      <c r="FL54" s="397"/>
      <c r="FM54" s="397"/>
      <c r="FN54" s="397"/>
      <c r="FO54" s="397"/>
      <c r="FP54" s="397"/>
      <c r="FQ54" s="397"/>
      <c r="FR54" s="397"/>
      <c r="FS54" s="397"/>
      <c r="FT54" s="397"/>
      <c r="FU54" s="397"/>
      <c r="FV54" s="397"/>
      <c r="FW54" s="397"/>
      <c r="FX54" s="397"/>
      <c r="FY54" s="397"/>
      <c r="FZ54" s="397"/>
      <c r="GA54" s="397"/>
      <c r="GB54" s="397"/>
      <c r="GC54" s="397"/>
      <c r="GD54" s="397"/>
      <c r="GE54" s="397"/>
      <c r="GF54" s="397"/>
      <c r="GG54" s="397"/>
      <c r="GH54" s="397"/>
      <c r="GI54" s="397"/>
      <c r="GJ54" s="397"/>
      <c r="GK54" s="397"/>
      <c r="GL54" s="397"/>
      <c r="GM54" s="397"/>
      <c r="GN54" s="397"/>
      <c r="GO54" s="397"/>
      <c r="GP54" s="397"/>
      <c r="GQ54" s="397"/>
      <c r="GR54" s="397"/>
      <c r="GS54" s="397"/>
      <c r="GT54" s="397"/>
      <c r="GU54" s="397"/>
      <c r="GV54" s="397"/>
      <c r="GW54" s="397"/>
      <c r="GX54" s="397"/>
      <c r="GY54" s="397"/>
      <c r="GZ54" s="397"/>
      <c r="HA54" s="397"/>
      <c r="HB54" s="397"/>
      <c r="HC54" s="397"/>
      <c r="HD54" s="397"/>
      <c r="HE54" s="397"/>
      <c r="HF54" s="397"/>
      <c r="HG54" s="397"/>
      <c r="HH54" s="397"/>
      <c r="HI54" s="397"/>
      <c r="HJ54" s="397"/>
      <c r="HK54" s="397"/>
      <c r="HL54" s="397"/>
      <c r="HM54" s="397"/>
      <c r="HN54" s="397"/>
      <c r="HO54" s="397"/>
      <c r="HP54" s="397"/>
      <c r="HQ54" s="397"/>
      <c r="HR54" s="397"/>
      <c r="HS54" s="397"/>
      <c r="HT54" s="397"/>
      <c r="HU54" s="397"/>
      <c r="HV54" s="397"/>
      <c r="HW54" s="397"/>
      <c r="HX54" s="397"/>
      <c r="HY54" s="397"/>
      <c r="HZ54" s="397"/>
      <c r="IA54" s="397"/>
      <c r="IB54" s="397"/>
      <c r="IC54" s="397"/>
      <c r="ID54" s="397"/>
      <c r="IE54" s="397"/>
      <c r="IF54" s="397"/>
      <c r="IG54" s="397"/>
      <c r="IH54" s="397"/>
      <c r="II54" s="397"/>
      <c r="IJ54" s="397"/>
      <c r="IK54" s="397"/>
      <c r="IL54" s="397"/>
      <c r="IM54" s="397"/>
      <c r="IN54" s="397"/>
    </row>
    <row r="55" spans="1:248" hidden="1">
      <c r="B55" s="712"/>
      <c r="C55" s="712"/>
      <c r="D55" s="712"/>
      <c r="E55" s="712"/>
      <c r="G55" s="712"/>
      <c r="H55" s="712"/>
      <c r="R55" s="397"/>
      <c r="BJ55" s="397"/>
      <c r="BK55" s="397"/>
      <c r="BL55" s="397"/>
      <c r="BM55" s="397"/>
      <c r="BN55" s="397"/>
      <c r="BO55" s="397"/>
      <c r="BP55" s="397"/>
      <c r="BQ55" s="397"/>
      <c r="BR55" s="397"/>
      <c r="BS55" s="397"/>
      <c r="BT55" s="397"/>
      <c r="BU55" s="397"/>
      <c r="BV55" s="397"/>
      <c r="BW55" s="397"/>
      <c r="BX55" s="397"/>
      <c r="BY55" s="397"/>
      <c r="BZ55" s="397"/>
      <c r="CA55" s="397"/>
      <c r="CB55" s="397"/>
      <c r="CC55" s="397"/>
      <c r="CD55" s="397"/>
      <c r="CE55" s="397"/>
      <c r="CF55" s="397"/>
      <c r="CG55" s="397"/>
      <c r="CH55" s="397"/>
      <c r="CI55" s="397"/>
      <c r="CJ55" s="397"/>
      <c r="CK55" s="397"/>
      <c r="CL55" s="397"/>
      <c r="CM55" s="397"/>
      <c r="CN55" s="397"/>
      <c r="CO55" s="397"/>
      <c r="CP55" s="397"/>
      <c r="CQ55" s="397"/>
      <c r="CR55" s="397"/>
      <c r="CS55" s="397"/>
      <c r="CT55" s="397"/>
      <c r="CU55" s="397"/>
      <c r="CV55" s="397"/>
      <c r="CW55" s="397"/>
      <c r="CX55" s="397"/>
      <c r="CY55" s="397"/>
      <c r="CZ55" s="397"/>
      <c r="DA55" s="397"/>
      <c r="DB55" s="397"/>
      <c r="DC55" s="397"/>
      <c r="DD55" s="397"/>
      <c r="DE55" s="397"/>
      <c r="DF55" s="397"/>
      <c r="DG55" s="397"/>
      <c r="DH55" s="397"/>
      <c r="DI55" s="397"/>
      <c r="DJ55" s="397"/>
      <c r="DK55" s="397"/>
      <c r="DL55" s="397"/>
      <c r="DM55" s="397"/>
      <c r="DN55" s="397"/>
      <c r="DO55" s="397"/>
      <c r="DP55" s="397"/>
      <c r="DQ55" s="397"/>
      <c r="DR55" s="397"/>
      <c r="DS55" s="397"/>
      <c r="DT55" s="397"/>
      <c r="DU55" s="397"/>
      <c r="DV55" s="397"/>
      <c r="DW55" s="397"/>
      <c r="DX55" s="397"/>
      <c r="DY55" s="397"/>
      <c r="DZ55" s="397"/>
      <c r="EA55" s="397"/>
      <c r="EB55" s="397"/>
      <c r="EC55" s="397"/>
      <c r="ED55" s="397"/>
      <c r="EE55" s="397"/>
      <c r="EF55" s="397"/>
      <c r="EG55" s="397"/>
      <c r="EH55" s="397"/>
      <c r="EI55" s="397"/>
      <c r="EJ55" s="397"/>
      <c r="EK55" s="397"/>
      <c r="EL55" s="397"/>
      <c r="EM55" s="397"/>
      <c r="EN55" s="397"/>
      <c r="EO55" s="397"/>
      <c r="EP55" s="397"/>
      <c r="EQ55" s="397"/>
      <c r="ER55" s="397"/>
      <c r="ES55" s="397"/>
      <c r="ET55" s="397"/>
      <c r="EU55" s="397"/>
      <c r="EV55" s="397"/>
      <c r="EW55" s="397"/>
      <c r="EX55" s="397"/>
      <c r="EY55" s="397"/>
      <c r="EZ55" s="397"/>
      <c r="FA55" s="397"/>
      <c r="FB55" s="397"/>
      <c r="FC55" s="397"/>
      <c r="FD55" s="397"/>
      <c r="FE55" s="397"/>
      <c r="FF55" s="397"/>
      <c r="FG55" s="397"/>
      <c r="FH55" s="397"/>
      <c r="FI55" s="397"/>
      <c r="FJ55" s="397"/>
      <c r="FK55" s="397"/>
      <c r="FL55" s="397"/>
      <c r="FM55" s="397"/>
      <c r="FN55" s="397"/>
      <c r="FO55" s="397"/>
      <c r="FP55" s="397"/>
      <c r="FQ55" s="397"/>
      <c r="FR55" s="397"/>
      <c r="FS55" s="397"/>
      <c r="FT55" s="397"/>
      <c r="FU55" s="397"/>
      <c r="FV55" s="397"/>
      <c r="FW55" s="397"/>
      <c r="FX55" s="397"/>
      <c r="FY55" s="397"/>
      <c r="FZ55" s="397"/>
      <c r="GA55" s="397"/>
      <c r="GB55" s="397"/>
      <c r="GC55" s="397"/>
      <c r="GD55" s="397"/>
      <c r="GE55" s="397"/>
      <c r="GF55" s="397"/>
      <c r="GG55" s="397"/>
      <c r="GH55" s="397"/>
      <c r="GI55" s="397"/>
      <c r="GJ55" s="397"/>
      <c r="GK55" s="397"/>
      <c r="GL55" s="397"/>
      <c r="GM55" s="397"/>
      <c r="GN55" s="397"/>
      <c r="GO55" s="397"/>
      <c r="GP55" s="397"/>
      <c r="GQ55" s="397"/>
      <c r="GR55" s="397"/>
      <c r="GS55" s="397"/>
      <c r="GT55" s="397"/>
      <c r="GU55" s="397"/>
      <c r="GV55" s="397"/>
      <c r="GW55" s="397"/>
      <c r="GX55" s="397"/>
      <c r="GY55" s="397"/>
      <c r="GZ55" s="397"/>
      <c r="HA55" s="397"/>
      <c r="HB55" s="397"/>
      <c r="HC55" s="397"/>
      <c r="HD55" s="397"/>
      <c r="HE55" s="397"/>
      <c r="HF55" s="397"/>
      <c r="HG55" s="397"/>
      <c r="HH55" s="397"/>
      <c r="HI55" s="397"/>
      <c r="HJ55" s="397"/>
      <c r="HK55" s="397"/>
      <c r="HL55" s="397"/>
      <c r="HM55" s="397"/>
      <c r="HN55" s="397"/>
      <c r="HO55" s="397"/>
      <c r="HP55" s="397"/>
      <c r="HQ55" s="397"/>
      <c r="HR55" s="397"/>
      <c r="HS55" s="397"/>
      <c r="HT55" s="397"/>
      <c r="HU55" s="397"/>
      <c r="HV55" s="397"/>
      <c r="HW55" s="397"/>
      <c r="HX55" s="397"/>
      <c r="HY55" s="397"/>
      <c r="HZ55" s="397"/>
      <c r="IA55" s="397"/>
      <c r="IB55" s="397"/>
      <c r="IC55" s="397"/>
      <c r="ID55" s="397"/>
      <c r="IE55" s="397"/>
      <c r="IF55" s="397"/>
      <c r="IG55" s="397"/>
      <c r="IH55" s="397"/>
      <c r="II55" s="397"/>
      <c r="IJ55" s="397"/>
      <c r="IK55" s="397"/>
      <c r="IL55" s="397"/>
      <c r="IM55" s="397"/>
      <c r="IN55" s="397"/>
    </row>
    <row r="56" spans="1:248" ht="15" hidden="1" thickBot="1">
      <c r="R56" s="397"/>
      <c r="BJ56" s="397"/>
      <c r="BK56" s="397"/>
      <c r="BL56" s="397"/>
      <c r="BM56" s="397"/>
      <c r="BN56" s="397"/>
      <c r="BO56" s="397"/>
      <c r="BP56" s="397"/>
      <c r="BQ56" s="397"/>
      <c r="BR56" s="397"/>
      <c r="BS56" s="397"/>
      <c r="BT56" s="397"/>
      <c r="BU56" s="397"/>
      <c r="BV56" s="397"/>
      <c r="BW56" s="397"/>
      <c r="BX56" s="397"/>
      <c r="BY56" s="397"/>
      <c r="BZ56" s="397"/>
      <c r="CA56" s="397"/>
      <c r="CB56" s="397"/>
      <c r="CC56" s="397"/>
      <c r="CD56" s="397"/>
      <c r="CE56" s="397"/>
      <c r="CF56" s="397"/>
      <c r="CG56" s="397"/>
      <c r="CH56" s="397"/>
      <c r="CI56" s="397"/>
      <c r="CJ56" s="397"/>
      <c r="CK56" s="397"/>
      <c r="CL56" s="397"/>
      <c r="CM56" s="397"/>
      <c r="CN56" s="397"/>
      <c r="CO56" s="397"/>
      <c r="CP56" s="397"/>
      <c r="CQ56" s="397"/>
      <c r="CR56" s="397"/>
      <c r="CS56" s="397"/>
      <c r="CT56" s="397"/>
      <c r="CU56" s="397"/>
      <c r="CV56" s="397"/>
      <c r="CW56" s="397"/>
      <c r="CX56" s="397"/>
      <c r="CY56" s="397"/>
      <c r="CZ56" s="397"/>
      <c r="DA56" s="397"/>
      <c r="DB56" s="397"/>
      <c r="DC56" s="397"/>
      <c r="DD56" s="397"/>
      <c r="DE56" s="397"/>
      <c r="DF56" s="397"/>
      <c r="DG56" s="397"/>
      <c r="DH56" s="397"/>
      <c r="DI56" s="397"/>
      <c r="DJ56" s="397"/>
      <c r="DK56" s="397"/>
      <c r="DL56" s="397"/>
      <c r="DM56" s="397"/>
      <c r="DN56" s="397"/>
      <c r="DO56" s="397"/>
      <c r="DP56" s="397"/>
      <c r="DQ56" s="397"/>
      <c r="DR56" s="397"/>
      <c r="DS56" s="397"/>
      <c r="DT56" s="397"/>
      <c r="DU56" s="397"/>
      <c r="DV56" s="397"/>
      <c r="DW56" s="397"/>
      <c r="DX56" s="397"/>
      <c r="DY56" s="397"/>
      <c r="DZ56" s="397"/>
      <c r="EA56" s="397"/>
      <c r="EB56" s="397"/>
      <c r="EC56" s="397"/>
      <c r="ED56" s="397"/>
      <c r="EE56" s="397"/>
      <c r="EF56" s="397"/>
      <c r="EG56" s="397"/>
      <c r="EH56" s="397"/>
      <c r="EI56" s="397"/>
      <c r="EJ56" s="397"/>
      <c r="EK56" s="397"/>
      <c r="EL56" s="397"/>
      <c r="EM56" s="397"/>
      <c r="EN56" s="397"/>
      <c r="EO56" s="397"/>
      <c r="EP56" s="397"/>
      <c r="EQ56" s="397"/>
      <c r="ER56" s="397"/>
      <c r="ES56" s="397"/>
      <c r="ET56" s="397"/>
      <c r="EU56" s="397"/>
      <c r="EV56" s="397"/>
      <c r="EW56" s="397"/>
      <c r="EX56" s="397"/>
      <c r="EY56" s="397"/>
      <c r="EZ56" s="397"/>
      <c r="FA56" s="397"/>
      <c r="FB56" s="397"/>
      <c r="FC56" s="397"/>
      <c r="FD56" s="397"/>
      <c r="FE56" s="397"/>
      <c r="FF56" s="397"/>
      <c r="FG56" s="397"/>
      <c r="FH56" s="397"/>
      <c r="FI56" s="397"/>
      <c r="FJ56" s="397"/>
      <c r="FK56" s="397"/>
      <c r="FL56" s="397"/>
      <c r="FM56" s="397"/>
      <c r="FN56" s="397"/>
      <c r="FO56" s="397"/>
      <c r="FP56" s="397"/>
      <c r="FQ56" s="397"/>
      <c r="FR56" s="397"/>
      <c r="FS56" s="397"/>
      <c r="FT56" s="397"/>
      <c r="FU56" s="397"/>
      <c r="FV56" s="397"/>
      <c r="FW56" s="397"/>
      <c r="FX56" s="397"/>
      <c r="FY56" s="397"/>
      <c r="FZ56" s="397"/>
      <c r="GA56" s="397"/>
      <c r="GB56" s="397"/>
      <c r="GC56" s="397"/>
      <c r="GD56" s="397"/>
      <c r="GE56" s="397"/>
      <c r="GF56" s="397"/>
      <c r="GG56" s="397"/>
      <c r="GH56" s="397"/>
      <c r="GI56" s="397"/>
      <c r="GJ56" s="397"/>
      <c r="GK56" s="397"/>
      <c r="GL56" s="397"/>
      <c r="GM56" s="397"/>
      <c r="GN56" s="397"/>
      <c r="GO56" s="397"/>
      <c r="GP56" s="397"/>
      <c r="GQ56" s="397"/>
      <c r="GR56" s="397"/>
      <c r="GS56" s="397"/>
      <c r="GT56" s="397"/>
      <c r="GU56" s="397"/>
      <c r="GV56" s="397"/>
      <c r="GW56" s="397"/>
      <c r="GX56" s="397"/>
      <c r="GY56" s="397"/>
      <c r="GZ56" s="397"/>
      <c r="HA56" s="397"/>
      <c r="HB56" s="397"/>
      <c r="HC56" s="397"/>
      <c r="HD56" s="397"/>
      <c r="HE56" s="397"/>
      <c r="HF56" s="397"/>
      <c r="HG56" s="397"/>
      <c r="HH56" s="397"/>
      <c r="HI56" s="397"/>
      <c r="HJ56" s="397"/>
      <c r="HK56" s="397"/>
      <c r="HL56" s="397"/>
      <c r="HM56" s="397"/>
      <c r="HN56" s="397"/>
      <c r="HO56" s="397"/>
      <c r="HP56" s="397"/>
      <c r="HQ56" s="397"/>
      <c r="HR56" s="397"/>
      <c r="HS56" s="397"/>
      <c r="HT56" s="397"/>
      <c r="HU56" s="397"/>
      <c r="HV56" s="397"/>
      <c r="HW56" s="397"/>
      <c r="HX56" s="397"/>
      <c r="HY56" s="397"/>
      <c r="HZ56" s="397"/>
      <c r="IA56" s="397"/>
      <c r="IB56" s="397"/>
      <c r="IC56" s="397"/>
      <c r="ID56" s="397"/>
      <c r="IE56" s="397"/>
      <c r="IF56" s="397"/>
      <c r="IG56" s="397"/>
      <c r="IH56" s="397"/>
      <c r="II56" s="397"/>
      <c r="IJ56" s="397"/>
      <c r="IK56" s="397"/>
      <c r="IL56" s="397"/>
      <c r="IM56" s="397"/>
      <c r="IN56" s="397"/>
    </row>
    <row r="57" spans="1:248" ht="15" hidden="1" thickBot="1">
      <c r="B57" s="1194" t="s">
        <v>1190</v>
      </c>
      <c r="C57" s="1195"/>
      <c r="G57" s="776"/>
      <c r="H57" s="776"/>
      <c r="R57" s="397"/>
      <c r="BJ57" s="397"/>
      <c r="BK57" s="397"/>
      <c r="BL57" s="397"/>
      <c r="BM57" s="397"/>
      <c r="BN57" s="397"/>
      <c r="BO57" s="397"/>
      <c r="BP57" s="397"/>
      <c r="BQ57" s="397"/>
      <c r="BR57" s="397"/>
      <c r="BS57" s="397"/>
      <c r="BT57" s="397"/>
      <c r="BU57" s="397"/>
      <c r="BV57" s="397"/>
      <c r="BW57" s="397"/>
      <c r="BX57" s="397"/>
      <c r="BY57" s="397"/>
      <c r="BZ57" s="397"/>
      <c r="CA57" s="397"/>
      <c r="CB57" s="397"/>
      <c r="CC57" s="397"/>
      <c r="CD57" s="397"/>
      <c r="CE57" s="397"/>
      <c r="CF57" s="397"/>
      <c r="CG57" s="397"/>
      <c r="CH57" s="397"/>
      <c r="CI57" s="397"/>
      <c r="CJ57" s="397"/>
      <c r="CK57" s="397"/>
      <c r="CL57" s="397"/>
      <c r="CM57" s="397"/>
      <c r="CN57" s="397"/>
      <c r="CO57" s="397"/>
      <c r="CP57" s="397"/>
      <c r="CQ57" s="397"/>
      <c r="CR57" s="397"/>
      <c r="CS57" s="397"/>
      <c r="CT57" s="397"/>
      <c r="CU57" s="397"/>
      <c r="CV57" s="397"/>
      <c r="CW57" s="397"/>
      <c r="CX57" s="397"/>
      <c r="CY57" s="397"/>
      <c r="CZ57" s="397"/>
      <c r="DA57" s="397"/>
      <c r="DB57" s="397"/>
      <c r="DC57" s="397"/>
      <c r="DD57" s="397"/>
      <c r="DE57" s="397"/>
      <c r="DF57" s="397"/>
      <c r="DG57" s="397"/>
      <c r="DH57" s="397"/>
      <c r="DI57" s="397"/>
      <c r="DJ57" s="397"/>
      <c r="DK57" s="397"/>
      <c r="DL57" s="397"/>
      <c r="DM57" s="397"/>
      <c r="DN57" s="397"/>
      <c r="DO57" s="397"/>
      <c r="DP57" s="397"/>
      <c r="DQ57" s="397"/>
      <c r="DR57" s="397"/>
      <c r="DS57" s="397"/>
      <c r="DT57" s="397"/>
      <c r="DU57" s="397"/>
      <c r="DV57" s="397"/>
      <c r="DW57" s="397"/>
      <c r="DX57" s="397"/>
      <c r="DY57" s="397"/>
      <c r="DZ57" s="397"/>
      <c r="EA57" s="397"/>
      <c r="EB57" s="397"/>
      <c r="EC57" s="397"/>
      <c r="ED57" s="397"/>
      <c r="EE57" s="397"/>
      <c r="EF57" s="397"/>
      <c r="EG57" s="397"/>
      <c r="EH57" s="397"/>
      <c r="EI57" s="397"/>
      <c r="EJ57" s="397"/>
      <c r="EK57" s="397"/>
      <c r="EL57" s="397"/>
      <c r="EM57" s="397"/>
      <c r="EN57" s="397"/>
      <c r="EO57" s="397"/>
      <c r="EP57" s="397"/>
      <c r="EQ57" s="397"/>
      <c r="ER57" s="397"/>
      <c r="ES57" s="397"/>
      <c r="ET57" s="397"/>
      <c r="EU57" s="397"/>
      <c r="EV57" s="397"/>
      <c r="EW57" s="397"/>
      <c r="EX57" s="397"/>
      <c r="EY57" s="397"/>
      <c r="EZ57" s="397"/>
      <c r="FA57" s="397"/>
      <c r="FB57" s="397"/>
      <c r="FC57" s="397"/>
      <c r="FD57" s="397"/>
      <c r="FE57" s="397"/>
      <c r="FF57" s="397"/>
      <c r="FG57" s="397"/>
      <c r="FH57" s="397"/>
      <c r="FI57" s="397"/>
      <c r="FJ57" s="397"/>
      <c r="FK57" s="397"/>
      <c r="FL57" s="397"/>
      <c r="FM57" s="397"/>
      <c r="FN57" s="397"/>
      <c r="FO57" s="397"/>
      <c r="FP57" s="397"/>
      <c r="FQ57" s="397"/>
      <c r="FR57" s="397"/>
      <c r="FS57" s="397"/>
      <c r="FT57" s="397"/>
      <c r="FU57" s="397"/>
      <c r="FV57" s="397"/>
      <c r="FW57" s="397"/>
      <c r="FX57" s="397"/>
      <c r="FY57" s="397"/>
      <c r="FZ57" s="397"/>
      <c r="GA57" s="397"/>
      <c r="GB57" s="397"/>
      <c r="GC57" s="397"/>
      <c r="GD57" s="397"/>
      <c r="GE57" s="397"/>
      <c r="GF57" s="397"/>
      <c r="GG57" s="397"/>
      <c r="GH57" s="397"/>
      <c r="GI57" s="397"/>
      <c r="GJ57" s="397"/>
      <c r="GK57" s="397"/>
      <c r="GL57" s="397"/>
      <c r="GM57" s="397"/>
      <c r="GN57" s="397"/>
      <c r="GO57" s="397"/>
      <c r="GP57" s="397"/>
      <c r="GQ57" s="397"/>
      <c r="GR57" s="397"/>
      <c r="GS57" s="397"/>
      <c r="GT57" s="397"/>
      <c r="GU57" s="397"/>
      <c r="GV57" s="397"/>
      <c r="GW57" s="397"/>
      <c r="GX57" s="397"/>
      <c r="GY57" s="397"/>
      <c r="GZ57" s="397"/>
      <c r="HA57" s="397"/>
      <c r="HB57" s="397"/>
      <c r="HC57" s="397"/>
      <c r="HD57" s="397"/>
      <c r="HE57" s="397"/>
      <c r="HF57" s="397"/>
      <c r="HG57" s="397"/>
      <c r="HH57" s="397"/>
      <c r="HI57" s="397"/>
      <c r="HJ57" s="397"/>
      <c r="HK57" s="397"/>
      <c r="HL57" s="397"/>
      <c r="HM57" s="397"/>
      <c r="HN57" s="397"/>
      <c r="HO57" s="397"/>
      <c r="HP57" s="397"/>
      <c r="HQ57" s="397"/>
      <c r="HR57" s="397"/>
      <c r="HS57" s="397"/>
      <c r="HT57" s="397"/>
      <c r="HU57" s="397"/>
      <c r="HV57" s="397"/>
      <c r="HW57" s="397"/>
      <c r="HX57" s="397"/>
      <c r="HY57" s="397"/>
      <c r="HZ57" s="397"/>
      <c r="IA57" s="397"/>
      <c r="IB57" s="397"/>
      <c r="IC57" s="397"/>
      <c r="ID57" s="397"/>
      <c r="IE57" s="397"/>
      <c r="IF57" s="397"/>
      <c r="IG57" s="397"/>
      <c r="IH57" s="397"/>
      <c r="II57" s="397"/>
      <c r="IJ57" s="397"/>
      <c r="IK57" s="397"/>
      <c r="IL57" s="397"/>
      <c r="IM57" s="397"/>
      <c r="IN57" s="397"/>
    </row>
    <row r="58" spans="1:248" ht="18.600000000000001" hidden="1" customHeight="1">
      <c r="B58" s="1205" t="s">
        <v>1210</v>
      </c>
      <c r="C58" s="1206"/>
      <c r="G58" s="726"/>
      <c r="H58" s="726"/>
      <c r="R58" s="397"/>
      <c r="BJ58" s="397"/>
      <c r="BK58" s="397"/>
      <c r="BL58" s="397"/>
      <c r="BM58" s="397"/>
      <c r="BN58" s="397"/>
      <c r="BO58" s="397"/>
      <c r="BP58" s="397"/>
      <c r="BQ58" s="397"/>
      <c r="BR58" s="397"/>
      <c r="BS58" s="397"/>
      <c r="BT58" s="397"/>
      <c r="BU58" s="397"/>
      <c r="BV58" s="397"/>
      <c r="BW58" s="397"/>
      <c r="BX58" s="397"/>
      <c r="BY58" s="397"/>
      <c r="BZ58" s="397"/>
      <c r="CA58" s="397"/>
      <c r="CB58" s="397"/>
      <c r="CC58" s="397"/>
      <c r="CD58" s="397"/>
      <c r="CE58" s="397"/>
      <c r="CF58" s="397"/>
      <c r="CG58" s="397"/>
      <c r="CH58" s="397"/>
      <c r="CI58" s="397"/>
      <c r="CJ58" s="397"/>
      <c r="CK58" s="397"/>
      <c r="CL58" s="397"/>
      <c r="CM58" s="397"/>
      <c r="CN58" s="397"/>
      <c r="CO58" s="397"/>
      <c r="CP58" s="397"/>
      <c r="CQ58" s="397"/>
      <c r="CR58" s="397"/>
      <c r="CS58" s="397"/>
      <c r="CT58" s="397"/>
      <c r="CU58" s="397"/>
      <c r="CV58" s="397"/>
      <c r="CW58" s="397"/>
      <c r="CX58" s="397"/>
      <c r="CY58" s="397"/>
      <c r="CZ58" s="397"/>
      <c r="DA58" s="397"/>
      <c r="DB58" s="397"/>
      <c r="DC58" s="397"/>
      <c r="DD58" s="397"/>
      <c r="DE58" s="397"/>
      <c r="DF58" s="397"/>
      <c r="DG58" s="397"/>
      <c r="DH58" s="397"/>
      <c r="DI58" s="397"/>
      <c r="DJ58" s="397"/>
      <c r="DK58" s="397"/>
      <c r="DL58" s="397"/>
      <c r="DM58" s="397"/>
      <c r="DN58" s="397"/>
      <c r="DO58" s="397"/>
      <c r="DP58" s="397"/>
      <c r="DQ58" s="397"/>
      <c r="DR58" s="397"/>
      <c r="DS58" s="397"/>
      <c r="DT58" s="397"/>
      <c r="DU58" s="397"/>
      <c r="DV58" s="397"/>
      <c r="DW58" s="397"/>
      <c r="DX58" s="397"/>
      <c r="DY58" s="397"/>
      <c r="DZ58" s="397"/>
      <c r="EA58" s="397"/>
      <c r="EB58" s="397"/>
      <c r="EC58" s="397"/>
      <c r="ED58" s="397"/>
      <c r="EE58" s="397"/>
      <c r="EF58" s="397"/>
      <c r="EG58" s="397"/>
      <c r="EH58" s="397"/>
      <c r="EI58" s="397"/>
      <c r="EJ58" s="397"/>
      <c r="EK58" s="397"/>
      <c r="EL58" s="397"/>
      <c r="EM58" s="397"/>
      <c r="EN58" s="397"/>
      <c r="EO58" s="397"/>
      <c r="EP58" s="397"/>
      <c r="EQ58" s="397"/>
      <c r="ER58" s="397"/>
      <c r="ES58" s="397"/>
      <c r="ET58" s="397"/>
      <c r="EU58" s="397"/>
      <c r="EV58" s="397"/>
      <c r="EW58" s="397"/>
      <c r="EX58" s="397"/>
      <c r="EY58" s="397"/>
      <c r="EZ58" s="397"/>
      <c r="FA58" s="397"/>
      <c r="FB58" s="397"/>
      <c r="FC58" s="397"/>
      <c r="FD58" s="397"/>
      <c r="FE58" s="397"/>
      <c r="FF58" s="397"/>
      <c r="FG58" s="397"/>
      <c r="FH58" s="397"/>
      <c r="FI58" s="397"/>
      <c r="FJ58" s="397"/>
      <c r="FK58" s="397"/>
      <c r="FL58" s="397"/>
      <c r="FM58" s="397"/>
      <c r="FN58" s="397"/>
      <c r="FO58" s="397"/>
      <c r="FP58" s="397"/>
      <c r="FQ58" s="397"/>
      <c r="FR58" s="397"/>
      <c r="FS58" s="397"/>
      <c r="FT58" s="397"/>
      <c r="FU58" s="397"/>
      <c r="FV58" s="397"/>
      <c r="FW58" s="397"/>
      <c r="FX58" s="397"/>
      <c r="FY58" s="397"/>
      <c r="FZ58" s="397"/>
      <c r="GA58" s="397"/>
      <c r="GB58" s="397"/>
      <c r="GC58" s="397"/>
      <c r="GD58" s="397"/>
      <c r="GE58" s="397"/>
      <c r="GF58" s="397"/>
      <c r="GG58" s="397"/>
      <c r="GH58" s="397"/>
      <c r="GI58" s="397"/>
      <c r="GJ58" s="397"/>
      <c r="GK58" s="397"/>
      <c r="GL58" s="397"/>
      <c r="GM58" s="397"/>
      <c r="GN58" s="397"/>
      <c r="GO58" s="397"/>
      <c r="GP58" s="397"/>
      <c r="GQ58" s="397"/>
      <c r="GR58" s="397"/>
      <c r="GS58" s="397"/>
      <c r="GT58" s="397"/>
      <c r="GU58" s="397"/>
      <c r="GV58" s="397"/>
      <c r="GW58" s="397"/>
      <c r="GX58" s="397"/>
      <c r="GY58" s="397"/>
      <c r="GZ58" s="397"/>
      <c r="HA58" s="397"/>
      <c r="HB58" s="397"/>
      <c r="HC58" s="397"/>
      <c r="HD58" s="397"/>
      <c r="HE58" s="397"/>
      <c r="HF58" s="397"/>
      <c r="HG58" s="397"/>
      <c r="HH58" s="397"/>
      <c r="HI58" s="397"/>
      <c r="HJ58" s="397"/>
      <c r="HK58" s="397"/>
      <c r="HL58" s="397"/>
      <c r="HM58" s="397"/>
      <c r="HN58" s="397"/>
      <c r="HO58" s="397"/>
      <c r="HP58" s="397"/>
      <c r="HQ58" s="397"/>
      <c r="HR58" s="397"/>
      <c r="HS58" s="397"/>
      <c r="HT58" s="397"/>
      <c r="HU58" s="397"/>
      <c r="HV58" s="397"/>
      <c r="HW58" s="397"/>
      <c r="HX58" s="397"/>
      <c r="HY58" s="397"/>
      <c r="HZ58" s="397"/>
      <c r="IA58" s="397"/>
      <c r="IB58" s="397"/>
      <c r="IC58" s="397"/>
      <c r="ID58" s="397"/>
      <c r="IE58" s="397"/>
      <c r="IF58" s="397"/>
      <c r="IG58" s="397"/>
      <c r="IH58" s="397"/>
      <c r="II58" s="397"/>
      <c r="IJ58" s="397"/>
      <c r="IK58" s="397"/>
      <c r="IL58" s="397"/>
      <c r="IM58" s="397"/>
      <c r="IN58" s="397"/>
    </row>
    <row r="59" spans="1:248" ht="61.9" hidden="1" customHeight="1">
      <c r="B59" s="727" t="s">
        <v>1208</v>
      </c>
      <c r="C59" s="728" t="s">
        <v>1211</v>
      </c>
      <c r="G59" s="729"/>
      <c r="H59" s="729"/>
      <c r="R59" s="397"/>
      <c r="BJ59" s="397"/>
      <c r="BK59" s="397"/>
      <c r="BL59" s="397"/>
      <c r="BM59" s="397"/>
      <c r="BN59" s="397"/>
      <c r="BO59" s="397"/>
      <c r="BP59" s="397"/>
      <c r="BQ59" s="397"/>
      <c r="BR59" s="397"/>
      <c r="BS59" s="397"/>
      <c r="BT59" s="397"/>
      <c r="BU59" s="397"/>
      <c r="BV59" s="397"/>
      <c r="BW59" s="397"/>
      <c r="BX59" s="397"/>
      <c r="BY59" s="397"/>
      <c r="BZ59" s="397"/>
      <c r="CA59" s="397"/>
      <c r="CB59" s="397"/>
      <c r="CC59" s="397"/>
      <c r="CD59" s="397"/>
      <c r="CE59" s="397"/>
      <c r="CF59" s="397"/>
      <c r="CG59" s="397"/>
      <c r="CH59" s="397"/>
      <c r="CI59" s="397"/>
      <c r="CJ59" s="397"/>
      <c r="CK59" s="397"/>
      <c r="CL59" s="397"/>
      <c r="CM59" s="397"/>
      <c r="CN59" s="397"/>
      <c r="CO59" s="397"/>
      <c r="CP59" s="397"/>
      <c r="CQ59" s="397"/>
      <c r="CR59" s="397"/>
      <c r="CS59" s="397"/>
      <c r="CT59" s="397"/>
      <c r="CU59" s="397"/>
      <c r="CV59" s="397"/>
      <c r="CW59" s="397"/>
      <c r="CX59" s="397"/>
      <c r="CY59" s="397"/>
      <c r="CZ59" s="397"/>
      <c r="DA59" s="397"/>
      <c r="DB59" s="397"/>
      <c r="DC59" s="397"/>
      <c r="DD59" s="397"/>
      <c r="DE59" s="397"/>
      <c r="DF59" s="397"/>
      <c r="DG59" s="397"/>
      <c r="DH59" s="397"/>
      <c r="DI59" s="397"/>
      <c r="DJ59" s="397"/>
      <c r="DK59" s="397"/>
      <c r="DL59" s="397"/>
      <c r="DM59" s="397"/>
      <c r="DN59" s="397"/>
      <c r="DO59" s="397"/>
      <c r="DP59" s="397"/>
      <c r="DQ59" s="397"/>
      <c r="DR59" s="397"/>
      <c r="DS59" s="397"/>
      <c r="DT59" s="397"/>
      <c r="DU59" s="397"/>
      <c r="DV59" s="397"/>
      <c r="DW59" s="397"/>
      <c r="DX59" s="397"/>
      <c r="DY59" s="397"/>
      <c r="DZ59" s="397"/>
      <c r="EA59" s="397"/>
      <c r="EB59" s="397"/>
      <c r="EC59" s="397"/>
      <c r="ED59" s="397"/>
      <c r="EE59" s="397"/>
      <c r="EF59" s="397"/>
      <c r="EG59" s="397"/>
      <c r="EH59" s="397"/>
      <c r="EI59" s="397"/>
      <c r="EJ59" s="397"/>
      <c r="EK59" s="397"/>
      <c r="EL59" s="397"/>
      <c r="EM59" s="397"/>
      <c r="EN59" s="397"/>
      <c r="EO59" s="397"/>
      <c r="EP59" s="397"/>
      <c r="EQ59" s="397"/>
      <c r="ER59" s="397"/>
      <c r="ES59" s="397"/>
      <c r="ET59" s="397"/>
      <c r="EU59" s="397"/>
      <c r="EV59" s="397"/>
      <c r="EW59" s="397"/>
      <c r="EX59" s="397"/>
      <c r="EY59" s="397"/>
      <c r="EZ59" s="397"/>
      <c r="FA59" s="397"/>
      <c r="FB59" s="397"/>
      <c r="FC59" s="397"/>
      <c r="FD59" s="397"/>
      <c r="FE59" s="397"/>
      <c r="FF59" s="397"/>
      <c r="FG59" s="397"/>
      <c r="FH59" s="397"/>
      <c r="FI59" s="397"/>
      <c r="FJ59" s="397"/>
      <c r="FK59" s="397"/>
      <c r="FL59" s="397"/>
      <c r="FM59" s="397"/>
      <c r="FN59" s="397"/>
      <c r="FO59" s="397"/>
      <c r="FP59" s="397"/>
      <c r="FQ59" s="397"/>
      <c r="FR59" s="397"/>
      <c r="FS59" s="397"/>
      <c r="FT59" s="397"/>
      <c r="FU59" s="397"/>
      <c r="FV59" s="397"/>
      <c r="FW59" s="397"/>
      <c r="FX59" s="397"/>
      <c r="FY59" s="397"/>
      <c r="FZ59" s="397"/>
      <c r="GA59" s="397"/>
      <c r="GB59" s="397"/>
      <c r="GC59" s="397"/>
      <c r="GD59" s="397"/>
      <c r="GE59" s="397"/>
      <c r="GF59" s="397"/>
      <c r="GG59" s="397"/>
      <c r="GH59" s="397"/>
      <c r="GI59" s="397"/>
      <c r="GJ59" s="397"/>
      <c r="GK59" s="397"/>
      <c r="GL59" s="397"/>
      <c r="GM59" s="397"/>
      <c r="GN59" s="397"/>
      <c r="GO59" s="397"/>
      <c r="GP59" s="397"/>
      <c r="GQ59" s="397"/>
      <c r="GR59" s="397"/>
      <c r="GS59" s="397"/>
      <c r="GT59" s="397"/>
      <c r="GU59" s="397"/>
      <c r="GV59" s="397"/>
      <c r="GW59" s="397"/>
      <c r="GX59" s="397"/>
      <c r="GY59" s="397"/>
      <c r="GZ59" s="397"/>
      <c r="HA59" s="397"/>
      <c r="HB59" s="397"/>
      <c r="HC59" s="397"/>
      <c r="HD59" s="397"/>
      <c r="HE59" s="397"/>
      <c r="HF59" s="397"/>
      <c r="HG59" s="397"/>
      <c r="HH59" s="397"/>
      <c r="HI59" s="397"/>
      <c r="HJ59" s="397"/>
      <c r="HK59" s="397"/>
      <c r="HL59" s="397"/>
      <c r="HM59" s="397"/>
      <c r="HN59" s="397"/>
      <c r="HO59" s="397"/>
      <c r="HP59" s="397"/>
      <c r="HQ59" s="397"/>
      <c r="HR59" s="397"/>
      <c r="HS59" s="397"/>
      <c r="HT59" s="397"/>
      <c r="HU59" s="397"/>
      <c r="HV59" s="397"/>
      <c r="HW59" s="397"/>
      <c r="HX59" s="397"/>
      <c r="HY59" s="397"/>
      <c r="HZ59" s="397"/>
      <c r="IA59" s="397"/>
      <c r="IB59" s="397"/>
      <c r="IC59" s="397"/>
      <c r="ID59" s="397"/>
      <c r="IE59" s="397"/>
      <c r="IF59" s="397"/>
      <c r="IG59" s="397"/>
      <c r="IH59" s="397"/>
      <c r="II59" s="397"/>
      <c r="IJ59" s="397"/>
      <c r="IK59" s="397"/>
      <c r="IL59" s="397"/>
      <c r="IM59" s="397"/>
      <c r="IN59" s="397"/>
    </row>
    <row r="60" spans="1:248" ht="18" hidden="1" customHeight="1" thickBot="1">
      <c r="B60" s="730">
        <f>VLOOKUP(B59,S48:Y50,2)</f>
        <v>0</v>
      </c>
      <c r="C60" s="731" t="s">
        <v>1212</v>
      </c>
      <c r="G60" s="729"/>
      <c r="H60" s="729"/>
      <c r="R60" s="397"/>
      <c r="BJ60" s="397"/>
      <c r="BK60" s="397"/>
      <c r="BL60" s="397"/>
      <c r="BM60" s="397"/>
      <c r="BN60" s="397"/>
      <c r="BO60" s="397"/>
      <c r="BP60" s="397"/>
      <c r="BQ60" s="397"/>
      <c r="BR60" s="397"/>
      <c r="BS60" s="397"/>
      <c r="BT60" s="397"/>
      <c r="BU60" s="397"/>
      <c r="BV60" s="397"/>
      <c r="BW60" s="397"/>
      <c r="BX60" s="397"/>
      <c r="BY60" s="397"/>
      <c r="BZ60" s="397"/>
      <c r="CA60" s="397"/>
      <c r="CB60" s="397"/>
      <c r="CC60" s="397"/>
      <c r="CD60" s="397"/>
      <c r="CE60" s="397"/>
      <c r="CF60" s="397"/>
      <c r="CG60" s="397"/>
      <c r="CH60" s="397"/>
      <c r="CI60" s="397"/>
      <c r="CJ60" s="397"/>
      <c r="CK60" s="397"/>
      <c r="CL60" s="397"/>
      <c r="CM60" s="397"/>
      <c r="CN60" s="397"/>
      <c r="CO60" s="397"/>
      <c r="CP60" s="397"/>
      <c r="CQ60" s="397"/>
      <c r="CR60" s="397"/>
      <c r="CS60" s="397"/>
      <c r="CT60" s="397"/>
      <c r="CU60" s="397"/>
      <c r="CV60" s="397"/>
      <c r="CW60" s="397"/>
      <c r="CX60" s="397"/>
      <c r="CY60" s="397"/>
      <c r="CZ60" s="397"/>
      <c r="DA60" s="397"/>
      <c r="DB60" s="397"/>
      <c r="DC60" s="397"/>
      <c r="DD60" s="397"/>
      <c r="DE60" s="397"/>
      <c r="DF60" s="397"/>
      <c r="DG60" s="397"/>
      <c r="DH60" s="397"/>
      <c r="DI60" s="397"/>
      <c r="DJ60" s="397"/>
      <c r="DK60" s="397"/>
      <c r="DL60" s="397"/>
      <c r="DM60" s="397"/>
      <c r="DN60" s="397"/>
      <c r="DO60" s="397"/>
      <c r="DP60" s="397"/>
      <c r="DQ60" s="397"/>
      <c r="DR60" s="397"/>
      <c r="DS60" s="397"/>
      <c r="DT60" s="397"/>
      <c r="DU60" s="397"/>
      <c r="DV60" s="397"/>
      <c r="DW60" s="397"/>
      <c r="DX60" s="397"/>
      <c r="DY60" s="397"/>
      <c r="DZ60" s="397"/>
      <c r="EA60" s="397"/>
      <c r="EB60" s="397"/>
      <c r="EC60" s="397"/>
      <c r="ED60" s="397"/>
      <c r="EE60" s="397"/>
      <c r="EF60" s="397"/>
      <c r="EG60" s="397"/>
      <c r="EH60" s="397"/>
      <c r="EI60" s="397"/>
      <c r="EJ60" s="397"/>
      <c r="EK60" s="397"/>
      <c r="EL60" s="397"/>
      <c r="EM60" s="397"/>
      <c r="EN60" s="397"/>
      <c r="EO60" s="397"/>
      <c r="EP60" s="397"/>
      <c r="EQ60" s="397"/>
      <c r="ER60" s="397"/>
      <c r="ES60" s="397"/>
      <c r="ET60" s="397"/>
      <c r="EU60" s="397"/>
      <c r="EV60" s="397"/>
      <c r="EW60" s="397"/>
      <c r="EX60" s="397"/>
      <c r="EY60" s="397"/>
      <c r="EZ60" s="397"/>
      <c r="FA60" s="397"/>
      <c r="FB60" s="397"/>
      <c r="FC60" s="397"/>
      <c r="FD60" s="397"/>
      <c r="FE60" s="397"/>
      <c r="FF60" s="397"/>
      <c r="FG60" s="397"/>
      <c r="FH60" s="397"/>
      <c r="FI60" s="397"/>
      <c r="FJ60" s="397"/>
      <c r="FK60" s="397"/>
      <c r="FL60" s="397"/>
      <c r="FM60" s="397"/>
      <c r="FN60" s="397"/>
      <c r="FO60" s="397"/>
      <c r="FP60" s="397"/>
      <c r="FQ60" s="397"/>
      <c r="FR60" s="397"/>
      <c r="FS60" s="397"/>
      <c r="FT60" s="397"/>
      <c r="FU60" s="397"/>
      <c r="FV60" s="397"/>
      <c r="FW60" s="397"/>
      <c r="FX60" s="397"/>
      <c r="FY60" s="397"/>
      <c r="FZ60" s="397"/>
      <c r="GA60" s="397"/>
      <c r="GB60" s="397"/>
      <c r="GC60" s="397"/>
      <c r="GD60" s="397"/>
      <c r="GE60" s="397"/>
      <c r="GF60" s="397"/>
      <c r="GG60" s="397"/>
      <c r="GH60" s="397"/>
      <c r="GI60" s="397"/>
      <c r="GJ60" s="397"/>
      <c r="GK60" s="397"/>
      <c r="GL60" s="397"/>
      <c r="GM60" s="397"/>
      <c r="GN60" s="397"/>
      <c r="GO60" s="397"/>
      <c r="GP60" s="397"/>
      <c r="GQ60" s="397"/>
      <c r="GR60" s="397"/>
      <c r="GS60" s="397"/>
      <c r="GT60" s="397"/>
      <c r="GU60" s="397"/>
      <c r="GV60" s="397"/>
      <c r="GW60" s="397"/>
      <c r="GX60" s="397"/>
      <c r="GY60" s="397"/>
      <c r="GZ60" s="397"/>
      <c r="HA60" s="397"/>
      <c r="HB60" s="397"/>
      <c r="HC60" s="397"/>
      <c r="HD60" s="397"/>
      <c r="HE60" s="397"/>
      <c r="HF60" s="397"/>
      <c r="HG60" s="397"/>
      <c r="HH60" s="397"/>
      <c r="HI60" s="397"/>
      <c r="HJ60" s="397"/>
      <c r="HK60" s="397"/>
      <c r="HL60" s="397"/>
      <c r="HM60" s="397"/>
      <c r="HN60" s="397"/>
      <c r="HO60" s="397"/>
      <c r="HP60" s="397"/>
      <c r="HQ60" s="397"/>
      <c r="HR60" s="397"/>
      <c r="HS60" s="397"/>
      <c r="HT60" s="397"/>
      <c r="HU60" s="397"/>
      <c r="HV60" s="397"/>
      <c r="HW60" s="397"/>
      <c r="HX60" s="397"/>
      <c r="HY60" s="397"/>
      <c r="HZ60" s="397"/>
      <c r="IA60" s="397"/>
      <c r="IB60" s="397"/>
      <c r="IC60" s="397"/>
      <c r="ID60" s="397"/>
      <c r="IE60" s="397"/>
      <c r="IF60" s="397"/>
      <c r="IG60" s="397"/>
      <c r="IH60" s="397"/>
      <c r="II60" s="397"/>
      <c r="IJ60" s="397"/>
      <c r="IK60" s="397"/>
      <c r="IL60" s="397"/>
      <c r="IM60" s="397"/>
      <c r="IN60" s="397"/>
    </row>
    <row r="61" spans="1:248" hidden="1">
      <c r="B61" s="1194" t="s">
        <v>1190</v>
      </c>
      <c r="C61" s="1195"/>
      <c r="G61" s="776"/>
      <c r="H61" s="776"/>
      <c r="O61" s="397"/>
      <c r="P61" s="397"/>
      <c r="Q61" s="397"/>
      <c r="BF61" s="397"/>
      <c r="BG61" s="397"/>
      <c r="BH61" s="397"/>
      <c r="BI61" s="397"/>
      <c r="BJ61" s="397"/>
      <c r="BK61" s="397"/>
      <c r="BL61" s="397"/>
      <c r="BM61" s="397"/>
      <c r="BN61" s="397"/>
      <c r="BO61" s="397"/>
      <c r="BP61" s="397"/>
      <c r="BQ61" s="397"/>
      <c r="BR61" s="397"/>
      <c r="BS61" s="397"/>
      <c r="BT61" s="397"/>
      <c r="BU61" s="397"/>
      <c r="BV61" s="397"/>
      <c r="BW61" s="397"/>
      <c r="BX61" s="397"/>
      <c r="BY61" s="397"/>
      <c r="BZ61" s="397"/>
      <c r="CA61" s="397"/>
      <c r="CB61" s="397"/>
      <c r="CC61" s="397"/>
      <c r="CD61" s="397"/>
      <c r="CE61" s="397"/>
      <c r="CF61" s="397"/>
      <c r="CG61" s="397"/>
      <c r="CH61" s="397"/>
      <c r="CI61" s="397"/>
      <c r="CJ61" s="397"/>
      <c r="CK61" s="397"/>
      <c r="CL61" s="397"/>
      <c r="CM61" s="397"/>
      <c r="CN61" s="397"/>
      <c r="CO61" s="397"/>
      <c r="CP61" s="397"/>
      <c r="CQ61" s="397"/>
      <c r="CR61" s="397"/>
      <c r="CS61" s="397"/>
      <c r="CT61" s="397"/>
      <c r="CU61" s="397"/>
      <c r="CV61" s="397"/>
      <c r="CW61" s="397"/>
      <c r="CX61" s="397"/>
      <c r="CY61" s="397"/>
      <c r="CZ61" s="397"/>
      <c r="DA61" s="397"/>
      <c r="DB61" s="397"/>
      <c r="DC61" s="397"/>
      <c r="DD61" s="397"/>
      <c r="DE61" s="397"/>
      <c r="DF61" s="397"/>
      <c r="DG61" s="397"/>
      <c r="DH61" s="397"/>
      <c r="DI61" s="397"/>
      <c r="DJ61" s="397"/>
      <c r="DK61" s="397"/>
      <c r="DL61" s="397"/>
      <c r="DM61" s="397"/>
      <c r="DN61" s="397"/>
      <c r="DO61" s="397"/>
      <c r="DP61" s="397"/>
      <c r="DQ61" s="397"/>
      <c r="DR61" s="397"/>
      <c r="DS61" s="397"/>
      <c r="DT61" s="397"/>
      <c r="DU61" s="397"/>
      <c r="DV61" s="397"/>
      <c r="DW61" s="397"/>
      <c r="DX61" s="397"/>
      <c r="DY61" s="397"/>
      <c r="DZ61" s="397"/>
      <c r="EA61" s="397"/>
      <c r="EB61" s="397"/>
      <c r="EC61" s="397"/>
      <c r="ED61" s="397"/>
      <c r="EE61" s="397"/>
      <c r="EF61" s="397"/>
      <c r="EG61" s="397"/>
      <c r="EH61" s="397"/>
      <c r="EI61" s="397"/>
      <c r="EJ61" s="397"/>
      <c r="EK61" s="397"/>
      <c r="EL61" s="397"/>
      <c r="EM61" s="397"/>
      <c r="EN61" s="397"/>
      <c r="EO61" s="397"/>
      <c r="EP61" s="397"/>
      <c r="EQ61" s="397"/>
      <c r="ER61" s="397"/>
      <c r="ES61" s="397"/>
      <c r="ET61" s="397"/>
      <c r="EU61" s="397"/>
      <c r="EV61" s="397"/>
      <c r="EW61" s="397"/>
      <c r="EX61" s="397"/>
      <c r="EY61" s="397"/>
      <c r="EZ61" s="397"/>
      <c r="FA61" s="397"/>
      <c r="FB61" s="397"/>
      <c r="FC61" s="397"/>
      <c r="FD61" s="397"/>
      <c r="FE61" s="397"/>
      <c r="FF61" s="397"/>
      <c r="FG61" s="397"/>
      <c r="FH61" s="397"/>
      <c r="FI61" s="397"/>
      <c r="FJ61" s="397"/>
      <c r="FK61" s="397"/>
      <c r="FL61" s="397"/>
      <c r="FM61" s="397"/>
      <c r="FN61" s="397"/>
      <c r="FO61" s="397"/>
      <c r="FP61" s="397"/>
      <c r="FQ61" s="397"/>
      <c r="FR61" s="397"/>
      <c r="FS61" s="397"/>
      <c r="FT61" s="397"/>
      <c r="FU61" s="397"/>
      <c r="FV61" s="397"/>
      <c r="FW61" s="397"/>
      <c r="FX61" s="397"/>
      <c r="FY61" s="397"/>
      <c r="FZ61" s="397"/>
      <c r="GA61" s="397"/>
      <c r="GB61" s="397"/>
      <c r="GC61" s="397"/>
      <c r="GD61" s="397"/>
      <c r="GE61" s="397"/>
      <c r="GF61" s="397"/>
      <c r="GG61" s="397"/>
      <c r="GH61" s="397"/>
      <c r="GI61" s="397"/>
      <c r="GJ61" s="397"/>
      <c r="GK61" s="397"/>
      <c r="GL61" s="397"/>
      <c r="GM61" s="397"/>
      <c r="GN61" s="397"/>
      <c r="GO61" s="397"/>
      <c r="GP61" s="397"/>
      <c r="GQ61" s="397"/>
      <c r="GR61" s="397"/>
      <c r="GS61" s="397"/>
      <c r="GT61" s="397"/>
      <c r="GU61" s="397"/>
      <c r="GV61" s="397"/>
      <c r="GW61" s="397"/>
      <c r="GX61" s="397"/>
      <c r="GY61" s="397"/>
      <c r="GZ61" s="397"/>
      <c r="HA61" s="397"/>
      <c r="HB61" s="397"/>
      <c r="HC61" s="397"/>
      <c r="HD61" s="397"/>
      <c r="HE61" s="397"/>
      <c r="HF61" s="397"/>
      <c r="HG61" s="397"/>
      <c r="HH61" s="397"/>
      <c r="HI61" s="397"/>
      <c r="HJ61" s="397"/>
      <c r="HK61" s="397"/>
      <c r="HL61" s="397"/>
      <c r="HM61" s="397"/>
      <c r="HN61" s="397"/>
      <c r="HO61" s="397"/>
      <c r="HP61" s="397"/>
      <c r="HQ61" s="397"/>
      <c r="HR61" s="397"/>
      <c r="HS61" s="397"/>
      <c r="HT61" s="397"/>
      <c r="HU61" s="397"/>
      <c r="HV61" s="397"/>
      <c r="HW61" s="397"/>
      <c r="HX61" s="397"/>
      <c r="HY61" s="397"/>
      <c r="HZ61" s="397"/>
      <c r="IA61" s="397"/>
      <c r="IB61" s="397"/>
      <c r="IC61" s="397"/>
      <c r="ID61" s="397"/>
      <c r="IE61" s="397"/>
      <c r="IF61" s="397"/>
      <c r="IG61" s="397"/>
      <c r="IH61" s="397"/>
      <c r="II61" s="397"/>
      <c r="IJ61" s="397"/>
      <c r="IK61" s="397"/>
      <c r="IL61" s="397"/>
      <c r="IM61" s="397"/>
      <c r="IN61" s="397"/>
    </row>
    <row r="62" spans="1:248" ht="28.9" hidden="1" customHeight="1" thickBot="1">
      <c r="B62" s="1196" t="s">
        <v>1213</v>
      </c>
      <c r="C62" s="1197"/>
      <c r="G62" s="726"/>
      <c r="H62" s="726"/>
      <c r="O62" s="397"/>
      <c r="P62" s="397"/>
      <c r="Q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97"/>
      <c r="DF62" s="397"/>
      <c r="DG62" s="397"/>
      <c r="DH62" s="397"/>
      <c r="DI62" s="397"/>
      <c r="DJ62" s="397"/>
      <c r="DK62" s="397"/>
      <c r="DL62" s="397"/>
      <c r="DM62" s="397"/>
      <c r="DN62" s="397"/>
      <c r="DO62" s="397"/>
      <c r="DP62" s="397"/>
      <c r="DQ62" s="397"/>
      <c r="DR62" s="397"/>
      <c r="DS62" s="397"/>
      <c r="DT62" s="397"/>
      <c r="DU62" s="397"/>
      <c r="DV62" s="397"/>
      <c r="DW62" s="397"/>
      <c r="DX62" s="397"/>
      <c r="DY62" s="397"/>
      <c r="DZ62" s="397"/>
      <c r="EA62" s="397"/>
      <c r="EB62" s="397"/>
      <c r="EC62" s="397"/>
      <c r="ED62" s="397"/>
      <c r="EE62" s="397"/>
      <c r="EF62" s="397"/>
      <c r="EG62" s="397"/>
      <c r="EH62" s="397"/>
      <c r="EI62" s="397"/>
      <c r="EJ62" s="397"/>
      <c r="EK62" s="397"/>
      <c r="EL62" s="397"/>
      <c r="EM62" s="397"/>
      <c r="EN62" s="397"/>
      <c r="EO62" s="397"/>
      <c r="EP62" s="397"/>
      <c r="EQ62" s="397"/>
      <c r="ER62" s="397"/>
      <c r="ES62" s="397"/>
      <c r="ET62" s="397"/>
      <c r="EU62" s="397"/>
      <c r="EV62" s="397"/>
      <c r="EW62" s="397"/>
      <c r="EX62" s="397"/>
      <c r="EY62" s="397"/>
      <c r="EZ62" s="397"/>
      <c r="FA62" s="397"/>
      <c r="FB62" s="397"/>
      <c r="FC62" s="397"/>
      <c r="FD62" s="397"/>
      <c r="FE62" s="397"/>
      <c r="FF62" s="397"/>
      <c r="FG62" s="397"/>
      <c r="FH62" s="397"/>
      <c r="FI62" s="397"/>
      <c r="FJ62" s="397"/>
      <c r="FK62" s="397"/>
      <c r="FL62" s="397"/>
      <c r="FM62" s="397"/>
      <c r="FN62" s="397"/>
      <c r="FO62" s="397"/>
      <c r="FP62" s="397"/>
      <c r="FQ62" s="397"/>
      <c r="FR62" s="397"/>
      <c r="FS62" s="397"/>
      <c r="FT62" s="397"/>
      <c r="FU62" s="397"/>
      <c r="FV62" s="397"/>
      <c r="FW62" s="397"/>
      <c r="FX62" s="397"/>
      <c r="FY62" s="397"/>
      <c r="FZ62" s="397"/>
      <c r="GA62" s="397"/>
      <c r="GB62" s="397"/>
      <c r="GC62" s="397"/>
      <c r="GD62" s="397"/>
      <c r="GE62" s="397"/>
      <c r="GF62" s="397"/>
      <c r="GG62" s="397"/>
      <c r="GH62" s="397"/>
      <c r="GI62" s="397"/>
      <c r="GJ62" s="397"/>
      <c r="GK62" s="397"/>
      <c r="GL62" s="397"/>
      <c r="GM62" s="397"/>
      <c r="GN62" s="397"/>
      <c r="GO62" s="397"/>
      <c r="GP62" s="397"/>
      <c r="GQ62" s="397"/>
      <c r="GR62" s="397"/>
      <c r="GS62" s="397"/>
      <c r="GT62" s="397"/>
      <c r="GU62" s="397"/>
      <c r="GV62" s="397"/>
      <c r="GW62" s="397"/>
      <c r="GX62" s="397"/>
      <c r="GY62" s="397"/>
      <c r="GZ62" s="397"/>
      <c r="HA62" s="397"/>
      <c r="HB62" s="397"/>
      <c r="HC62" s="397"/>
      <c r="HD62" s="397"/>
      <c r="HE62" s="397"/>
      <c r="HF62" s="397"/>
      <c r="HG62" s="397"/>
      <c r="HH62" s="397"/>
      <c r="HI62" s="397"/>
      <c r="HJ62" s="397"/>
      <c r="HK62" s="397"/>
      <c r="HL62" s="397"/>
      <c r="HM62" s="397"/>
      <c r="HN62" s="397"/>
      <c r="HO62" s="397"/>
      <c r="HP62" s="397"/>
      <c r="HQ62" s="397"/>
      <c r="HR62" s="397"/>
      <c r="HS62" s="397"/>
      <c r="HT62" s="397"/>
      <c r="HU62" s="397"/>
      <c r="HV62" s="397"/>
      <c r="HW62" s="397"/>
      <c r="HX62" s="397"/>
      <c r="HY62" s="397"/>
      <c r="HZ62" s="397"/>
      <c r="IA62" s="397"/>
      <c r="IB62" s="397"/>
      <c r="IC62" s="397"/>
      <c r="ID62" s="397"/>
      <c r="IE62" s="397"/>
      <c r="IF62" s="397"/>
      <c r="IG62" s="397"/>
      <c r="IH62" s="397"/>
      <c r="II62" s="397"/>
      <c r="IJ62" s="397"/>
      <c r="IK62" s="397"/>
      <c r="IL62" s="397"/>
      <c r="IM62" s="397"/>
      <c r="IN62" s="397"/>
    </row>
    <row r="63" spans="1:248" ht="33.6" hidden="1" customHeight="1">
      <c r="A63" s="732">
        <f>COUNTIF(B64:B67,"Yes")</f>
        <v>1</v>
      </c>
      <c r="B63" s="733" t="s">
        <v>1214</v>
      </c>
      <c r="C63" s="734" t="str">
        <f>IF(A63&gt;1,"Too many 'Yes' selections.",IF(A63=0,"You must select one 'Yes' from below.","OK"))</f>
        <v>OK</v>
      </c>
      <c r="G63" s="726"/>
      <c r="H63" s="726"/>
      <c r="O63" s="397"/>
      <c r="P63" s="397"/>
      <c r="Q63" s="397"/>
      <c r="BF63" s="397"/>
      <c r="BG63" s="397"/>
      <c r="BH63" s="397"/>
      <c r="BI63" s="397"/>
      <c r="BJ63" s="397"/>
      <c r="BK63" s="397"/>
      <c r="BL63" s="397"/>
      <c r="BM63" s="397"/>
      <c r="BN63" s="397"/>
      <c r="BO63" s="397"/>
      <c r="BP63" s="397"/>
      <c r="BQ63" s="397"/>
      <c r="BR63" s="397"/>
      <c r="BS63" s="397"/>
      <c r="BT63" s="397"/>
      <c r="BU63" s="397"/>
      <c r="BV63" s="397"/>
      <c r="BW63" s="397"/>
      <c r="BX63" s="397"/>
      <c r="BY63" s="397"/>
      <c r="BZ63" s="397"/>
      <c r="CA63" s="397"/>
      <c r="CB63" s="397"/>
      <c r="CC63" s="397"/>
      <c r="CD63" s="397"/>
      <c r="CE63" s="397"/>
      <c r="CF63" s="397"/>
      <c r="CG63" s="397"/>
      <c r="CH63" s="397"/>
      <c r="CI63" s="397"/>
      <c r="CJ63" s="397"/>
      <c r="CK63" s="397"/>
      <c r="CL63" s="397"/>
      <c r="CM63" s="397"/>
      <c r="CN63" s="397"/>
      <c r="CO63" s="397"/>
      <c r="CP63" s="397"/>
      <c r="CQ63" s="397"/>
      <c r="CR63" s="397"/>
      <c r="CS63" s="397"/>
      <c r="CT63" s="397"/>
      <c r="CU63" s="397"/>
      <c r="CV63" s="397"/>
      <c r="CW63" s="397"/>
      <c r="CX63" s="397"/>
      <c r="CY63" s="397"/>
      <c r="CZ63" s="397"/>
      <c r="DA63" s="397"/>
      <c r="DB63" s="397"/>
      <c r="DC63" s="397"/>
      <c r="DD63" s="397"/>
      <c r="DE63" s="397"/>
      <c r="DF63" s="397"/>
      <c r="DG63" s="397"/>
      <c r="DH63" s="397"/>
      <c r="DI63" s="397"/>
      <c r="DJ63" s="397"/>
      <c r="DK63" s="397"/>
      <c r="DL63" s="397"/>
      <c r="DM63" s="397"/>
      <c r="DN63" s="397"/>
      <c r="DO63" s="397"/>
      <c r="DP63" s="397"/>
      <c r="DQ63" s="397"/>
      <c r="DR63" s="397"/>
      <c r="DS63" s="397"/>
      <c r="DT63" s="397"/>
      <c r="DU63" s="397"/>
      <c r="DV63" s="397"/>
      <c r="DW63" s="397"/>
      <c r="DX63" s="397"/>
      <c r="DY63" s="397"/>
      <c r="DZ63" s="397"/>
      <c r="EA63" s="397"/>
      <c r="EB63" s="397"/>
      <c r="EC63" s="397"/>
      <c r="ED63" s="397"/>
      <c r="EE63" s="397"/>
      <c r="EF63" s="397"/>
      <c r="EG63" s="397"/>
      <c r="EH63" s="397"/>
      <c r="EI63" s="397"/>
      <c r="EJ63" s="397"/>
      <c r="EK63" s="397"/>
      <c r="EL63" s="397"/>
      <c r="EM63" s="397"/>
      <c r="EN63" s="397"/>
      <c r="EO63" s="397"/>
      <c r="EP63" s="397"/>
      <c r="EQ63" s="397"/>
      <c r="ER63" s="397"/>
      <c r="ES63" s="397"/>
      <c r="ET63" s="397"/>
      <c r="EU63" s="397"/>
      <c r="EV63" s="397"/>
      <c r="EW63" s="397"/>
      <c r="EX63" s="397"/>
      <c r="EY63" s="397"/>
      <c r="EZ63" s="397"/>
      <c r="FA63" s="397"/>
      <c r="FB63" s="397"/>
      <c r="FC63" s="397"/>
      <c r="FD63" s="397"/>
      <c r="FE63" s="397"/>
      <c r="FF63" s="397"/>
      <c r="FG63" s="397"/>
      <c r="FH63" s="397"/>
      <c r="FI63" s="397"/>
      <c r="FJ63" s="397"/>
      <c r="FK63" s="397"/>
      <c r="FL63" s="397"/>
      <c r="FM63" s="397"/>
      <c r="FN63" s="397"/>
      <c r="FO63" s="397"/>
      <c r="FP63" s="397"/>
      <c r="FQ63" s="397"/>
      <c r="FR63" s="397"/>
      <c r="FS63" s="397"/>
      <c r="FT63" s="397"/>
      <c r="FU63" s="397"/>
      <c r="FV63" s="397"/>
      <c r="FW63" s="397"/>
      <c r="FX63" s="397"/>
      <c r="FY63" s="397"/>
      <c r="FZ63" s="397"/>
      <c r="GA63" s="397"/>
      <c r="GB63" s="397"/>
      <c r="GC63" s="397"/>
      <c r="GD63" s="397"/>
      <c r="GE63" s="397"/>
      <c r="GF63" s="397"/>
      <c r="GG63" s="397"/>
      <c r="GH63" s="397"/>
      <c r="GI63" s="397"/>
      <c r="GJ63" s="397"/>
      <c r="GK63" s="397"/>
      <c r="GL63" s="397"/>
      <c r="GM63" s="397"/>
      <c r="GN63" s="397"/>
      <c r="GO63" s="397"/>
      <c r="GP63" s="397"/>
      <c r="GQ63" s="397"/>
      <c r="GR63" s="397"/>
      <c r="GS63" s="397"/>
      <c r="GT63" s="397"/>
      <c r="GU63" s="397"/>
      <c r="GV63" s="397"/>
      <c r="GW63" s="397"/>
      <c r="GX63" s="397"/>
      <c r="GY63" s="397"/>
      <c r="GZ63" s="397"/>
      <c r="HA63" s="397"/>
      <c r="HB63" s="397"/>
      <c r="HC63" s="397"/>
      <c r="HD63" s="397"/>
      <c r="HE63" s="397"/>
      <c r="HF63" s="397"/>
      <c r="HG63" s="397"/>
      <c r="HH63" s="397"/>
      <c r="HI63" s="397"/>
      <c r="HJ63" s="397"/>
      <c r="HK63" s="397"/>
      <c r="HL63" s="397"/>
      <c r="HM63" s="397"/>
      <c r="HN63" s="397"/>
      <c r="HO63" s="397"/>
      <c r="HP63" s="397"/>
      <c r="HQ63" s="397"/>
      <c r="HR63" s="397"/>
      <c r="HS63" s="397"/>
      <c r="HT63" s="397"/>
      <c r="HU63" s="397"/>
      <c r="HV63" s="397"/>
      <c r="HW63" s="397"/>
      <c r="HX63" s="397"/>
      <c r="HY63" s="397"/>
      <c r="HZ63" s="397"/>
      <c r="IA63" s="397"/>
      <c r="IB63" s="397"/>
      <c r="IC63" s="397"/>
      <c r="ID63" s="397"/>
      <c r="IE63" s="397"/>
      <c r="IF63" s="397"/>
      <c r="IG63" s="397"/>
      <c r="IH63" s="397"/>
      <c r="II63" s="397"/>
      <c r="IJ63" s="397"/>
      <c r="IK63" s="397"/>
      <c r="IL63" s="397"/>
      <c r="IM63" s="397"/>
      <c r="IN63" s="397"/>
    </row>
    <row r="64" spans="1:248" ht="60" hidden="1" customHeight="1">
      <c r="A64" s="732">
        <f>IF(AND(B64="Yes",C63="OK"),I64,0)</f>
        <v>1.25</v>
      </c>
      <c r="B64" s="735" t="s">
        <v>580</v>
      </c>
      <c r="C64" s="728" t="s">
        <v>1215</v>
      </c>
      <c r="G64" s="729"/>
      <c r="H64" s="729"/>
      <c r="I64" s="397">
        <v>1.25</v>
      </c>
      <c r="O64" s="397"/>
      <c r="P64" s="397"/>
      <c r="Q64" s="397"/>
      <c r="BF64" s="397"/>
      <c r="BG64" s="397"/>
      <c r="BH64" s="397"/>
      <c r="BI64" s="397"/>
      <c r="BJ64" s="397"/>
      <c r="BK64" s="397"/>
      <c r="BL64" s="397"/>
      <c r="BM64" s="397"/>
      <c r="BN64" s="397"/>
      <c r="BO64" s="397"/>
      <c r="BP64" s="397"/>
      <c r="BQ64" s="397"/>
      <c r="BR64" s="397"/>
      <c r="BS64" s="397"/>
      <c r="BT64" s="397"/>
      <c r="BU64" s="397"/>
      <c r="BV64" s="397"/>
      <c r="BW64" s="397"/>
      <c r="BX64" s="397"/>
      <c r="BY64" s="397"/>
      <c r="BZ64" s="397"/>
      <c r="CA64" s="397"/>
      <c r="CB64" s="397"/>
      <c r="CC64" s="397"/>
      <c r="CD64" s="397"/>
      <c r="CE64" s="397"/>
      <c r="CF64" s="397"/>
      <c r="CG64" s="397"/>
      <c r="CH64" s="397"/>
      <c r="CI64" s="397"/>
      <c r="CJ64" s="397"/>
      <c r="CK64" s="397"/>
      <c r="CL64" s="397"/>
      <c r="CM64" s="397"/>
      <c r="CN64" s="397"/>
      <c r="CO64" s="397"/>
      <c r="CP64" s="397"/>
      <c r="CQ64" s="397"/>
      <c r="CR64" s="397"/>
      <c r="CS64" s="397"/>
      <c r="CT64" s="397"/>
      <c r="CU64" s="397"/>
      <c r="CV64" s="397"/>
      <c r="CW64" s="397"/>
      <c r="CX64" s="397"/>
      <c r="CY64" s="397"/>
      <c r="CZ64" s="397"/>
      <c r="DA64" s="397"/>
      <c r="DB64" s="397"/>
      <c r="DC64" s="397"/>
      <c r="DD64" s="397"/>
      <c r="DE64" s="397"/>
      <c r="DF64" s="397"/>
      <c r="DG64" s="397"/>
      <c r="DH64" s="397"/>
      <c r="DI64" s="397"/>
      <c r="DJ64" s="397"/>
      <c r="DK64" s="397"/>
      <c r="DL64" s="397"/>
      <c r="DM64" s="397"/>
      <c r="DN64" s="397"/>
      <c r="DO64" s="397"/>
      <c r="DP64" s="397"/>
      <c r="DQ64" s="397"/>
      <c r="DR64" s="397"/>
      <c r="DS64" s="397"/>
      <c r="DT64" s="397"/>
      <c r="DU64" s="397"/>
      <c r="DV64" s="397"/>
      <c r="DW64" s="397"/>
      <c r="DX64" s="397"/>
      <c r="DY64" s="397"/>
      <c r="DZ64" s="397"/>
      <c r="EA64" s="397"/>
      <c r="EB64" s="397"/>
      <c r="EC64" s="397"/>
      <c r="ED64" s="397"/>
      <c r="EE64" s="397"/>
      <c r="EF64" s="397"/>
      <c r="EG64" s="397"/>
      <c r="EH64" s="397"/>
      <c r="EI64" s="397"/>
      <c r="EJ64" s="397"/>
      <c r="EK64" s="397"/>
      <c r="EL64" s="397"/>
      <c r="EM64" s="397"/>
      <c r="EN64" s="397"/>
      <c r="EO64" s="397"/>
      <c r="EP64" s="397"/>
      <c r="EQ64" s="397"/>
      <c r="ER64" s="397"/>
      <c r="ES64" s="397"/>
      <c r="ET64" s="397"/>
      <c r="EU64" s="397"/>
      <c r="EV64" s="397"/>
      <c r="EW64" s="397"/>
      <c r="EX64" s="397"/>
      <c r="EY64" s="397"/>
      <c r="EZ64" s="397"/>
      <c r="FA64" s="397"/>
      <c r="FB64" s="397"/>
      <c r="FC64" s="397"/>
      <c r="FD64" s="397"/>
      <c r="FE64" s="397"/>
      <c r="FF64" s="397"/>
      <c r="FG64" s="397"/>
      <c r="FH64" s="397"/>
      <c r="FI64" s="397"/>
      <c r="FJ64" s="397"/>
      <c r="FK64" s="397"/>
      <c r="FL64" s="397"/>
      <c r="FM64" s="397"/>
      <c r="FN64" s="397"/>
      <c r="FO64" s="397"/>
      <c r="FP64" s="397"/>
      <c r="FQ64" s="397"/>
      <c r="FR64" s="397"/>
      <c r="FS64" s="397"/>
      <c r="FT64" s="397"/>
      <c r="FU64" s="397"/>
      <c r="FV64" s="397"/>
      <c r="FW64" s="397"/>
      <c r="FX64" s="397"/>
      <c r="FY64" s="397"/>
      <c r="FZ64" s="397"/>
      <c r="GA64" s="397"/>
      <c r="GB64" s="397"/>
      <c r="GC64" s="397"/>
      <c r="GD64" s="397"/>
      <c r="GE64" s="397"/>
      <c r="GF64" s="397"/>
      <c r="GG64" s="397"/>
      <c r="GH64" s="397"/>
      <c r="GI64" s="397"/>
      <c r="GJ64" s="397"/>
      <c r="GK64" s="397"/>
      <c r="GL64" s="397"/>
      <c r="GM64" s="397"/>
      <c r="GN64" s="397"/>
      <c r="GO64" s="397"/>
      <c r="GP64" s="397"/>
      <c r="GQ64" s="397"/>
      <c r="GR64" s="397"/>
      <c r="GS64" s="397"/>
      <c r="GT64" s="397"/>
      <c r="GU64" s="397"/>
      <c r="GV64" s="397"/>
      <c r="GW64" s="397"/>
      <c r="GX64" s="397"/>
      <c r="GY64" s="397"/>
      <c r="GZ64" s="397"/>
      <c r="HA64" s="397"/>
      <c r="HB64" s="397"/>
      <c r="HC64" s="397"/>
      <c r="HD64" s="397"/>
      <c r="HE64" s="397"/>
      <c r="HF64" s="397"/>
      <c r="HG64" s="397"/>
      <c r="HH64" s="397"/>
      <c r="HI64" s="397"/>
      <c r="HJ64" s="397"/>
      <c r="HK64" s="397"/>
      <c r="HL64" s="397"/>
      <c r="HM64" s="397"/>
      <c r="HN64" s="397"/>
      <c r="HO64" s="397"/>
      <c r="HP64" s="397"/>
      <c r="HQ64" s="397"/>
      <c r="HR64" s="397"/>
      <c r="HS64" s="397"/>
      <c r="HT64" s="397"/>
      <c r="HU64" s="397"/>
      <c r="HV64" s="397"/>
      <c r="HW64" s="397"/>
      <c r="HX64" s="397"/>
      <c r="HY64" s="397"/>
      <c r="HZ64" s="397"/>
      <c r="IA64" s="397"/>
      <c r="IB64" s="397"/>
      <c r="IC64" s="397"/>
      <c r="ID64" s="397"/>
      <c r="IE64" s="397"/>
      <c r="IF64" s="397"/>
      <c r="IG64" s="397"/>
      <c r="IH64" s="397"/>
      <c r="II64" s="397"/>
      <c r="IJ64" s="397"/>
      <c r="IK64" s="397"/>
      <c r="IL64" s="397"/>
      <c r="IM64" s="397"/>
      <c r="IN64" s="397"/>
    </row>
    <row r="65" spans="1:248" ht="89.45" hidden="1" customHeight="1">
      <c r="A65" s="732">
        <f>IF(AND(B65="Yes",C63="OK"),I65,0)</f>
        <v>0</v>
      </c>
      <c r="B65" s="735" t="s">
        <v>1206</v>
      </c>
      <c r="C65" s="728" t="s">
        <v>1216</v>
      </c>
      <c r="G65" s="729"/>
      <c r="H65" s="729"/>
      <c r="I65" s="397">
        <v>0.75</v>
      </c>
      <c r="O65" s="397"/>
      <c r="P65" s="397"/>
      <c r="Q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row>
    <row r="66" spans="1:248" ht="72.599999999999994" hidden="1">
      <c r="A66" s="732">
        <f>IF(AND(B66="Yes",C63="OK"),I66,0)</f>
        <v>0</v>
      </c>
      <c r="B66" s="735" t="s">
        <v>1206</v>
      </c>
      <c r="C66" s="728" t="s">
        <v>1217</v>
      </c>
      <c r="G66" s="729"/>
      <c r="H66" s="729"/>
      <c r="I66" s="397">
        <v>0.5</v>
      </c>
      <c r="O66" s="397"/>
      <c r="P66" s="397"/>
      <c r="Q66" s="397"/>
      <c r="BF66" s="397"/>
      <c r="BG66" s="397"/>
      <c r="BH66" s="397"/>
      <c r="BI66" s="397"/>
      <c r="BJ66" s="397"/>
      <c r="BK66" s="397"/>
      <c r="BL66" s="397"/>
      <c r="BM66" s="397"/>
      <c r="BN66" s="397"/>
      <c r="BO66" s="397"/>
      <c r="BP66" s="397"/>
      <c r="BQ66" s="397"/>
      <c r="BR66" s="397"/>
      <c r="BS66" s="397"/>
      <c r="BT66" s="397"/>
      <c r="BU66" s="397"/>
      <c r="BV66" s="397"/>
      <c r="BW66" s="397"/>
      <c r="BX66" s="397"/>
      <c r="BY66" s="397"/>
      <c r="BZ66" s="397"/>
      <c r="CA66" s="397"/>
      <c r="CB66" s="397"/>
      <c r="CC66" s="397"/>
      <c r="CD66" s="397"/>
      <c r="CE66" s="397"/>
      <c r="CF66" s="397"/>
      <c r="CG66" s="397"/>
      <c r="CH66" s="397"/>
      <c r="CI66" s="397"/>
      <c r="CJ66" s="397"/>
      <c r="CK66" s="397"/>
      <c r="CL66" s="397"/>
      <c r="CM66" s="397"/>
      <c r="CN66" s="397"/>
      <c r="CO66" s="397"/>
      <c r="CP66" s="397"/>
      <c r="CQ66" s="397"/>
      <c r="CR66" s="397"/>
      <c r="CS66" s="397"/>
      <c r="CT66" s="397"/>
      <c r="CU66" s="397"/>
      <c r="CV66" s="397"/>
      <c r="CW66" s="397"/>
      <c r="CX66" s="397"/>
      <c r="CY66" s="397"/>
      <c r="CZ66" s="397"/>
      <c r="DA66" s="397"/>
      <c r="DB66" s="397"/>
      <c r="DC66" s="397"/>
      <c r="DD66" s="397"/>
      <c r="DE66" s="397"/>
      <c r="DF66" s="397"/>
      <c r="DG66" s="397"/>
      <c r="DH66" s="397"/>
      <c r="DI66" s="397"/>
      <c r="DJ66" s="397"/>
      <c r="DK66" s="397"/>
      <c r="DL66" s="397"/>
      <c r="DM66" s="397"/>
      <c r="DN66" s="397"/>
      <c r="DO66" s="397"/>
      <c r="DP66" s="397"/>
      <c r="DQ66" s="397"/>
      <c r="DR66" s="397"/>
      <c r="DS66" s="397"/>
      <c r="DT66" s="397"/>
      <c r="DU66" s="397"/>
      <c r="DV66" s="397"/>
      <c r="DW66" s="397"/>
      <c r="DX66" s="397"/>
      <c r="DY66" s="397"/>
      <c r="DZ66" s="397"/>
      <c r="EA66" s="397"/>
      <c r="EB66" s="397"/>
      <c r="EC66" s="397"/>
      <c r="ED66" s="397"/>
      <c r="EE66" s="397"/>
      <c r="EF66" s="397"/>
      <c r="EG66" s="397"/>
      <c r="EH66" s="397"/>
      <c r="EI66" s="397"/>
      <c r="EJ66" s="397"/>
      <c r="EK66" s="397"/>
      <c r="EL66" s="397"/>
      <c r="EM66" s="397"/>
      <c r="EN66" s="397"/>
      <c r="EO66" s="397"/>
      <c r="EP66" s="397"/>
      <c r="EQ66" s="397"/>
      <c r="ER66" s="397"/>
      <c r="ES66" s="397"/>
      <c r="ET66" s="397"/>
      <c r="EU66" s="397"/>
      <c r="EV66" s="397"/>
      <c r="EW66" s="397"/>
      <c r="EX66" s="397"/>
      <c r="EY66" s="397"/>
      <c r="EZ66" s="397"/>
      <c r="FA66" s="397"/>
      <c r="FB66" s="397"/>
      <c r="FC66" s="397"/>
      <c r="FD66" s="397"/>
      <c r="FE66" s="397"/>
      <c r="FF66" s="397"/>
      <c r="FG66" s="397"/>
      <c r="FH66" s="397"/>
      <c r="FI66" s="397"/>
      <c r="FJ66" s="397"/>
      <c r="FK66" s="397"/>
      <c r="FL66" s="397"/>
      <c r="FM66" s="397"/>
      <c r="FN66" s="397"/>
      <c r="FO66" s="397"/>
      <c r="FP66" s="397"/>
      <c r="FQ66" s="397"/>
      <c r="FR66" s="397"/>
      <c r="FS66" s="397"/>
      <c r="FT66" s="397"/>
      <c r="FU66" s="397"/>
      <c r="FV66" s="397"/>
      <c r="FW66" s="397"/>
      <c r="FX66" s="397"/>
      <c r="FY66" s="397"/>
      <c r="FZ66" s="397"/>
      <c r="GA66" s="397"/>
      <c r="GB66" s="397"/>
      <c r="GC66" s="397"/>
      <c r="GD66" s="397"/>
      <c r="GE66" s="397"/>
      <c r="GF66" s="397"/>
      <c r="GG66" s="397"/>
      <c r="GH66" s="397"/>
      <c r="GI66" s="397"/>
      <c r="GJ66" s="397"/>
      <c r="GK66" s="397"/>
      <c r="GL66" s="397"/>
      <c r="GM66" s="397"/>
      <c r="GN66" s="397"/>
      <c r="GO66" s="397"/>
      <c r="GP66" s="397"/>
      <c r="GQ66" s="397"/>
      <c r="GR66" s="397"/>
      <c r="GS66" s="397"/>
      <c r="GT66" s="397"/>
      <c r="GU66" s="397"/>
      <c r="GV66" s="397"/>
      <c r="GW66" s="397"/>
      <c r="GX66" s="397"/>
      <c r="GY66" s="397"/>
      <c r="GZ66" s="397"/>
      <c r="HA66" s="397"/>
      <c r="HB66" s="397"/>
      <c r="HC66" s="397"/>
      <c r="HD66" s="397"/>
      <c r="HE66" s="397"/>
      <c r="HF66" s="397"/>
      <c r="HG66" s="397"/>
      <c r="HH66" s="397"/>
      <c r="HI66" s="397"/>
      <c r="HJ66" s="397"/>
      <c r="HK66" s="397"/>
      <c r="HL66" s="397"/>
      <c r="HM66" s="397"/>
      <c r="HN66" s="397"/>
      <c r="HO66" s="397"/>
      <c r="HP66" s="397"/>
      <c r="HQ66" s="397"/>
      <c r="HR66" s="397"/>
      <c r="HS66" s="397"/>
      <c r="HT66" s="397"/>
      <c r="HU66" s="397"/>
      <c r="HV66" s="397"/>
      <c r="HW66" s="397"/>
      <c r="HX66" s="397"/>
      <c r="HY66" s="397"/>
      <c r="HZ66" s="397"/>
      <c r="IA66" s="397"/>
      <c r="IB66" s="397"/>
      <c r="IC66" s="397"/>
      <c r="ID66" s="397"/>
      <c r="IE66" s="397"/>
      <c r="IF66" s="397"/>
      <c r="IG66" s="397"/>
      <c r="IH66" s="397"/>
      <c r="II66" s="397"/>
      <c r="IJ66" s="397"/>
      <c r="IK66" s="397"/>
      <c r="IL66" s="397"/>
      <c r="IM66" s="397"/>
      <c r="IN66" s="397"/>
    </row>
    <row r="67" spans="1:248" ht="43.5" hidden="1">
      <c r="A67" s="732">
        <f>IF(AND(B67="Yes",C63="OK"),I67,0)</f>
        <v>0</v>
      </c>
      <c r="B67" s="735" t="s">
        <v>1206</v>
      </c>
      <c r="C67" s="728" t="s">
        <v>1218</v>
      </c>
      <c r="G67" s="729"/>
      <c r="H67" s="729"/>
      <c r="I67" s="397">
        <v>0</v>
      </c>
      <c r="O67" s="397"/>
      <c r="P67" s="397"/>
      <c r="Q67" s="397"/>
      <c r="BF67" s="397"/>
      <c r="BG67" s="397"/>
      <c r="BH67" s="397"/>
      <c r="BI67" s="397"/>
      <c r="BJ67" s="397"/>
      <c r="BK67" s="397"/>
      <c r="BL67" s="397"/>
      <c r="BM67" s="397"/>
      <c r="BN67" s="397"/>
      <c r="BO67" s="397"/>
      <c r="BP67" s="397"/>
      <c r="BQ67" s="397"/>
      <c r="BR67" s="397"/>
      <c r="BS67" s="397"/>
      <c r="BT67" s="397"/>
      <c r="BU67" s="397"/>
      <c r="BV67" s="397"/>
      <c r="BW67" s="397"/>
      <c r="BX67" s="397"/>
      <c r="BY67" s="397"/>
      <c r="BZ67" s="397"/>
      <c r="CA67" s="397"/>
      <c r="CB67" s="397"/>
      <c r="CC67" s="397"/>
      <c r="CD67" s="397"/>
      <c r="CE67" s="397"/>
      <c r="CF67" s="397"/>
      <c r="CG67" s="397"/>
      <c r="CH67" s="397"/>
      <c r="CI67" s="397"/>
      <c r="CJ67" s="397"/>
      <c r="CK67" s="397"/>
      <c r="CL67" s="397"/>
      <c r="CM67" s="397"/>
      <c r="CN67" s="397"/>
      <c r="CO67" s="397"/>
      <c r="CP67" s="397"/>
      <c r="CQ67" s="397"/>
      <c r="CR67" s="397"/>
      <c r="CS67" s="397"/>
      <c r="CT67" s="397"/>
      <c r="CU67" s="397"/>
      <c r="CV67" s="397"/>
      <c r="CW67" s="397"/>
      <c r="CX67" s="397"/>
      <c r="CY67" s="397"/>
      <c r="CZ67" s="397"/>
      <c r="DA67" s="397"/>
      <c r="DB67" s="397"/>
      <c r="DC67" s="397"/>
      <c r="DD67" s="397"/>
      <c r="DE67" s="397"/>
      <c r="DF67" s="397"/>
      <c r="DG67" s="397"/>
      <c r="DH67" s="397"/>
      <c r="DI67" s="397"/>
      <c r="DJ67" s="397"/>
      <c r="DK67" s="397"/>
      <c r="DL67" s="397"/>
      <c r="DM67" s="397"/>
      <c r="DN67" s="397"/>
      <c r="DO67" s="397"/>
      <c r="DP67" s="397"/>
      <c r="DQ67" s="397"/>
      <c r="DR67" s="397"/>
      <c r="DS67" s="397"/>
      <c r="DT67" s="397"/>
      <c r="DU67" s="397"/>
      <c r="DV67" s="397"/>
      <c r="DW67" s="397"/>
      <c r="DX67" s="397"/>
      <c r="DY67" s="397"/>
      <c r="DZ67" s="397"/>
      <c r="EA67" s="397"/>
      <c r="EB67" s="397"/>
      <c r="EC67" s="397"/>
      <c r="ED67" s="397"/>
      <c r="EE67" s="397"/>
      <c r="EF67" s="397"/>
      <c r="EG67" s="397"/>
      <c r="EH67" s="397"/>
      <c r="EI67" s="397"/>
      <c r="EJ67" s="397"/>
      <c r="EK67" s="397"/>
      <c r="EL67" s="397"/>
      <c r="EM67" s="397"/>
      <c r="EN67" s="397"/>
      <c r="EO67" s="397"/>
      <c r="EP67" s="397"/>
      <c r="EQ67" s="397"/>
      <c r="ER67" s="397"/>
      <c r="ES67" s="397"/>
      <c r="ET67" s="397"/>
      <c r="EU67" s="397"/>
      <c r="EV67" s="397"/>
      <c r="EW67" s="397"/>
      <c r="EX67" s="397"/>
      <c r="EY67" s="397"/>
      <c r="EZ67" s="397"/>
      <c r="FA67" s="397"/>
      <c r="FB67" s="397"/>
      <c r="FC67" s="397"/>
      <c r="FD67" s="397"/>
      <c r="FE67" s="397"/>
      <c r="FF67" s="397"/>
      <c r="FG67" s="397"/>
      <c r="FH67" s="397"/>
      <c r="FI67" s="397"/>
      <c r="FJ67" s="397"/>
      <c r="FK67" s="397"/>
      <c r="FL67" s="397"/>
      <c r="FM67" s="397"/>
      <c r="FN67" s="397"/>
      <c r="FO67" s="397"/>
      <c r="FP67" s="397"/>
      <c r="FQ67" s="397"/>
      <c r="FR67" s="397"/>
      <c r="FS67" s="397"/>
      <c r="FT67" s="397"/>
      <c r="FU67" s="397"/>
      <c r="FV67" s="397"/>
      <c r="FW67" s="397"/>
      <c r="FX67" s="397"/>
      <c r="FY67" s="397"/>
      <c r="FZ67" s="397"/>
      <c r="GA67" s="397"/>
      <c r="GB67" s="397"/>
      <c r="GC67" s="397"/>
      <c r="GD67" s="397"/>
      <c r="GE67" s="397"/>
      <c r="GF67" s="397"/>
      <c r="GG67" s="397"/>
      <c r="GH67" s="397"/>
      <c r="GI67" s="397"/>
      <c r="GJ67" s="397"/>
      <c r="GK67" s="397"/>
      <c r="GL67" s="397"/>
      <c r="GM67" s="397"/>
      <c r="GN67" s="397"/>
      <c r="GO67" s="397"/>
      <c r="GP67" s="397"/>
      <c r="GQ67" s="397"/>
      <c r="GR67" s="397"/>
      <c r="GS67" s="397"/>
      <c r="GT67" s="397"/>
      <c r="GU67" s="397"/>
      <c r="GV67" s="397"/>
      <c r="GW67" s="397"/>
      <c r="GX67" s="397"/>
      <c r="GY67" s="397"/>
      <c r="GZ67" s="397"/>
      <c r="HA67" s="397"/>
      <c r="HB67" s="397"/>
      <c r="HC67" s="397"/>
      <c r="HD67" s="397"/>
      <c r="HE67" s="397"/>
      <c r="HF67" s="397"/>
      <c r="HG67" s="397"/>
      <c r="HH67" s="397"/>
      <c r="HI67" s="397"/>
      <c r="HJ67" s="397"/>
      <c r="HK67" s="397"/>
      <c r="HL67" s="397"/>
      <c r="HM67" s="397"/>
      <c r="HN67" s="397"/>
      <c r="HO67" s="397"/>
      <c r="HP67" s="397"/>
      <c r="HQ67" s="397"/>
      <c r="HR67" s="397"/>
      <c r="HS67" s="397"/>
      <c r="HT67" s="397"/>
      <c r="HU67" s="397"/>
      <c r="HV67" s="397"/>
      <c r="HW67" s="397"/>
      <c r="HX67" s="397"/>
      <c r="HY67" s="397"/>
      <c r="HZ67" s="397"/>
      <c r="IA67" s="397"/>
      <c r="IB67" s="397"/>
      <c r="IC67" s="397"/>
      <c r="ID67" s="397"/>
      <c r="IE67" s="397"/>
      <c r="IF67" s="397"/>
      <c r="IG67" s="397"/>
      <c r="IH67" s="397"/>
      <c r="II67" s="397"/>
      <c r="IJ67" s="397"/>
      <c r="IK67" s="397"/>
      <c r="IL67" s="397"/>
      <c r="IM67" s="397"/>
      <c r="IN67" s="397"/>
    </row>
    <row r="68" spans="1:248" hidden="1">
      <c r="A68" s="732"/>
      <c r="B68" s="736">
        <f>SUM(A64:A67)</f>
        <v>1.25</v>
      </c>
      <c r="C68" s="728" t="s">
        <v>1212</v>
      </c>
      <c r="G68" s="729"/>
      <c r="H68" s="729"/>
      <c r="I68" s="397"/>
      <c r="O68" s="397"/>
      <c r="P68" s="397"/>
      <c r="Q68" s="397"/>
      <c r="BF68" s="397"/>
      <c r="BG68" s="397"/>
      <c r="BH68" s="397"/>
      <c r="BI68" s="397"/>
      <c r="BJ68" s="397"/>
      <c r="BK68" s="397"/>
      <c r="BL68" s="397"/>
      <c r="BM68" s="397"/>
      <c r="BN68" s="397"/>
      <c r="BO68" s="397"/>
      <c r="BP68" s="397"/>
      <c r="BQ68" s="397"/>
      <c r="BR68" s="397"/>
      <c r="BS68" s="397"/>
      <c r="BT68" s="397"/>
      <c r="BU68" s="397"/>
      <c r="BV68" s="397"/>
      <c r="BW68" s="397"/>
      <c r="BX68" s="397"/>
      <c r="BY68" s="397"/>
      <c r="BZ68" s="397"/>
      <c r="CA68" s="397"/>
      <c r="CB68" s="397"/>
      <c r="CC68" s="397"/>
      <c r="CD68" s="397"/>
      <c r="CE68" s="397"/>
      <c r="CF68" s="397"/>
      <c r="CG68" s="397"/>
      <c r="CH68" s="397"/>
      <c r="CI68" s="397"/>
      <c r="CJ68" s="397"/>
      <c r="CK68" s="397"/>
      <c r="CL68" s="397"/>
      <c r="CM68" s="397"/>
      <c r="CN68" s="397"/>
      <c r="CO68" s="397"/>
      <c r="CP68" s="397"/>
      <c r="CQ68" s="397"/>
      <c r="CR68" s="397"/>
      <c r="CS68" s="397"/>
      <c r="CT68" s="397"/>
      <c r="CU68" s="397"/>
      <c r="CV68" s="397"/>
      <c r="CW68" s="397"/>
      <c r="CX68" s="397"/>
      <c r="CY68" s="397"/>
      <c r="CZ68" s="397"/>
      <c r="DA68" s="397"/>
      <c r="DB68" s="397"/>
      <c r="DC68" s="397"/>
      <c r="DD68" s="397"/>
      <c r="DE68" s="397"/>
      <c r="DF68" s="397"/>
      <c r="DG68" s="397"/>
      <c r="DH68" s="397"/>
      <c r="DI68" s="397"/>
      <c r="DJ68" s="397"/>
      <c r="DK68" s="397"/>
      <c r="DL68" s="397"/>
      <c r="DM68" s="397"/>
      <c r="DN68" s="397"/>
      <c r="DO68" s="397"/>
      <c r="DP68" s="397"/>
      <c r="DQ68" s="397"/>
      <c r="DR68" s="397"/>
      <c r="DS68" s="397"/>
      <c r="DT68" s="397"/>
      <c r="DU68" s="397"/>
      <c r="DV68" s="397"/>
      <c r="DW68" s="397"/>
      <c r="DX68" s="397"/>
      <c r="DY68" s="397"/>
      <c r="DZ68" s="397"/>
      <c r="EA68" s="397"/>
      <c r="EB68" s="397"/>
      <c r="EC68" s="397"/>
      <c r="ED68" s="397"/>
      <c r="EE68" s="397"/>
      <c r="EF68" s="397"/>
      <c r="EG68" s="397"/>
      <c r="EH68" s="397"/>
      <c r="EI68" s="397"/>
      <c r="EJ68" s="397"/>
      <c r="EK68" s="397"/>
      <c r="EL68" s="397"/>
      <c r="EM68" s="397"/>
      <c r="EN68" s="397"/>
      <c r="EO68" s="397"/>
      <c r="EP68" s="397"/>
      <c r="EQ68" s="397"/>
      <c r="ER68" s="397"/>
      <c r="ES68" s="397"/>
      <c r="ET68" s="397"/>
      <c r="EU68" s="397"/>
      <c r="EV68" s="397"/>
      <c r="EW68" s="397"/>
      <c r="EX68" s="397"/>
      <c r="EY68" s="397"/>
      <c r="EZ68" s="397"/>
      <c r="FA68" s="397"/>
      <c r="FB68" s="397"/>
      <c r="FC68" s="397"/>
      <c r="FD68" s="397"/>
      <c r="FE68" s="397"/>
      <c r="FF68" s="397"/>
      <c r="FG68" s="397"/>
      <c r="FH68" s="397"/>
      <c r="FI68" s="397"/>
      <c r="FJ68" s="397"/>
      <c r="FK68" s="397"/>
      <c r="FL68" s="397"/>
      <c r="FM68" s="397"/>
      <c r="FN68" s="397"/>
      <c r="FO68" s="397"/>
      <c r="FP68" s="397"/>
      <c r="FQ68" s="397"/>
      <c r="FR68" s="397"/>
      <c r="FS68" s="397"/>
      <c r="FT68" s="397"/>
      <c r="FU68" s="397"/>
      <c r="FV68" s="397"/>
      <c r="FW68" s="397"/>
      <c r="FX68" s="397"/>
      <c r="FY68" s="397"/>
      <c r="FZ68" s="397"/>
      <c r="GA68" s="397"/>
      <c r="GB68" s="397"/>
      <c r="GC68" s="397"/>
      <c r="GD68" s="397"/>
      <c r="GE68" s="397"/>
      <c r="GF68" s="397"/>
      <c r="GG68" s="397"/>
      <c r="GH68" s="397"/>
      <c r="GI68" s="397"/>
      <c r="GJ68" s="397"/>
      <c r="GK68" s="397"/>
      <c r="GL68" s="397"/>
      <c r="GM68" s="397"/>
      <c r="GN68" s="397"/>
      <c r="GO68" s="397"/>
      <c r="GP68" s="397"/>
      <c r="GQ68" s="397"/>
      <c r="GR68" s="397"/>
      <c r="GS68" s="397"/>
      <c r="GT68" s="397"/>
      <c r="GU68" s="397"/>
      <c r="GV68" s="397"/>
      <c r="GW68" s="397"/>
      <c r="GX68" s="397"/>
      <c r="GY68" s="397"/>
      <c r="GZ68" s="397"/>
      <c r="HA68" s="397"/>
      <c r="HB68" s="397"/>
      <c r="HC68" s="397"/>
      <c r="HD68" s="397"/>
      <c r="HE68" s="397"/>
      <c r="HF68" s="397"/>
      <c r="HG68" s="397"/>
      <c r="HH68" s="397"/>
      <c r="HI68" s="397"/>
      <c r="HJ68" s="397"/>
      <c r="HK68" s="397"/>
      <c r="HL68" s="397"/>
      <c r="HM68" s="397"/>
      <c r="HN68" s="397"/>
      <c r="HO68" s="397"/>
      <c r="HP68" s="397"/>
      <c r="HQ68" s="397"/>
      <c r="HR68" s="397"/>
      <c r="HS68" s="397"/>
      <c r="HT68" s="397"/>
      <c r="HU68" s="397"/>
      <c r="HV68" s="397"/>
      <c r="HW68" s="397"/>
      <c r="HX68" s="397"/>
      <c r="HY68" s="397"/>
      <c r="HZ68" s="397"/>
      <c r="IA68" s="397"/>
      <c r="IB68" s="397"/>
      <c r="IC68" s="397"/>
      <c r="ID68" s="397"/>
      <c r="IE68" s="397"/>
      <c r="IF68" s="397"/>
      <c r="IG68" s="397"/>
      <c r="IH68" s="397"/>
      <c r="II68" s="397"/>
      <c r="IJ68" s="397"/>
      <c r="IK68" s="397"/>
      <c r="IL68" s="397"/>
      <c r="IM68" s="397"/>
      <c r="IN68" s="397"/>
    </row>
    <row r="69" spans="1:248" ht="409.6" hidden="1" thickBot="1">
      <c r="B69" s="737" t="s">
        <v>1219</v>
      </c>
      <c r="C69" s="731" t="s">
        <v>1220</v>
      </c>
      <c r="G69" s="729"/>
      <c r="H69" s="729"/>
      <c r="I69" s="397"/>
      <c r="O69" s="397"/>
      <c r="P69" s="397"/>
      <c r="Q69" s="397"/>
      <c r="BF69" s="397"/>
      <c r="BG69" s="397"/>
      <c r="BH69" s="397"/>
      <c r="BI69" s="397"/>
      <c r="BJ69" s="397"/>
      <c r="BK69" s="397"/>
      <c r="BL69" s="397"/>
      <c r="BM69" s="397"/>
      <c r="BN69" s="397"/>
      <c r="BO69" s="397"/>
      <c r="BP69" s="397"/>
      <c r="BQ69" s="397"/>
      <c r="BR69" s="397"/>
      <c r="BS69" s="397"/>
      <c r="BT69" s="397"/>
      <c r="BU69" s="397"/>
      <c r="BV69" s="397"/>
      <c r="BW69" s="397"/>
      <c r="BX69" s="397"/>
      <c r="BY69" s="397"/>
      <c r="BZ69" s="397"/>
      <c r="CA69" s="397"/>
      <c r="CB69" s="397"/>
      <c r="CC69" s="397"/>
      <c r="CD69" s="397"/>
      <c r="CE69" s="397"/>
      <c r="CF69" s="397"/>
      <c r="CG69" s="397"/>
      <c r="CH69" s="397"/>
      <c r="CI69" s="397"/>
      <c r="CJ69" s="397"/>
      <c r="CK69" s="397"/>
      <c r="CL69" s="397"/>
      <c r="CM69" s="397"/>
      <c r="CN69" s="397"/>
      <c r="CO69" s="397"/>
      <c r="CP69" s="397"/>
      <c r="CQ69" s="397"/>
      <c r="CR69" s="397"/>
      <c r="CS69" s="397"/>
      <c r="CT69" s="397"/>
      <c r="CU69" s="397"/>
      <c r="CV69" s="397"/>
      <c r="CW69" s="397"/>
      <c r="CX69" s="397"/>
      <c r="CY69" s="397"/>
      <c r="CZ69" s="397"/>
      <c r="DA69" s="397"/>
      <c r="DB69" s="397"/>
      <c r="DC69" s="397"/>
      <c r="DD69" s="397"/>
      <c r="DE69" s="397"/>
      <c r="DF69" s="397"/>
      <c r="DG69" s="397"/>
      <c r="DH69" s="397"/>
      <c r="DI69" s="397"/>
      <c r="DJ69" s="397"/>
      <c r="DK69" s="397"/>
      <c r="DL69" s="397"/>
      <c r="DM69" s="397"/>
      <c r="DN69" s="397"/>
      <c r="DO69" s="397"/>
      <c r="DP69" s="397"/>
      <c r="DQ69" s="397"/>
      <c r="DR69" s="397"/>
      <c r="DS69" s="397"/>
      <c r="DT69" s="397"/>
      <c r="DU69" s="397"/>
      <c r="DV69" s="397"/>
      <c r="DW69" s="397"/>
      <c r="DX69" s="397"/>
      <c r="DY69" s="397"/>
      <c r="DZ69" s="397"/>
      <c r="EA69" s="397"/>
      <c r="EB69" s="397"/>
      <c r="EC69" s="397"/>
      <c r="ED69" s="397"/>
      <c r="EE69" s="397"/>
      <c r="EF69" s="397"/>
      <c r="EG69" s="397"/>
      <c r="EH69" s="397"/>
      <c r="EI69" s="397"/>
      <c r="EJ69" s="397"/>
      <c r="EK69" s="397"/>
      <c r="EL69" s="397"/>
      <c r="EM69" s="397"/>
      <c r="EN69" s="397"/>
      <c r="EO69" s="397"/>
      <c r="EP69" s="397"/>
      <c r="EQ69" s="397"/>
      <c r="ER69" s="397"/>
      <c r="ES69" s="397"/>
      <c r="ET69" s="397"/>
      <c r="EU69" s="397"/>
      <c r="EV69" s="397"/>
      <c r="EW69" s="397"/>
      <c r="EX69" s="397"/>
      <c r="EY69" s="397"/>
      <c r="EZ69" s="397"/>
      <c r="FA69" s="397"/>
      <c r="FB69" s="397"/>
      <c r="FC69" s="397"/>
      <c r="FD69" s="397"/>
      <c r="FE69" s="397"/>
      <c r="FF69" s="397"/>
      <c r="FG69" s="397"/>
      <c r="FH69" s="397"/>
      <c r="FI69" s="397"/>
      <c r="FJ69" s="397"/>
      <c r="FK69" s="397"/>
      <c r="FL69" s="397"/>
      <c r="FM69" s="397"/>
      <c r="FN69" s="397"/>
      <c r="FO69" s="397"/>
      <c r="FP69" s="397"/>
      <c r="FQ69" s="397"/>
      <c r="FR69" s="397"/>
      <c r="FS69" s="397"/>
      <c r="FT69" s="397"/>
      <c r="FU69" s="397"/>
      <c r="FV69" s="397"/>
      <c r="FW69" s="397"/>
      <c r="FX69" s="397"/>
      <c r="FY69" s="397"/>
      <c r="FZ69" s="397"/>
      <c r="GA69" s="397"/>
      <c r="GB69" s="397"/>
      <c r="GC69" s="397"/>
      <c r="GD69" s="397"/>
      <c r="GE69" s="397"/>
      <c r="GF69" s="397"/>
      <c r="GG69" s="397"/>
      <c r="GH69" s="397"/>
      <c r="GI69" s="397"/>
      <c r="GJ69" s="397"/>
      <c r="GK69" s="397"/>
      <c r="GL69" s="397"/>
      <c r="GM69" s="397"/>
      <c r="GN69" s="397"/>
      <c r="GO69" s="397"/>
      <c r="GP69" s="397"/>
      <c r="GQ69" s="397"/>
      <c r="GR69" s="397"/>
      <c r="GS69" s="397"/>
      <c r="GT69" s="397"/>
      <c r="GU69" s="397"/>
      <c r="GV69" s="397"/>
      <c r="GW69" s="397"/>
      <c r="GX69" s="397"/>
      <c r="GY69" s="397"/>
      <c r="GZ69" s="397"/>
      <c r="HA69" s="397"/>
      <c r="HB69" s="397"/>
      <c r="HC69" s="397"/>
      <c r="HD69" s="397"/>
      <c r="HE69" s="397"/>
      <c r="HF69" s="397"/>
      <c r="HG69" s="397"/>
      <c r="HH69" s="397"/>
      <c r="HI69" s="397"/>
      <c r="HJ69" s="397"/>
      <c r="HK69" s="397"/>
      <c r="HL69" s="397"/>
      <c r="HM69" s="397"/>
      <c r="HN69" s="397"/>
      <c r="HO69" s="397"/>
      <c r="HP69" s="397"/>
      <c r="HQ69" s="397"/>
      <c r="HR69" s="397"/>
      <c r="HS69" s="397"/>
      <c r="HT69" s="397"/>
      <c r="HU69" s="397"/>
      <c r="HV69" s="397"/>
      <c r="HW69" s="397"/>
      <c r="HX69" s="397"/>
      <c r="HY69" s="397"/>
      <c r="HZ69" s="397"/>
      <c r="IA69" s="397"/>
      <c r="IB69" s="397"/>
      <c r="IC69" s="397"/>
      <c r="ID69" s="397"/>
      <c r="IE69" s="397"/>
      <c r="IF69" s="397"/>
      <c r="IG69" s="397"/>
      <c r="IH69" s="397"/>
      <c r="II69" s="397"/>
      <c r="IJ69" s="397"/>
      <c r="IK69" s="397"/>
      <c r="IL69" s="397"/>
      <c r="IM69" s="397"/>
      <c r="IN69" s="397"/>
    </row>
    <row r="70" spans="1:248" hidden="1">
      <c r="B70" s="1194" t="s">
        <v>1190</v>
      </c>
      <c r="C70" s="1195"/>
      <c r="G70" s="776"/>
      <c r="H70" s="776"/>
      <c r="I70" s="397"/>
      <c r="O70" s="397"/>
      <c r="P70" s="397"/>
      <c r="Q70" s="397"/>
      <c r="BF70" s="397"/>
      <c r="BG70" s="397"/>
      <c r="BH70" s="397"/>
      <c r="BI70" s="397"/>
      <c r="BJ70" s="397"/>
      <c r="BK70" s="397"/>
      <c r="BL70" s="397"/>
      <c r="BM70" s="397"/>
      <c r="BN70" s="397"/>
      <c r="BO70" s="397"/>
      <c r="BP70" s="397"/>
      <c r="BQ70" s="397"/>
      <c r="BR70" s="397"/>
      <c r="BS70" s="397"/>
      <c r="BT70" s="397"/>
      <c r="BU70" s="397"/>
      <c r="BV70" s="397"/>
      <c r="BW70" s="397"/>
      <c r="BX70" s="397"/>
      <c r="BY70" s="397"/>
      <c r="BZ70" s="397"/>
      <c r="CA70" s="397"/>
      <c r="CB70" s="397"/>
      <c r="CC70" s="397"/>
      <c r="CD70" s="397"/>
      <c r="CE70" s="397"/>
      <c r="CF70" s="397"/>
      <c r="CG70" s="397"/>
      <c r="CH70" s="397"/>
      <c r="CI70" s="397"/>
      <c r="CJ70" s="397"/>
      <c r="CK70" s="397"/>
      <c r="CL70" s="397"/>
      <c r="CM70" s="397"/>
      <c r="CN70" s="397"/>
      <c r="CO70" s="397"/>
      <c r="CP70" s="397"/>
      <c r="CQ70" s="397"/>
      <c r="CR70" s="397"/>
      <c r="CS70" s="397"/>
      <c r="CT70" s="397"/>
      <c r="CU70" s="397"/>
      <c r="CV70" s="397"/>
      <c r="CW70" s="397"/>
      <c r="CX70" s="397"/>
      <c r="CY70" s="397"/>
      <c r="CZ70" s="397"/>
      <c r="DA70" s="397"/>
      <c r="DB70" s="397"/>
      <c r="DC70" s="397"/>
      <c r="DD70" s="397"/>
      <c r="DE70" s="397"/>
      <c r="DF70" s="397"/>
      <c r="DG70" s="397"/>
      <c r="DH70" s="397"/>
      <c r="DI70" s="397"/>
      <c r="DJ70" s="397"/>
      <c r="DK70" s="397"/>
      <c r="DL70" s="397"/>
      <c r="DM70" s="397"/>
      <c r="DN70" s="397"/>
      <c r="DO70" s="397"/>
      <c r="DP70" s="397"/>
      <c r="DQ70" s="397"/>
      <c r="DR70" s="397"/>
      <c r="DS70" s="397"/>
      <c r="DT70" s="397"/>
      <c r="DU70" s="397"/>
      <c r="DV70" s="397"/>
      <c r="DW70" s="397"/>
      <c r="DX70" s="397"/>
      <c r="DY70" s="397"/>
      <c r="DZ70" s="397"/>
      <c r="EA70" s="397"/>
      <c r="EB70" s="397"/>
      <c r="EC70" s="397"/>
      <c r="ED70" s="397"/>
      <c r="EE70" s="397"/>
      <c r="EF70" s="397"/>
      <c r="EG70" s="397"/>
      <c r="EH70" s="397"/>
      <c r="EI70" s="397"/>
      <c r="EJ70" s="397"/>
      <c r="EK70" s="397"/>
      <c r="EL70" s="397"/>
      <c r="EM70" s="397"/>
      <c r="EN70" s="397"/>
      <c r="EO70" s="397"/>
      <c r="EP70" s="397"/>
      <c r="EQ70" s="397"/>
      <c r="ER70" s="397"/>
      <c r="ES70" s="397"/>
      <c r="ET70" s="397"/>
      <c r="EU70" s="397"/>
      <c r="EV70" s="397"/>
      <c r="EW70" s="397"/>
      <c r="EX70" s="397"/>
      <c r="EY70" s="397"/>
      <c r="EZ70" s="397"/>
      <c r="FA70" s="397"/>
      <c r="FB70" s="397"/>
      <c r="FC70" s="397"/>
      <c r="FD70" s="397"/>
      <c r="FE70" s="397"/>
      <c r="FF70" s="397"/>
      <c r="FG70" s="397"/>
      <c r="FH70" s="397"/>
      <c r="FI70" s="397"/>
      <c r="FJ70" s="397"/>
      <c r="FK70" s="397"/>
      <c r="FL70" s="397"/>
      <c r="FM70" s="397"/>
      <c r="FN70" s="397"/>
      <c r="FO70" s="397"/>
      <c r="FP70" s="397"/>
      <c r="FQ70" s="397"/>
      <c r="FR70" s="397"/>
      <c r="FS70" s="397"/>
      <c r="FT70" s="397"/>
      <c r="FU70" s="397"/>
      <c r="FV70" s="397"/>
      <c r="FW70" s="397"/>
      <c r="FX70" s="397"/>
      <c r="FY70" s="397"/>
      <c r="FZ70" s="397"/>
      <c r="GA70" s="397"/>
      <c r="GB70" s="397"/>
      <c r="GC70" s="397"/>
      <c r="GD70" s="397"/>
      <c r="GE70" s="397"/>
      <c r="GF70" s="397"/>
      <c r="GG70" s="397"/>
      <c r="GH70" s="397"/>
      <c r="GI70" s="397"/>
      <c r="GJ70" s="397"/>
      <c r="GK70" s="397"/>
      <c r="GL70" s="397"/>
      <c r="GM70" s="397"/>
      <c r="GN70" s="397"/>
      <c r="GO70" s="397"/>
      <c r="GP70" s="397"/>
      <c r="GQ70" s="397"/>
      <c r="GR70" s="397"/>
      <c r="GS70" s="397"/>
      <c r="GT70" s="397"/>
      <c r="GU70" s="397"/>
      <c r="GV70" s="397"/>
      <c r="GW70" s="397"/>
      <c r="GX70" s="397"/>
      <c r="GY70" s="397"/>
      <c r="GZ70" s="397"/>
      <c r="HA70" s="397"/>
      <c r="HB70" s="397"/>
      <c r="HC70" s="397"/>
      <c r="HD70" s="397"/>
      <c r="HE70" s="397"/>
      <c r="HF70" s="397"/>
      <c r="HG70" s="397"/>
      <c r="HH70" s="397"/>
      <c r="HI70" s="397"/>
      <c r="HJ70" s="397"/>
      <c r="HK70" s="397"/>
      <c r="HL70" s="397"/>
      <c r="HM70" s="397"/>
      <c r="HN70" s="397"/>
      <c r="HO70" s="397"/>
      <c r="HP70" s="397"/>
      <c r="HQ70" s="397"/>
      <c r="HR70" s="397"/>
      <c r="HS70" s="397"/>
      <c r="HT70" s="397"/>
      <c r="HU70" s="397"/>
      <c r="HV70" s="397"/>
      <c r="HW70" s="397"/>
      <c r="HX70" s="397"/>
      <c r="HY70" s="397"/>
      <c r="HZ70" s="397"/>
      <c r="IA70" s="397"/>
      <c r="IB70" s="397"/>
      <c r="IC70" s="397"/>
      <c r="ID70" s="397"/>
      <c r="IE70" s="397"/>
      <c r="IF70" s="397"/>
      <c r="IG70" s="397"/>
      <c r="IH70" s="397"/>
      <c r="II70" s="397"/>
      <c r="IJ70" s="397"/>
      <c r="IK70" s="397"/>
      <c r="IL70" s="397"/>
      <c r="IM70" s="397"/>
      <c r="IN70" s="397"/>
    </row>
    <row r="71" spans="1:248" ht="28.9" hidden="1" customHeight="1" thickBot="1">
      <c r="B71" s="1196" t="s">
        <v>1221</v>
      </c>
      <c r="C71" s="1197"/>
      <c r="G71" s="726"/>
      <c r="H71" s="726"/>
      <c r="I71" s="397"/>
      <c r="O71" s="397"/>
      <c r="P71" s="397"/>
      <c r="Q71" s="397"/>
      <c r="BF71" s="397"/>
      <c r="BG71" s="397"/>
      <c r="BH71" s="397"/>
      <c r="BI71" s="397"/>
      <c r="BJ71" s="397"/>
      <c r="BK71" s="397"/>
      <c r="BL71" s="397"/>
      <c r="BM71" s="397"/>
      <c r="BN71" s="397"/>
      <c r="BO71" s="397"/>
      <c r="BP71" s="397"/>
      <c r="BQ71" s="397"/>
      <c r="BR71" s="397"/>
      <c r="BS71" s="397"/>
      <c r="BT71" s="397"/>
      <c r="BU71" s="397"/>
      <c r="BV71" s="397"/>
      <c r="BW71" s="397"/>
      <c r="BX71" s="397"/>
      <c r="BY71" s="397"/>
      <c r="BZ71" s="397"/>
      <c r="CA71" s="397"/>
      <c r="CB71" s="397"/>
      <c r="CC71" s="397"/>
      <c r="CD71" s="397"/>
      <c r="CE71" s="397"/>
      <c r="CF71" s="397"/>
      <c r="CG71" s="397"/>
      <c r="CH71" s="397"/>
      <c r="CI71" s="397"/>
      <c r="CJ71" s="397"/>
      <c r="CK71" s="397"/>
      <c r="CL71" s="397"/>
      <c r="CM71" s="397"/>
      <c r="CN71" s="397"/>
      <c r="CO71" s="397"/>
      <c r="CP71" s="397"/>
      <c r="CQ71" s="397"/>
      <c r="CR71" s="397"/>
      <c r="CS71" s="397"/>
      <c r="CT71" s="397"/>
      <c r="CU71" s="397"/>
      <c r="CV71" s="397"/>
      <c r="CW71" s="397"/>
      <c r="CX71" s="397"/>
      <c r="CY71" s="397"/>
      <c r="CZ71" s="397"/>
      <c r="DA71" s="397"/>
      <c r="DB71" s="397"/>
      <c r="DC71" s="397"/>
      <c r="DD71" s="397"/>
      <c r="DE71" s="397"/>
      <c r="DF71" s="397"/>
      <c r="DG71" s="397"/>
      <c r="DH71" s="397"/>
      <c r="DI71" s="397"/>
      <c r="DJ71" s="397"/>
      <c r="DK71" s="397"/>
      <c r="DL71" s="397"/>
      <c r="DM71" s="397"/>
      <c r="DN71" s="397"/>
      <c r="DO71" s="397"/>
      <c r="DP71" s="397"/>
      <c r="DQ71" s="397"/>
      <c r="DR71" s="397"/>
      <c r="DS71" s="397"/>
      <c r="DT71" s="397"/>
      <c r="DU71" s="397"/>
      <c r="DV71" s="397"/>
      <c r="DW71" s="397"/>
      <c r="DX71" s="397"/>
      <c r="DY71" s="397"/>
      <c r="DZ71" s="397"/>
      <c r="EA71" s="397"/>
      <c r="EB71" s="397"/>
      <c r="EC71" s="397"/>
      <c r="ED71" s="397"/>
      <c r="EE71" s="397"/>
      <c r="EF71" s="397"/>
      <c r="EG71" s="397"/>
      <c r="EH71" s="397"/>
      <c r="EI71" s="397"/>
      <c r="EJ71" s="397"/>
      <c r="EK71" s="397"/>
      <c r="EL71" s="397"/>
      <c r="EM71" s="397"/>
      <c r="EN71" s="397"/>
      <c r="EO71" s="397"/>
      <c r="EP71" s="397"/>
      <c r="EQ71" s="397"/>
      <c r="ER71" s="397"/>
      <c r="ES71" s="397"/>
      <c r="ET71" s="397"/>
      <c r="EU71" s="397"/>
      <c r="EV71" s="397"/>
      <c r="EW71" s="397"/>
      <c r="EX71" s="397"/>
      <c r="EY71" s="397"/>
      <c r="EZ71" s="397"/>
      <c r="FA71" s="397"/>
      <c r="FB71" s="397"/>
      <c r="FC71" s="397"/>
      <c r="FD71" s="397"/>
      <c r="FE71" s="397"/>
      <c r="FF71" s="397"/>
      <c r="FG71" s="397"/>
      <c r="FH71" s="397"/>
      <c r="FI71" s="397"/>
      <c r="FJ71" s="397"/>
      <c r="FK71" s="397"/>
      <c r="FL71" s="397"/>
      <c r="FM71" s="397"/>
      <c r="FN71" s="397"/>
      <c r="FO71" s="397"/>
      <c r="FP71" s="397"/>
      <c r="FQ71" s="397"/>
      <c r="FR71" s="397"/>
      <c r="FS71" s="397"/>
      <c r="FT71" s="397"/>
      <c r="FU71" s="397"/>
      <c r="FV71" s="397"/>
      <c r="FW71" s="397"/>
      <c r="FX71" s="397"/>
      <c r="FY71" s="397"/>
      <c r="FZ71" s="397"/>
      <c r="GA71" s="397"/>
      <c r="GB71" s="397"/>
      <c r="GC71" s="397"/>
      <c r="GD71" s="397"/>
      <c r="GE71" s="397"/>
      <c r="GF71" s="397"/>
      <c r="GG71" s="397"/>
      <c r="GH71" s="397"/>
      <c r="GI71" s="397"/>
      <c r="GJ71" s="397"/>
      <c r="GK71" s="397"/>
      <c r="GL71" s="397"/>
      <c r="GM71" s="397"/>
      <c r="GN71" s="397"/>
      <c r="GO71" s="397"/>
      <c r="GP71" s="397"/>
      <c r="GQ71" s="397"/>
      <c r="GR71" s="397"/>
      <c r="GS71" s="397"/>
      <c r="GT71" s="397"/>
      <c r="GU71" s="397"/>
      <c r="GV71" s="397"/>
      <c r="GW71" s="397"/>
      <c r="GX71" s="397"/>
      <c r="GY71" s="397"/>
      <c r="GZ71" s="397"/>
      <c r="HA71" s="397"/>
      <c r="HB71" s="397"/>
      <c r="HC71" s="397"/>
      <c r="HD71" s="397"/>
      <c r="HE71" s="397"/>
      <c r="HF71" s="397"/>
      <c r="HG71" s="397"/>
      <c r="HH71" s="397"/>
      <c r="HI71" s="397"/>
      <c r="HJ71" s="397"/>
      <c r="HK71" s="397"/>
      <c r="HL71" s="397"/>
      <c r="HM71" s="397"/>
      <c r="HN71" s="397"/>
      <c r="HO71" s="397"/>
      <c r="HP71" s="397"/>
      <c r="HQ71" s="397"/>
      <c r="HR71" s="397"/>
      <c r="HS71" s="397"/>
      <c r="HT71" s="397"/>
      <c r="HU71" s="397"/>
      <c r="HV71" s="397"/>
      <c r="HW71" s="397"/>
      <c r="HX71" s="397"/>
      <c r="HY71" s="397"/>
      <c r="HZ71" s="397"/>
      <c r="IA71" s="397"/>
      <c r="IB71" s="397"/>
      <c r="IC71" s="397"/>
      <c r="ID71" s="397"/>
      <c r="IE71" s="397"/>
      <c r="IF71" s="397"/>
      <c r="IG71" s="397"/>
      <c r="IH71" s="397"/>
      <c r="II71" s="397"/>
      <c r="IJ71" s="397"/>
      <c r="IK71" s="397"/>
      <c r="IL71" s="397"/>
      <c r="IM71" s="397"/>
      <c r="IN71" s="397"/>
    </row>
    <row r="72" spans="1:248" hidden="1">
      <c r="A72" s="732">
        <f>COUNTIF(B73:B76,"Yes")</f>
        <v>1</v>
      </c>
      <c r="B72" s="733" t="s">
        <v>1214</v>
      </c>
      <c r="C72" s="734" t="str">
        <f>IF(A72&gt;1,"Too many 'Yes' selections.",IF(A72=0,"You must select one 'Yes' from below.","OK"))</f>
        <v>OK</v>
      </c>
      <c r="G72" s="738"/>
      <c r="H72" s="738"/>
      <c r="I72" s="397"/>
      <c r="O72" s="397"/>
      <c r="P72" s="397"/>
      <c r="Q72" s="397"/>
      <c r="BF72" s="397"/>
      <c r="BG72" s="397"/>
      <c r="BH72" s="397"/>
      <c r="BI72" s="397"/>
      <c r="BJ72" s="397"/>
      <c r="BK72" s="397"/>
      <c r="BL72" s="397"/>
      <c r="BM72" s="397"/>
      <c r="BN72" s="397"/>
      <c r="BO72" s="397"/>
      <c r="BP72" s="397"/>
      <c r="BQ72" s="397"/>
      <c r="BR72" s="397"/>
      <c r="BS72" s="397"/>
      <c r="BT72" s="397"/>
      <c r="BU72" s="397"/>
      <c r="BV72" s="397"/>
      <c r="BW72" s="397"/>
      <c r="BX72" s="397"/>
      <c r="BY72" s="397"/>
      <c r="BZ72" s="397"/>
      <c r="CA72" s="397"/>
      <c r="CB72" s="397"/>
      <c r="CC72" s="397"/>
      <c r="CD72" s="397"/>
      <c r="CE72" s="397"/>
      <c r="CF72" s="397"/>
      <c r="CG72" s="397"/>
      <c r="CH72" s="397"/>
      <c r="CI72" s="397"/>
      <c r="CJ72" s="397"/>
      <c r="CK72" s="397"/>
      <c r="CL72" s="397"/>
      <c r="CM72" s="397"/>
      <c r="CN72" s="397"/>
      <c r="CO72" s="397"/>
      <c r="CP72" s="397"/>
      <c r="CQ72" s="397"/>
      <c r="CR72" s="397"/>
      <c r="CS72" s="397"/>
      <c r="CT72" s="397"/>
      <c r="CU72" s="397"/>
      <c r="CV72" s="397"/>
      <c r="CW72" s="397"/>
      <c r="CX72" s="397"/>
      <c r="CY72" s="397"/>
      <c r="CZ72" s="397"/>
      <c r="DA72" s="397"/>
      <c r="DB72" s="397"/>
      <c r="DC72" s="397"/>
      <c r="DD72" s="397"/>
      <c r="DE72" s="397"/>
      <c r="DF72" s="397"/>
      <c r="DG72" s="397"/>
      <c r="DH72" s="397"/>
      <c r="DI72" s="397"/>
      <c r="DJ72" s="397"/>
      <c r="DK72" s="397"/>
      <c r="DL72" s="397"/>
      <c r="DM72" s="397"/>
      <c r="DN72" s="397"/>
      <c r="DO72" s="397"/>
      <c r="DP72" s="397"/>
      <c r="DQ72" s="397"/>
      <c r="DR72" s="397"/>
      <c r="DS72" s="397"/>
      <c r="DT72" s="397"/>
      <c r="DU72" s="397"/>
      <c r="DV72" s="397"/>
      <c r="DW72" s="397"/>
      <c r="DX72" s="397"/>
      <c r="DY72" s="397"/>
      <c r="DZ72" s="397"/>
      <c r="EA72" s="397"/>
      <c r="EB72" s="397"/>
      <c r="EC72" s="397"/>
      <c r="ED72" s="397"/>
      <c r="EE72" s="397"/>
      <c r="EF72" s="397"/>
      <c r="EG72" s="397"/>
      <c r="EH72" s="397"/>
      <c r="EI72" s="397"/>
      <c r="EJ72" s="397"/>
      <c r="EK72" s="397"/>
      <c r="EL72" s="397"/>
      <c r="EM72" s="397"/>
      <c r="EN72" s="397"/>
      <c r="EO72" s="397"/>
      <c r="EP72" s="397"/>
      <c r="EQ72" s="397"/>
      <c r="ER72" s="397"/>
      <c r="ES72" s="397"/>
      <c r="ET72" s="397"/>
      <c r="EU72" s="397"/>
      <c r="EV72" s="397"/>
      <c r="EW72" s="397"/>
      <c r="EX72" s="397"/>
      <c r="EY72" s="397"/>
      <c r="EZ72" s="397"/>
      <c r="FA72" s="397"/>
      <c r="FB72" s="397"/>
      <c r="FC72" s="397"/>
      <c r="FD72" s="397"/>
      <c r="FE72" s="397"/>
      <c r="FF72" s="397"/>
      <c r="FG72" s="397"/>
      <c r="FH72" s="397"/>
      <c r="FI72" s="397"/>
      <c r="FJ72" s="397"/>
      <c r="FK72" s="397"/>
      <c r="FL72" s="397"/>
      <c r="FM72" s="397"/>
      <c r="FN72" s="397"/>
      <c r="FO72" s="397"/>
      <c r="FP72" s="397"/>
      <c r="FQ72" s="397"/>
      <c r="FR72" s="397"/>
      <c r="FS72" s="397"/>
      <c r="FT72" s="397"/>
      <c r="FU72" s="397"/>
      <c r="FV72" s="397"/>
      <c r="FW72" s="397"/>
      <c r="FX72" s="397"/>
      <c r="FY72" s="397"/>
      <c r="FZ72" s="397"/>
      <c r="GA72" s="397"/>
      <c r="GB72" s="397"/>
      <c r="GC72" s="397"/>
      <c r="GD72" s="397"/>
      <c r="GE72" s="397"/>
      <c r="GF72" s="397"/>
      <c r="GG72" s="397"/>
      <c r="GH72" s="397"/>
      <c r="GI72" s="397"/>
      <c r="GJ72" s="397"/>
      <c r="GK72" s="397"/>
      <c r="GL72" s="397"/>
      <c r="GM72" s="397"/>
      <c r="GN72" s="397"/>
      <c r="GO72" s="397"/>
      <c r="GP72" s="397"/>
      <c r="GQ72" s="397"/>
      <c r="GR72" s="397"/>
      <c r="GS72" s="397"/>
      <c r="GT72" s="397"/>
      <c r="GU72" s="397"/>
      <c r="GV72" s="397"/>
      <c r="GW72" s="397"/>
      <c r="GX72" s="397"/>
      <c r="GY72" s="397"/>
      <c r="GZ72" s="397"/>
      <c r="HA72" s="397"/>
      <c r="HB72" s="397"/>
      <c r="HC72" s="397"/>
      <c r="HD72" s="397"/>
      <c r="HE72" s="397"/>
      <c r="HF72" s="397"/>
      <c r="HG72" s="397"/>
      <c r="HH72" s="397"/>
      <c r="HI72" s="397"/>
      <c r="HJ72" s="397"/>
      <c r="HK72" s="397"/>
      <c r="HL72" s="397"/>
      <c r="HM72" s="397"/>
      <c r="HN72" s="397"/>
      <c r="HO72" s="397"/>
      <c r="HP72" s="397"/>
      <c r="HQ72" s="397"/>
      <c r="HR72" s="397"/>
      <c r="HS72" s="397"/>
      <c r="HT72" s="397"/>
      <c r="HU72" s="397"/>
      <c r="HV72" s="397"/>
      <c r="HW72" s="397"/>
      <c r="HX72" s="397"/>
      <c r="HY72" s="397"/>
      <c r="HZ72" s="397"/>
      <c r="IA72" s="397"/>
      <c r="IB72" s="397"/>
      <c r="IC72" s="397"/>
      <c r="ID72" s="397"/>
      <c r="IE72" s="397"/>
      <c r="IF72" s="397"/>
      <c r="IG72" s="397"/>
      <c r="IH72" s="397"/>
      <c r="II72" s="397"/>
      <c r="IJ72" s="397"/>
      <c r="IK72" s="397"/>
      <c r="IL72" s="397"/>
      <c r="IM72" s="397"/>
      <c r="IN72" s="397"/>
    </row>
    <row r="73" spans="1:248" ht="72.599999999999994" hidden="1">
      <c r="A73" s="732">
        <f>IF(AND(B73="Yes",C72="OK"),I73,0)</f>
        <v>1.25</v>
      </c>
      <c r="B73" s="735" t="s">
        <v>580</v>
      </c>
      <c r="C73" s="728" t="s">
        <v>1222</v>
      </c>
      <c r="G73" s="729"/>
      <c r="H73" s="729"/>
      <c r="I73" s="397">
        <v>1.25</v>
      </c>
      <c r="O73" s="397"/>
      <c r="P73" s="397"/>
      <c r="Q73" s="397"/>
      <c r="BF73" s="397"/>
      <c r="BG73" s="397"/>
      <c r="BH73" s="397"/>
      <c r="BI73" s="397"/>
      <c r="BJ73" s="397"/>
      <c r="BK73" s="397"/>
      <c r="BL73" s="397"/>
      <c r="BM73" s="397"/>
      <c r="BN73" s="397"/>
      <c r="BO73" s="397"/>
      <c r="BP73" s="397"/>
      <c r="BQ73" s="397"/>
      <c r="BR73" s="397"/>
      <c r="BS73" s="397"/>
      <c r="BT73" s="397"/>
      <c r="BU73" s="397"/>
      <c r="BV73" s="397"/>
      <c r="BW73" s="397"/>
      <c r="BX73" s="397"/>
      <c r="BY73" s="397"/>
      <c r="BZ73" s="397"/>
      <c r="CA73" s="397"/>
      <c r="CB73" s="397"/>
      <c r="CC73" s="397"/>
      <c r="CD73" s="397"/>
      <c r="CE73" s="397"/>
      <c r="CF73" s="397"/>
      <c r="CG73" s="397"/>
      <c r="CH73" s="397"/>
      <c r="CI73" s="397"/>
      <c r="CJ73" s="397"/>
      <c r="CK73" s="397"/>
      <c r="CL73" s="397"/>
      <c r="CM73" s="397"/>
      <c r="CN73" s="397"/>
      <c r="CO73" s="397"/>
      <c r="CP73" s="397"/>
      <c r="CQ73" s="397"/>
      <c r="CR73" s="397"/>
      <c r="CS73" s="397"/>
      <c r="CT73" s="397"/>
      <c r="CU73" s="397"/>
      <c r="CV73" s="397"/>
      <c r="CW73" s="397"/>
      <c r="CX73" s="397"/>
      <c r="CY73" s="397"/>
      <c r="CZ73" s="397"/>
      <c r="DA73" s="397"/>
      <c r="DB73" s="397"/>
      <c r="DC73" s="397"/>
      <c r="DD73" s="397"/>
      <c r="DE73" s="397"/>
      <c r="DF73" s="397"/>
      <c r="DG73" s="397"/>
      <c r="DH73" s="397"/>
      <c r="DI73" s="397"/>
      <c r="DJ73" s="397"/>
      <c r="DK73" s="397"/>
      <c r="DL73" s="397"/>
      <c r="DM73" s="397"/>
      <c r="DN73" s="397"/>
      <c r="DO73" s="397"/>
      <c r="DP73" s="397"/>
      <c r="DQ73" s="397"/>
      <c r="DR73" s="397"/>
      <c r="DS73" s="397"/>
      <c r="DT73" s="397"/>
      <c r="DU73" s="397"/>
      <c r="DV73" s="397"/>
      <c r="DW73" s="397"/>
      <c r="DX73" s="397"/>
      <c r="DY73" s="397"/>
      <c r="DZ73" s="397"/>
      <c r="EA73" s="397"/>
      <c r="EB73" s="397"/>
      <c r="EC73" s="397"/>
      <c r="ED73" s="397"/>
      <c r="EE73" s="397"/>
      <c r="EF73" s="397"/>
      <c r="EG73" s="397"/>
      <c r="EH73" s="397"/>
      <c r="EI73" s="397"/>
      <c r="EJ73" s="397"/>
      <c r="EK73" s="397"/>
      <c r="EL73" s="397"/>
      <c r="EM73" s="397"/>
      <c r="EN73" s="397"/>
      <c r="EO73" s="397"/>
      <c r="EP73" s="397"/>
      <c r="EQ73" s="397"/>
      <c r="ER73" s="397"/>
      <c r="ES73" s="397"/>
      <c r="ET73" s="397"/>
      <c r="EU73" s="397"/>
      <c r="EV73" s="397"/>
      <c r="EW73" s="397"/>
      <c r="EX73" s="397"/>
      <c r="EY73" s="397"/>
      <c r="EZ73" s="397"/>
      <c r="FA73" s="397"/>
      <c r="FB73" s="397"/>
      <c r="FC73" s="397"/>
      <c r="FD73" s="397"/>
      <c r="FE73" s="397"/>
      <c r="FF73" s="397"/>
      <c r="FG73" s="397"/>
      <c r="FH73" s="397"/>
      <c r="FI73" s="397"/>
      <c r="FJ73" s="397"/>
      <c r="FK73" s="397"/>
      <c r="FL73" s="397"/>
      <c r="FM73" s="397"/>
      <c r="FN73" s="397"/>
      <c r="FO73" s="397"/>
      <c r="FP73" s="397"/>
      <c r="FQ73" s="397"/>
      <c r="FR73" s="397"/>
      <c r="FS73" s="397"/>
      <c r="FT73" s="397"/>
      <c r="FU73" s="397"/>
      <c r="FV73" s="397"/>
      <c r="FW73" s="397"/>
      <c r="FX73" s="397"/>
      <c r="FY73" s="397"/>
      <c r="FZ73" s="397"/>
      <c r="GA73" s="397"/>
      <c r="GB73" s="397"/>
      <c r="GC73" s="397"/>
      <c r="GD73" s="397"/>
      <c r="GE73" s="397"/>
      <c r="GF73" s="397"/>
      <c r="GG73" s="397"/>
      <c r="GH73" s="397"/>
      <c r="GI73" s="397"/>
      <c r="GJ73" s="397"/>
      <c r="GK73" s="397"/>
      <c r="GL73" s="397"/>
      <c r="GM73" s="397"/>
      <c r="GN73" s="397"/>
      <c r="GO73" s="397"/>
      <c r="GP73" s="397"/>
      <c r="GQ73" s="397"/>
      <c r="GR73" s="397"/>
      <c r="GS73" s="397"/>
      <c r="GT73" s="397"/>
      <c r="GU73" s="397"/>
      <c r="GV73" s="397"/>
      <c r="GW73" s="397"/>
      <c r="GX73" s="397"/>
      <c r="GY73" s="397"/>
      <c r="GZ73" s="397"/>
      <c r="HA73" s="397"/>
      <c r="HB73" s="397"/>
      <c r="HC73" s="397"/>
      <c r="HD73" s="397"/>
      <c r="HE73" s="397"/>
      <c r="HF73" s="397"/>
      <c r="HG73" s="397"/>
      <c r="HH73" s="397"/>
      <c r="HI73" s="397"/>
      <c r="HJ73" s="397"/>
      <c r="HK73" s="397"/>
      <c r="HL73" s="397"/>
      <c r="HM73" s="397"/>
      <c r="HN73" s="397"/>
      <c r="HO73" s="397"/>
      <c r="HP73" s="397"/>
      <c r="HQ73" s="397"/>
      <c r="HR73" s="397"/>
      <c r="HS73" s="397"/>
      <c r="HT73" s="397"/>
      <c r="HU73" s="397"/>
      <c r="HV73" s="397"/>
      <c r="HW73" s="397"/>
      <c r="HX73" s="397"/>
      <c r="HY73" s="397"/>
      <c r="HZ73" s="397"/>
      <c r="IA73" s="397"/>
      <c r="IB73" s="397"/>
      <c r="IC73" s="397"/>
      <c r="ID73" s="397"/>
      <c r="IE73" s="397"/>
      <c r="IF73" s="397"/>
      <c r="IG73" s="397"/>
      <c r="IH73" s="397"/>
      <c r="II73" s="397"/>
      <c r="IJ73" s="397"/>
      <c r="IK73" s="397"/>
      <c r="IL73" s="397"/>
      <c r="IM73" s="397"/>
      <c r="IN73" s="397"/>
    </row>
    <row r="74" spans="1:248" hidden="1">
      <c r="A74" s="732">
        <f>IF(AND(B74="Yes",C72="OK"),I74,0)</f>
        <v>0</v>
      </c>
      <c r="B74" s="735" t="s">
        <v>1206</v>
      </c>
      <c r="C74" s="728" t="s">
        <v>1223</v>
      </c>
      <c r="G74" s="729"/>
      <c r="H74" s="729"/>
      <c r="I74" s="397">
        <v>0.75</v>
      </c>
      <c r="O74" s="397"/>
      <c r="P74" s="397"/>
      <c r="Q74" s="397"/>
      <c r="BF74" s="397"/>
      <c r="BG74" s="397"/>
      <c r="BH74" s="397"/>
      <c r="BI74" s="397"/>
      <c r="BJ74" s="397"/>
      <c r="BK74" s="397"/>
      <c r="BL74" s="397"/>
      <c r="BM74" s="397"/>
      <c r="BN74" s="397"/>
      <c r="BO74" s="397"/>
      <c r="BP74" s="397"/>
      <c r="BQ74" s="397"/>
      <c r="BR74" s="397"/>
      <c r="BS74" s="397"/>
      <c r="BT74" s="397"/>
      <c r="BU74" s="397"/>
      <c r="BV74" s="397"/>
      <c r="BW74" s="397"/>
      <c r="BX74" s="397"/>
      <c r="BY74" s="397"/>
      <c r="BZ74" s="397"/>
      <c r="CA74" s="397"/>
      <c r="CB74" s="397"/>
      <c r="CC74" s="397"/>
      <c r="CD74" s="397"/>
      <c r="CE74" s="397"/>
      <c r="CF74" s="397"/>
      <c r="CG74" s="397"/>
      <c r="CH74" s="397"/>
      <c r="CI74" s="397"/>
      <c r="CJ74" s="397"/>
      <c r="CK74" s="397"/>
      <c r="CL74" s="397"/>
      <c r="CM74" s="397"/>
      <c r="CN74" s="397"/>
      <c r="CO74" s="397"/>
      <c r="CP74" s="397"/>
      <c r="CQ74" s="397"/>
      <c r="CR74" s="397"/>
      <c r="CS74" s="397"/>
      <c r="CT74" s="397"/>
      <c r="CU74" s="397"/>
      <c r="CV74" s="397"/>
      <c r="CW74" s="397"/>
      <c r="CX74" s="397"/>
      <c r="CY74" s="397"/>
      <c r="CZ74" s="397"/>
      <c r="DA74" s="397"/>
      <c r="DB74" s="397"/>
      <c r="DC74" s="397"/>
      <c r="DD74" s="397"/>
      <c r="DE74" s="397"/>
      <c r="DF74" s="397"/>
      <c r="DG74" s="397"/>
      <c r="DH74" s="397"/>
      <c r="DI74" s="397"/>
      <c r="DJ74" s="397"/>
      <c r="DK74" s="397"/>
      <c r="DL74" s="397"/>
      <c r="DM74" s="397"/>
      <c r="DN74" s="397"/>
      <c r="DO74" s="397"/>
      <c r="DP74" s="397"/>
      <c r="DQ74" s="397"/>
      <c r="DR74" s="397"/>
      <c r="DS74" s="397"/>
      <c r="DT74" s="397"/>
      <c r="DU74" s="397"/>
      <c r="DV74" s="397"/>
      <c r="DW74" s="397"/>
      <c r="DX74" s="397"/>
      <c r="DY74" s="397"/>
      <c r="DZ74" s="397"/>
      <c r="EA74" s="397"/>
      <c r="EB74" s="397"/>
      <c r="EC74" s="397"/>
      <c r="ED74" s="397"/>
      <c r="EE74" s="397"/>
      <c r="EF74" s="397"/>
      <c r="EG74" s="397"/>
      <c r="EH74" s="397"/>
      <c r="EI74" s="397"/>
      <c r="EJ74" s="397"/>
      <c r="EK74" s="397"/>
      <c r="EL74" s="397"/>
      <c r="EM74" s="397"/>
      <c r="EN74" s="397"/>
      <c r="EO74" s="397"/>
      <c r="EP74" s="397"/>
      <c r="EQ74" s="397"/>
      <c r="ER74" s="397"/>
      <c r="ES74" s="397"/>
      <c r="ET74" s="397"/>
      <c r="EU74" s="397"/>
      <c r="EV74" s="397"/>
      <c r="EW74" s="397"/>
      <c r="EX74" s="397"/>
      <c r="EY74" s="397"/>
      <c r="EZ74" s="397"/>
      <c r="FA74" s="397"/>
      <c r="FB74" s="397"/>
      <c r="FC74" s="397"/>
      <c r="FD74" s="397"/>
      <c r="FE74" s="397"/>
      <c r="FF74" s="397"/>
      <c r="FG74" s="397"/>
      <c r="FH74" s="397"/>
      <c r="FI74" s="397"/>
      <c r="FJ74" s="397"/>
      <c r="FK74" s="397"/>
      <c r="FL74" s="397"/>
      <c r="FM74" s="397"/>
      <c r="FN74" s="397"/>
      <c r="FO74" s="397"/>
      <c r="FP74" s="397"/>
      <c r="FQ74" s="397"/>
      <c r="FR74" s="397"/>
      <c r="FS74" s="397"/>
      <c r="FT74" s="397"/>
      <c r="FU74" s="397"/>
      <c r="FV74" s="397"/>
      <c r="FW74" s="397"/>
      <c r="FX74" s="397"/>
      <c r="FY74" s="397"/>
      <c r="FZ74" s="397"/>
      <c r="GA74" s="397"/>
      <c r="GB74" s="397"/>
      <c r="GC74" s="397"/>
      <c r="GD74" s="397"/>
      <c r="GE74" s="397"/>
      <c r="GF74" s="397"/>
      <c r="GG74" s="397"/>
      <c r="GH74" s="397"/>
      <c r="GI74" s="397"/>
      <c r="GJ74" s="397"/>
      <c r="GK74" s="397"/>
      <c r="GL74" s="397"/>
      <c r="GM74" s="397"/>
      <c r="GN74" s="397"/>
      <c r="GO74" s="397"/>
      <c r="GP74" s="397"/>
      <c r="GQ74" s="397"/>
      <c r="GR74" s="397"/>
      <c r="GS74" s="397"/>
      <c r="GT74" s="397"/>
      <c r="GU74" s="397"/>
      <c r="GV74" s="397"/>
      <c r="GW74" s="397"/>
      <c r="GX74" s="397"/>
      <c r="GY74" s="397"/>
      <c r="GZ74" s="397"/>
      <c r="HA74" s="397"/>
      <c r="HB74" s="397"/>
      <c r="HC74" s="397"/>
      <c r="HD74" s="397"/>
      <c r="HE74" s="397"/>
      <c r="HF74" s="397"/>
      <c r="HG74" s="397"/>
      <c r="HH74" s="397"/>
      <c r="HI74" s="397"/>
      <c r="HJ74" s="397"/>
      <c r="HK74" s="397"/>
      <c r="HL74" s="397"/>
      <c r="HM74" s="397"/>
      <c r="HN74" s="397"/>
      <c r="HO74" s="397"/>
      <c r="HP74" s="397"/>
      <c r="HQ74" s="397"/>
      <c r="HR74" s="397"/>
      <c r="HS74" s="397"/>
      <c r="HT74" s="397"/>
      <c r="HU74" s="397"/>
      <c r="HV74" s="397"/>
      <c r="HW74" s="397"/>
      <c r="HX74" s="397"/>
      <c r="HY74" s="397"/>
      <c r="HZ74" s="397"/>
      <c r="IA74" s="397"/>
      <c r="IB74" s="397"/>
      <c r="IC74" s="397"/>
      <c r="ID74" s="397"/>
      <c r="IE74" s="397"/>
      <c r="IF74" s="397"/>
      <c r="IG74" s="397"/>
      <c r="IH74" s="397"/>
      <c r="II74" s="397"/>
      <c r="IJ74" s="397"/>
      <c r="IK74" s="397"/>
      <c r="IL74" s="397"/>
      <c r="IM74" s="397"/>
      <c r="IN74" s="397"/>
    </row>
    <row r="75" spans="1:248" hidden="1">
      <c r="A75" s="732">
        <f>IF(AND(B75="Yes",C72="OK"),I75,0)</f>
        <v>0</v>
      </c>
      <c r="B75" s="735" t="s">
        <v>1206</v>
      </c>
      <c r="C75" s="728" t="s">
        <v>1224</v>
      </c>
      <c r="G75" s="729"/>
      <c r="H75" s="729"/>
      <c r="I75" s="397">
        <v>0.5</v>
      </c>
      <c r="O75" s="397"/>
      <c r="P75" s="397"/>
      <c r="Q75" s="397"/>
      <c r="BF75" s="397"/>
      <c r="BG75" s="397"/>
      <c r="BH75" s="397"/>
      <c r="BI75" s="397"/>
      <c r="BJ75" s="397"/>
      <c r="BK75" s="397"/>
      <c r="BL75" s="397"/>
      <c r="BM75" s="397"/>
      <c r="BN75" s="397"/>
      <c r="BO75" s="397"/>
      <c r="BP75" s="397"/>
      <c r="BQ75" s="397"/>
      <c r="BR75" s="397"/>
      <c r="BS75" s="397"/>
      <c r="BT75" s="397"/>
      <c r="BU75" s="397"/>
      <c r="BV75" s="397"/>
      <c r="BW75" s="397"/>
      <c r="BX75" s="397"/>
      <c r="BY75" s="397"/>
      <c r="BZ75" s="397"/>
      <c r="CA75" s="397"/>
      <c r="CB75" s="397"/>
      <c r="CC75" s="397"/>
      <c r="CD75" s="397"/>
      <c r="CE75" s="397"/>
      <c r="CF75" s="397"/>
      <c r="CG75" s="397"/>
      <c r="CH75" s="397"/>
      <c r="CI75" s="397"/>
      <c r="CJ75" s="397"/>
      <c r="CK75" s="397"/>
      <c r="CL75" s="397"/>
      <c r="CM75" s="397"/>
      <c r="CN75" s="397"/>
      <c r="CO75" s="397"/>
      <c r="CP75" s="397"/>
      <c r="CQ75" s="397"/>
      <c r="CR75" s="397"/>
      <c r="CS75" s="397"/>
      <c r="CT75" s="397"/>
      <c r="CU75" s="397"/>
      <c r="CV75" s="397"/>
      <c r="CW75" s="397"/>
      <c r="CX75" s="397"/>
      <c r="CY75" s="397"/>
      <c r="CZ75" s="397"/>
      <c r="DA75" s="397"/>
      <c r="DB75" s="397"/>
      <c r="DC75" s="397"/>
      <c r="DD75" s="397"/>
      <c r="DE75" s="397"/>
      <c r="DF75" s="397"/>
      <c r="DG75" s="397"/>
      <c r="DH75" s="397"/>
      <c r="DI75" s="397"/>
      <c r="DJ75" s="397"/>
      <c r="DK75" s="397"/>
      <c r="DL75" s="397"/>
      <c r="DM75" s="397"/>
      <c r="DN75" s="397"/>
      <c r="DO75" s="397"/>
      <c r="DP75" s="397"/>
      <c r="DQ75" s="397"/>
      <c r="DR75" s="397"/>
      <c r="DS75" s="397"/>
      <c r="DT75" s="397"/>
      <c r="DU75" s="397"/>
      <c r="DV75" s="397"/>
      <c r="DW75" s="397"/>
      <c r="DX75" s="397"/>
      <c r="DY75" s="397"/>
      <c r="DZ75" s="397"/>
      <c r="EA75" s="397"/>
      <c r="EB75" s="397"/>
      <c r="EC75" s="397"/>
      <c r="ED75" s="397"/>
      <c r="EE75" s="397"/>
      <c r="EF75" s="397"/>
      <c r="EG75" s="397"/>
      <c r="EH75" s="397"/>
      <c r="EI75" s="397"/>
      <c r="EJ75" s="397"/>
      <c r="EK75" s="397"/>
      <c r="EL75" s="397"/>
      <c r="EM75" s="397"/>
      <c r="EN75" s="397"/>
      <c r="EO75" s="397"/>
      <c r="EP75" s="397"/>
      <c r="EQ75" s="397"/>
      <c r="ER75" s="397"/>
      <c r="ES75" s="397"/>
      <c r="ET75" s="397"/>
      <c r="EU75" s="397"/>
      <c r="EV75" s="397"/>
      <c r="EW75" s="397"/>
      <c r="EX75" s="397"/>
      <c r="EY75" s="397"/>
      <c r="EZ75" s="397"/>
      <c r="FA75" s="397"/>
      <c r="FB75" s="397"/>
      <c r="FC75" s="397"/>
      <c r="FD75" s="397"/>
      <c r="FE75" s="397"/>
      <c r="FF75" s="397"/>
      <c r="FG75" s="397"/>
      <c r="FH75" s="397"/>
      <c r="FI75" s="397"/>
      <c r="FJ75" s="397"/>
      <c r="FK75" s="397"/>
      <c r="FL75" s="397"/>
      <c r="FM75" s="397"/>
      <c r="FN75" s="397"/>
      <c r="FO75" s="397"/>
      <c r="FP75" s="397"/>
      <c r="FQ75" s="397"/>
      <c r="FR75" s="397"/>
      <c r="FS75" s="397"/>
      <c r="FT75" s="397"/>
      <c r="FU75" s="397"/>
      <c r="FV75" s="397"/>
      <c r="FW75" s="397"/>
      <c r="FX75" s="397"/>
      <c r="FY75" s="397"/>
      <c r="FZ75" s="397"/>
      <c r="GA75" s="397"/>
      <c r="GB75" s="397"/>
      <c r="GC75" s="397"/>
      <c r="GD75" s="397"/>
      <c r="GE75" s="397"/>
      <c r="GF75" s="397"/>
      <c r="GG75" s="397"/>
      <c r="GH75" s="397"/>
      <c r="GI75" s="397"/>
      <c r="GJ75" s="397"/>
      <c r="GK75" s="397"/>
      <c r="GL75" s="397"/>
      <c r="GM75" s="397"/>
      <c r="GN75" s="397"/>
      <c r="GO75" s="397"/>
      <c r="GP75" s="397"/>
      <c r="GQ75" s="397"/>
      <c r="GR75" s="397"/>
      <c r="GS75" s="397"/>
      <c r="GT75" s="397"/>
      <c r="GU75" s="397"/>
      <c r="GV75" s="397"/>
      <c r="GW75" s="397"/>
      <c r="GX75" s="397"/>
      <c r="GY75" s="397"/>
      <c r="GZ75" s="397"/>
      <c r="HA75" s="397"/>
      <c r="HB75" s="397"/>
      <c r="HC75" s="397"/>
      <c r="HD75" s="397"/>
      <c r="HE75" s="397"/>
      <c r="HF75" s="397"/>
      <c r="HG75" s="397"/>
      <c r="HH75" s="397"/>
      <c r="HI75" s="397"/>
      <c r="HJ75" s="397"/>
      <c r="HK75" s="397"/>
      <c r="HL75" s="397"/>
      <c r="HM75" s="397"/>
      <c r="HN75" s="397"/>
      <c r="HO75" s="397"/>
      <c r="HP75" s="397"/>
      <c r="HQ75" s="397"/>
      <c r="HR75" s="397"/>
      <c r="HS75" s="397"/>
      <c r="HT75" s="397"/>
      <c r="HU75" s="397"/>
      <c r="HV75" s="397"/>
      <c r="HW75" s="397"/>
      <c r="HX75" s="397"/>
      <c r="HY75" s="397"/>
      <c r="HZ75" s="397"/>
      <c r="IA75" s="397"/>
      <c r="IB75" s="397"/>
      <c r="IC75" s="397"/>
      <c r="ID75" s="397"/>
      <c r="IE75" s="397"/>
      <c r="IF75" s="397"/>
      <c r="IG75" s="397"/>
      <c r="IH75" s="397"/>
      <c r="II75" s="397"/>
      <c r="IJ75" s="397"/>
      <c r="IK75" s="397"/>
      <c r="IL75" s="397"/>
      <c r="IM75" s="397"/>
      <c r="IN75" s="397"/>
    </row>
    <row r="76" spans="1:248" ht="29.1" hidden="1">
      <c r="A76" s="732">
        <f>IF(AND(B76="Yes",C72="OK"),I76,0)</f>
        <v>0</v>
      </c>
      <c r="B76" s="735" t="s">
        <v>1206</v>
      </c>
      <c r="C76" s="728" t="s">
        <v>1225</v>
      </c>
      <c r="G76" s="729"/>
      <c r="H76" s="729"/>
      <c r="I76" s="397">
        <v>0</v>
      </c>
      <c r="O76" s="397"/>
      <c r="P76" s="397"/>
      <c r="Q76" s="397"/>
      <c r="BF76" s="397"/>
      <c r="BG76" s="397"/>
      <c r="BH76" s="397"/>
      <c r="BI76" s="397"/>
      <c r="BJ76" s="397"/>
      <c r="BK76" s="397"/>
      <c r="BL76" s="397"/>
      <c r="BM76" s="397"/>
      <c r="BN76" s="397"/>
      <c r="BO76" s="397"/>
      <c r="BP76" s="397"/>
      <c r="BQ76" s="397"/>
      <c r="BR76" s="397"/>
      <c r="BS76" s="397"/>
      <c r="BT76" s="397"/>
      <c r="BU76" s="397"/>
      <c r="BV76" s="397"/>
      <c r="BW76" s="397"/>
      <c r="BX76" s="397"/>
      <c r="BY76" s="397"/>
      <c r="BZ76" s="397"/>
      <c r="CA76" s="397"/>
      <c r="CB76" s="397"/>
      <c r="CC76" s="397"/>
      <c r="CD76" s="397"/>
      <c r="CE76" s="397"/>
      <c r="CF76" s="397"/>
      <c r="CG76" s="397"/>
      <c r="CH76" s="397"/>
      <c r="CI76" s="397"/>
      <c r="CJ76" s="397"/>
      <c r="CK76" s="397"/>
      <c r="CL76" s="397"/>
      <c r="CM76" s="397"/>
      <c r="CN76" s="397"/>
      <c r="CO76" s="397"/>
      <c r="CP76" s="397"/>
      <c r="CQ76" s="397"/>
      <c r="CR76" s="397"/>
      <c r="CS76" s="397"/>
      <c r="CT76" s="397"/>
      <c r="CU76" s="397"/>
      <c r="CV76" s="397"/>
      <c r="CW76" s="397"/>
      <c r="CX76" s="397"/>
      <c r="CY76" s="397"/>
      <c r="CZ76" s="397"/>
      <c r="DA76" s="397"/>
      <c r="DB76" s="397"/>
      <c r="DC76" s="397"/>
      <c r="DD76" s="397"/>
      <c r="DE76" s="397"/>
      <c r="DF76" s="397"/>
      <c r="DG76" s="397"/>
      <c r="DH76" s="397"/>
      <c r="DI76" s="397"/>
      <c r="DJ76" s="397"/>
      <c r="DK76" s="397"/>
      <c r="DL76" s="397"/>
      <c r="DM76" s="397"/>
      <c r="DN76" s="397"/>
      <c r="DO76" s="397"/>
      <c r="DP76" s="397"/>
      <c r="DQ76" s="397"/>
      <c r="DR76" s="397"/>
      <c r="DS76" s="397"/>
      <c r="DT76" s="397"/>
      <c r="DU76" s="397"/>
      <c r="DV76" s="397"/>
      <c r="DW76" s="397"/>
      <c r="DX76" s="397"/>
      <c r="DY76" s="397"/>
      <c r="DZ76" s="397"/>
      <c r="EA76" s="397"/>
      <c r="EB76" s="397"/>
      <c r="EC76" s="397"/>
      <c r="ED76" s="397"/>
      <c r="EE76" s="397"/>
      <c r="EF76" s="397"/>
      <c r="EG76" s="397"/>
      <c r="EH76" s="397"/>
      <c r="EI76" s="397"/>
      <c r="EJ76" s="397"/>
      <c r="EK76" s="397"/>
      <c r="EL76" s="397"/>
      <c r="EM76" s="397"/>
      <c r="EN76" s="397"/>
      <c r="EO76" s="397"/>
      <c r="EP76" s="397"/>
      <c r="EQ76" s="397"/>
      <c r="ER76" s="397"/>
      <c r="ES76" s="397"/>
      <c r="ET76" s="397"/>
      <c r="EU76" s="397"/>
      <c r="EV76" s="397"/>
      <c r="EW76" s="397"/>
      <c r="EX76" s="397"/>
      <c r="EY76" s="397"/>
      <c r="EZ76" s="397"/>
      <c r="FA76" s="397"/>
      <c r="FB76" s="397"/>
      <c r="FC76" s="397"/>
      <c r="FD76" s="397"/>
      <c r="FE76" s="397"/>
      <c r="FF76" s="397"/>
      <c r="FG76" s="397"/>
      <c r="FH76" s="397"/>
      <c r="FI76" s="397"/>
      <c r="FJ76" s="397"/>
      <c r="FK76" s="397"/>
      <c r="FL76" s="397"/>
      <c r="FM76" s="397"/>
      <c r="FN76" s="397"/>
      <c r="FO76" s="397"/>
      <c r="FP76" s="397"/>
      <c r="FQ76" s="397"/>
      <c r="FR76" s="397"/>
      <c r="FS76" s="397"/>
      <c r="FT76" s="397"/>
      <c r="FU76" s="397"/>
      <c r="FV76" s="397"/>
      <c r="FW76" s="397"/>
      <c r="FX76" s="397"/>
      <c r="FY76" s="397"/>
      <c r="FZ76" s="397"/>
      <c r="GA76" s="397"/>
      <c r="GB76" s="397"/>
      <c r="GC76" s="397"/>
      <c r="GD76" s="397"/>
      <c r="GE76" s="397"/>
      <c r="GF76" s="397"/>
      <c r="GG76" s="397"/>
      <c r="GH76" s="397"/>
      <c r="GI76" s="397"/>
      <c r="GJ76" s="397"/>
      <c r="GK76" s="397"/>
      <c r="GL76" s="397"/>
      <c r="GM76" s="397"/>
      <c r="GN76" s="397"/>
      <c r="GO76" s="397"/>
      <c r="GP76" s="397"/>
      <c r="GQ76" s="397"/>
      <c r="GR76" s="397"/>
      <c r="GS76" s="397"/>
      <c r="GT76" s="397"/>
      <c r="GU76" s="397"/>
      <c r="GV76" s="397"/>
      <c r="GW76" s="397"/>
      <c r="GX76" s="397"/>
      <c r="GY76" s="397"/>
      <c r="GZ76" s="397"/>
      <c r="HA76" s="397"/>
      <c r="HB76" s="397"/>
      <c r="HC76" s="397"/>
      <c r="HD76" s="397"/>
      <c r="HE76" s="397"/>
      <c r="HF76" s="397"/>
      <c r="HG76" s="397"/>
      <c r="HH76" s="397"/>
      <c r="HI76" s="397"/>
      <c r="HJ76" s="397"/>
      <c r="HK76" s="397"/>
      <c r="HL76" s="397"/>
      <c r="HM76" s="397"/>
      <c r="HN76" s="397"/>
      <c r="HO76" s="397"/>
      <c r="HP76" s="397"/>
      <c r="HQ76" s="397"/>
      <c r="HR76" s="397"/>
      <c r="HS76" s="397"/>
      <c r="HT76" s="397"/>
      <c r="HU76" s="397"/>
      <c r="HV76" s="397"/>
      <c r="HW76" s="397"/>
      <c r="HX76" s="397"/>
      <c r="HY76" s="397"/>
      <c r="HZ76" s="397"/>
      <c r="IA76" s="397"/>
      <c r="IB76" s="397"/>
      <c r="IC76" s="397"/>
      <c r="ID76" s="397"/>
      <c r="IE76" s="397"/>
      <c r="IF76" s="397"/>
      <c r="IG76" s="397"/>
      <c r="IH76" s="397"/>
      <c r="II76" s="397"/>
      <c r="IJ76" s="397"/>
      <c r="IK76" s="397"/>
      <c r="IL76" s="397"/>
      <c r="IM76" s="397"/>
      <c r="IN76" s="397"/>
    </row>
    <row r="77" spans="1:248" hidden="1">
      <c r="B77" s="736">
        <f>SUM(A73:A76)</f>
        <v>1.25</v>
      </c>
      <c r="C77" s="728" t="s">
        <v>1212</v>
      </c>
      <c r="G77" s="729"/>
      <c r="H77" s="729"/>
      <c r="I77" s="397"/>
      <c r="O77" s="397"/>
      <c r="P77" s="397"/>
      <c r="Q77" s="397"/>
      <c r="BF77" s="397"/>
      <c r="BG77" s="397"/>
      <c r="BH77" s="397"/>
      <c r="BI77" s="397"/>
      <c r="BJ77" s="397"/>
      <c r="BK77" s="397"/>
      <c r="BL77" s="397"/>
      <c r="BM77" s="397"/>
      <c r="BN77" s="397"/>
      <c r="BO77" s="397"/>
      <c r="BP77" s="397"/>
      <c r="BQ77" s="397"/>
      <c r="BR77" s="397"/>
      <c r="BS77" s="397"/>
      <c r="BT77" s="397"/>
      <c r="BU77" s="397"/>
      <c r="BV77" s="397"/>
      <c r="BW77" s="397"/>
      <c r="BX77" s="397"/>
      <c r="BY77" s="397"/>
      <c r="BZ77" s="397"/>
      <c r="CA77" s="397"/>
      <c r="CB77" s="397"/>
      <c r="CC77" s="397"/>
      <c r="CD77" s="397"/>
      <c r="CE77" s="397"/>
      <c r="CF77" s="397"/>
      <c r="CG77" s="397"/>
      <c r="CH77" s="397"/>
      <c r="CI77" s="397"/>
      <c r="CJ77" s="397"/>
      <c r="CK77" s="397"/>
      <c r="CL77" s="397"/>
      <c r="CM77" s="397"/>
      <c r="CN77" s="397"/>
      <c r="CO77" s="397"/>
      <c r="CP77" s="397"/>
      <c r="CQ77" s="397"/>
      <c r="CR77" s="397"/>
      <c r="CS77" s="397"/>
      <c r="CT77" s="397"/>
      <c r="CU77" s="397"/>
      <c r="CV77" s="397"/>
      <c r="CW77" s="397"/>
      <c r="CX77" s="397"/>
      <c r="CY77" s="397"/>
      <c r="CZ77" s="397"/>
      <c r="DA77" s="397"/>
      <c r="DB77" s="397"/>
      <c r="DC77" s="397"/>
      <c r="DD77" s="397"/>
      <c r="DE77" s="397"/>
      <c r="DF77" s="397"/>
      <c r="DG77" s="397"/>
      <c r="DH77" s="397"/>
      <c r="DI77" s="397"/>
      <c r="DJ77" s="397"/>
      <c r="DK77" s="397"/>
      <c r="DL77" s="397"/>
      <c r="DM77" s="397"/>
      <c r="DN77" s="397"/>
      <c r="DO77" s="397"/>
      <c r="DP77" s="397"/>
      <c r="DQ77" s="397"/>
      <c r="DR77" s="397"/>
      <c r="DS77" s="397"/>
      <c r="DT77" s="397"/>
      <c r="DU77" s="397"/>
      <c r="DV77" s="397"/>
      <c r="DW77" s="397"/>
      <c r="DX77" s="397"/>
      <c r="DY77" s="397"/>
      <c r="DZ77" s="397"/>
      <c r="EA77" s="397"/>
      <c r="EB77" s="397"/>
      <c r="EC77" s="397"/>
      <c r="ED77" s="397"/>
      <c r="EE77" s="397"/>
      <c r="EF77" s="397"/>
      <c r="EG77" s="397"/>
      <c r="EH77" s="397"/>
      <c r="EI77" s="397"/>
      <c r="EJ77" s="397"/>
      <c r="EK77" s="397"/>
      <c r="EL77" s="397"/>
      <c r="EM77" s="397"/>
      <c r="EN77" s="397"/>
      <c r="EO77" s="397"/>
      <c r="EP77" s="397"/>
      <c r="EQ77" s="397"/>
      <c r="ER77" s="397"/>
      <c r="ES77" s="397"/>
      <c r="ET77" s="397"/>
      <c r="EU77" s="397"/>
      <c r="EV77" s="397"/>
      <c r="EW77" s="397"/>
      <c r="EX77" s="397"/>
      <c r="EY77" s="397"/>
      <c r="EZ77" s="397"/>
      <c r="FA77" s="397"/>
      <c r="FB77" s="397"/>
      <c r="FC77" s="397"/>
      <c r="FD77" s="397"/>
      <c r="FE77" s="397"/>
      <c r="FF77" s="397"/>
      <c r="FG77" s="397"/>
      <c r="FH77" s="397"/>
      <c r="FI77" s="397"/>
      <c r="FJ77" s="397"/>
      <c r="FK77" s="397"/>
      <c r="FL77" s="397"/>
      <c r="FM77" s="397"/>
      <c r="FN77" s="397"/>
      <c r="FO77" s="397"/>
      <c r="FP77" s="397"/>
      <c r="FQ77" s="397"/>
      <c r="FR77" s="397"/>
      <c r="FS77" s="397"/>
      <c r="FT77" s="397"/>
      <c r="FU77" s="397"/>
      <c r="FV77" s="397"/>
      <c r="FW77" s="397"/>
      <c r="FX77" s="397"/>
      <c r="FY77" s="397"/>
      <c r="FZ77" s="397"/>
      <c r="GA77" s="397"/>
      <c r="GB77" s="397"/>
      <c r="GC77" s="397"/>
      <c r="GD77" s="397"/>
      <c r="GE77" s="397"/>
      <c r="GF77" s="397"/>
      <c r="GG77" s="397"/>
      <c r="GH77" s="397"/>
      <c r="GI77" s="397"/>
      <c r="GJ77" s="397"/>
      <c r="GK77" s="397"/>
      <c r="GL77" s="397"/>
      <c r="GM77" s="397"/>
      <c r="GN77" s="397"/>
      <c r="GO77" s="397"/>
      <c r="GP77" s="397"/>
      <c r="GQ77" s="397"/>
      <c r="GR77" s="397"/>
      <c r="GS77" s="397"/>
      <c r="GT77" s="397"/>
      <c r="GU77" s="397"/>
      <c r="GV77" s="397"/>
      <c r="GW77" s="397"/>
      <c r="GX77" s="397"/>
      <c r="GY77" s="397"/>
      <c r="GZ77" s="397"/>
      <c r="HA77" s="397"/>
      <c r="HB77" s="397"/>
      <c r="HC77" s="397"/>
      <c r="HD77" s="397"/>
      <c r="HE77" s="397"/>
      <c r="HF77" s="397"/>
      <c r="HG77" s="397"/>
      <c r="HH77" s="397"/>
      <c r="HI77" s="397"/>
      <c r="HJ77" s="397"/>
      <c r="HK77" s="397"/>
      <c r="HL77" s="397"/>
      <c r="HM77" s="397"/>
      <c r="HN77" s="397"/>
      <c r="HO77" s="397"/>
      <c r="HP77" s="397"/>
      <c r="HQ77" s="397"/>
      <c r="HR77" s="397"/>
      <c r="HS77" s="397"/>
      <c r="HT77" s="397"/>
      <c r="HU77" s="397"/>
      <c r="HV77" s="397"/>
      <c r="HW77" s="397"/>
      <c r="HX77" s="397"/>
      <c r="HY77" s="397"/>
      <c r="HZ77" s="397"/>
      <c r="IA77" s="397"/>
      <c r="IB77" s="397"/>
      <c r="IC77" s="397"/>
      <c r="ID77" s="397"/>
      <c r="IE77" s="397"/>
      <c r="IF77" s="397"/>
      <c r="IG77" s="397"/>
      <c r="IH77" s="397"/>
      <c r="II77" s="397"/>
      <c r="IJ77" s="397"/>
      <c r="IK77" s="397"/>
      <c r="IL77" s="397"/>
      <c r="IM77" s="397"/>
      <c r="IN77" s="397"/>
    </row>
    <row r="78" spans="1:248" ht="409.6" hidden="1" thickBot="1">
      <c r="B78" s="737" t="s">
        <v>1219</v>
      </c>
      <c r="C78" s="731" t="s">
        <v>1226</v>
      </c>
      <c r="G78" s="729"/>
      <c r="H78" s="729"/>
      <c r="I78" s="397"/>
      <c r="O78" s="397"/>
      <c r="P78" s="397"/>
      <c r="Q78" s="397"/>
      <c r="BF78" s="397"/>
      <c r="BG78" s="397"/>
      <c r="BH78" s="397"/>
      <c r="BI78" s="397"/>
      <c r="BJ78" s="397"/>
      <c r="BK78" s="397"/>
      <c r="BL78" s="397"/>
      <c r="BM78" s="397"/>
      <c r="BN78" s="397"/>
      <c r="BO78" s="397"/>
      <c r="BP78" s="397"/>
      <c r="BQ78" s="397"/>
      <c r="BR78" s="397"/>
      <c r="BS78" s="397"/>
      <c r="BT78" s="397"/>
      <c r="BU78" s="397"/>
      <c r="BV78" s="397"/>
      <c r="BW78" s="397"/>
      <c r="BX78" s="397"/>
      <c r="BY78" s="397"/>
      <c r="BZ78" s="397"/>
      <c r="CA78" s="397"/>
      <c r="CB78" s="397"/>
      <c r="CC78" s="397"/>
      <c r="CD78" s="397"/>
      <c r="CE78" s="397"/>
      <c r="CF78" s="397"/>
      <c r="CG78" s="397"/>
      <c r="CH78" s="397"/>
      <c r="CI78" s="397"/>
      <c r="CJ78" s="397"/>
      <c r="CK78" s="397"/>
      <c r="CL78" s="397"/>
      <c r="CM78" s="397"/>
      <c r="CN78" s="397"/>
      <c r="CO78" s="397"/>
      <c r="CP78" s="397"/>
      <c r="CQ78" s="397"/>
      <c r="CR78" s="397"/>
      <c r="CS78" s="397"/>
      <c r="CT78" s="397"/>
      <c r="CU78" s="397"/>
      <c r="CV78" s="397"/>
      <c r="CW78" s="397"/>
      <c r="CX78" s="397"/>
      <c r="CY78" s="397"/>
      <c r="CZ78" s="397"/>
      <c r="DA78" s="397"/>
      <c r="DB78" s="397"/>
      <c r="DC78" s="397"/>
      <c r="DD78" s="397"/>
      <c r="DE78" s="397"/>
      <c r="DF78" s="397"/>
      <c r="DG78" s="397"/>
      <c r="DH78" s="397"/>
      <c r="DI78" s="397"/>
      <c r="DJ78" s="397"/>
      <c r="DK78" s="397"/>
      <c r="DL78" s="397"/>
      <c r="DM78" s="397"/>
      <c r="DN78" s="397"/>
      <c r="DO78" s="397"/>
      <c r="DP78" s="397"/>
      <c r="DQ78" s="397"/>
      <c r="DR78" s="397"/>
      <c r="DS78" s="397"/>
      <c r="DT78" s="397"/>
      <c r="DU78" s="397"/>
      <c r="DV78" s="397"/>
      <c r="DW78" s="397"/>
      <c r="DX78" s="397"/>
      <c r="DY78" s="397"/>
      <c r="DZ78" s="397"/>
      <c r="EA78" s="397"/>
      <c r="EB78" s="397"/>
      <c r="EC78" s="397"/>
      <c r="ED78" s="397"/>
      <c r="EE78" s="397"/>
      <c r="EF78" s="397"/>
      <c r="EG78" s="397"/>
      <c r="EH78" s="397"/>
      <c r="EI78" s="397"/>
      <c r="EJ78" s="397"/>
      <c r="EK78" s="397"/>
      <c r="EL78" s="397"/>
      <c r="EM78" s="397"/>
      <c r="EN78" s="397"/>
      <c r="EO78" s="397"/>
      <c r="EP78" s="397"/>
      <c r="EQ78" s="397"/>
      <c r="ER78" s="397"/>
      <c r="ES78" s="397"/>
      <c r="ET78" s="397"/>
      <c r="EU78" s="397"/>
      <c r="EV78" s="397"/>
      <c r="EW78" s="397"/>
      <c r="EX78" s="397"/>
      <c r="EY78" s="397"/>
      <c r="EZ78" s="397"/>
      <c r="FA78" s="397"/>
      <c r="FB78" s="397"/>
      <c r="FC78" s="397"/>
      <c r="FD78" s="397"/>
      <c r="FE78" s="397"/>
      <c r="FF78" s="397"/>
      <c r="FG78" s="397"/>
      <c r="FH78" s="397"/>
      <c r="FI78" s="397"/>
      <c r="FJ78" s="397"/>
      <c r="FK78" s="397"/>
      <c r="FL78" s="397"/>
      <c r="FM78" s="397"/>
      <c r="FN78" s="397"/>
      <c r="FO78" s="397"/>
      <c r="FP78" s="397"/>
      <c r="FQ78" s="397"/>
      <c r="FR78" s="397"/>
      <c r="FS78" s="397"/>
      <c r="FT78" s="397"/>
      <c r="FU78" s="397"/>
      <c r="FV78" s="397"/>
      <c r="FW78" s="397"/>
      <c r="FX78" s="397"/>
      <c r="FY78" s="397"/>
      <c r="FZ78" s="397"/>
      <c r="GA78" s="397"/>
      <c r="GB78" s="397"/>
      <c r="GC78" s="397"/>
      <c r="GD78" s="397"/>
      <c r="GE78" s="397"/>
      <c r="GF78" s="397"/>
      <c r="GG78" s="397"/>
      <c r="GH78" s="397"/>
      <c r="GI78" s="397"/>
      <c r="GJ78" s="397"/>
      <c r="GK78" s="397"/>
      <c r="GL78" s="397"/>
      <c r="GM78" s="397"/>
      <c r="GN78" s="397"/>
      <c r="GO78" s="397"/>
      <c r="GP78" s="397"/>
      <c r="GQ78" s="397"/>
      <c r="GR78" s="397"/>
      <c r="GS78" s="397"/>
      <c r="GT78" s="397"/>
      <c r="GU78" s="397"/>
      <c r="GV78" s="397"/>
      <c r="GW78" s="397"/>
      <c r="GX78" s="397"/>
      <c r="GY78" s="397"/>
      <c r="GZ78" s="397"/>
      <c r="HA78" s="397"/>
      <c r="HB78" s="397"/>
      <c r="HC78" s="397"/>
      <c r="HD78" s="397"/>
      <c r="HE78" s="397"/>
      <c r="HF78" s="397"/>
      <c r="HG78" s="397"/>
      <c r="HH78" s="397"/>
      <c r="HI78" s="397"/>
      <c r="HJ78" s="397"/>
      <c r="HK78" s="397"/>
      <c r="HL78" s="397"/>
      <c r="HM78" s="397"/>
      <c r="HN78" s="397"/>
      <c r="HO78" s="397"/>
      <c r="HP78" s="397"/>
      <c r="HQ78" s="397"/>
      <c r="HR78" s="397"/>
      <c r="HS78" s="397"/>
      <c r="HT78" s="397"/>
      <c r="HU78" s="397"/>
      <c r="HV78" s="397"/>
      <c r="HW78" s="397"/>
      <c r="HX78" s="397"/>
      <c r="HY78" s="397"/>
      <c r="HZ78" s="397"/>
      <c r="IA78" s="397"/>
      <c r="IB78" s="397"/>
      <c r="IC78" s="397"/>
      <c r="ID78" s="397"/>
      <c r="IE78" s="397"/>
      <c r="IF78" s="397"/>
      <c r="IG78" s="397"/>
      <c r="IH78" s="397"/>
      <c r="II78" s="397"/>
      <c r="IJ78" s="397"/>
      <c r="IK78" s="397"/>
      <c r="IL78" s="397"/>
      <c r="IM78" s="397"/>
      <c r="IN78" s="397"/>
    </row>
    <row r="79" spans="1:248" hidden="1">
      <c r="B79" s="1194" t="s">
        <v>1190</v>
      </c>
      <c r="C79" s="1195"/>
      <c r="G79" s="776"/>
      <c r="H79" s="776"/>
      <c r="I79" s="397"/>
      <c r="O79" s="397"/>
      <c r="P79" s="397"/>
      <c r="Q79" s="397"/>
      <c r="BF79" s="397"/>
      <c r="BG79" s="397"/>
      <c r="BH79" s="397"/>
      <c r="BI79" s="397"/>
      <c r="BJ79" s="397"/>
      <c r="BK79" s="397"/>
      <c r="BL79" s="397"/>
      <c r="BM79" s="397"/>
      <c r="BN79" s="397"/>
      <c r="BO79" s="397"/>
      <c r="BP79" s="397"/>
      <c r="BQ79" s="397"/>
      <c r="BR79" s="397"/>
      <c r="BS79" s="397"/>
      <c r="BT79" s="397"/>
      <c r="BU79" s="397"/>
      <c r="BV79" s="397"/>
      <c r="BW79" s="397"/>
      <c r="BX79" s="397"/>
      <c r="BY79" s="397"/>
      <c r="BZ79" s="397"/>
      <c r="CA79" s="397"/>
      <c r="CB79" s="397"/>
      <c r="CC79" s="397"/>
      <c r="CD79" s="397"/>
      <c r="CE79" s="397"/>
      <c r="CF79" s="397"/>
      <c r="CG79" s="397"/>
      <c r="CH79" s="397"/>
      <c r="CI79" s="397"/>
      <c r="CJ79" s="397"/>
      <c r="CK79" s="397"/>
      <c r="CL79" s="397"/>
      <c r="CM79" s="397"/>
      <c r="CN79" s="397"/>
      <c r="CO79" s="397"/>
      <c r="CP79" s="397"/>
      <c r="CQ79" s="397"/>
      <c r="CR79" s="397"/>
      <c r="CS79" s="397"/>
      <c r="CT79" s="397"/>
      <c r="CU79" s="397"/>
      <c r="CV79" s="397"/>
      <c r="CW79" s="397"/>
      <c r="CX79" s="397"/>
      <c r="CY79" s="397"/>
      <c r="CZ79" s="397"/>
      <c r="DA79" s="397"/>
      <c r="DB79" s="397"/>
      <c r="DC79" s="397"/>
      <c r="DD79" s="397"/>
      <c r="DE79" s="397"/>
      <c r="DF79" s="397"/>
      <c r="DG79" s="397"/>
      <c r="DH79" s="397"/>
      <c r="DI79" s="397"/>
      <c r="DJ79" s="397"/>
      <c r="DK79" s="397"/>
      <c r="DL79" s="397"/>
      <c r="DM79" s="397"/>
      <c r="DN79" s="397"/>
      <c r="DO79" s="397"/>
      <c r="DP79" s="397"/>
      <c r="DQ79" s="397"/>
      <c r="DR79" s="397"/>
      <c r="DS79" s="397"/>
      <c r="DT79" s="397"/>
      <c r="DU79" s="397"/>
      <c r="DV79" s="397"/>
      <c r="DW79" s="397"/>
      <c r="DX79" s="397"/>
      <c r="DY79" s="397"/>
      <c r="DZ79" s="397"/>
      <c r="EA79" s="397"/>
      <c r="EB79" s="397"/>
      <c r="EC79" s="397"/>
      <c r="ED79" s="397"/>
      <c r="EE79" s="397"/>
      <c r="EF79" s="397"/>
      <c r="EG79" s="397"/>
      <c r="EH79" s="397"/>
      <c r="EI79" s="397"/>
      <c r="EJ79" s="397"/>
      <c r="EK79" s="397"/>
      <c r="EL79" s="397"/>
      <c r="EM79" s="397"/>
      <c r="EN79" s="397"/>
      <c r="EO79" s="397"/>
      <c r="EP79" s="397"/>
      <c r="EQ79" s="397"/>
      <c r="ER79" s="397"/>
      <c r="ES79" s="397"/>
      <c r="ET79" s="397"/>
      <c r="EU79" s="397"/>
      <c r="EV79" s="397"/>
      <c r="EW79" s="397"/>
      <c r="EX79" s="397"/>
      <c r="EY79" s="397"/>
      <c r="EZ79" s="397"/>
      <c r="FA79" s="397"/>
      <c r="FB79" s="397"/>
      <c r="FC79" s="397"/>
      <c r="FD79" s="397"/>
      <c r="FE79" s="397"/>
      <c r="FF79" s="397"/>
      <c r="FG79" s="397"/>
      <c r="FH79" s="397"/>
      <c r="FI79" s="397"/>
      <c r="FJ79" s="397"/>
      <c r="FK79" s="397"/>
      <c r="FL79" s="397"/>
      <c r="FM79" s="397"/>
      <c r="FN79" s="397"/>
      <c r="FO79" s="397"/>
      <c r="FP79" s="397"/>
      <c r="FQ79" s="397"/>
      <c r="FR79" s="397"/>
      <c r="FS79" s="397"/>
      <c r="FT79" s="397"/>
      <c r="FU79" s="397"/>
      <c r="FV79" s="397"/>
      <c r="FW79" s="397"/>
      <c r="FX79" s="397"/>
      <c r="FY79" s="397"/>
      <c r="FZ79" s="397"/>
      <c r="GA79" s="397"/>
      <c r="GB79" s="397"/>
      <c r="GC79" s="397"/>
      <c r="GD79" s="397"/>
      <c r="GE79" s="397"/>
      <c r="GF79" s="397"/>
      <c r="GG79" s="397"/>
      <c r="GH79" s="397"/>
      <c r="GI79" s="397"/>
      <c r="GJ79" s="397"/>
      <c r="GK79" s="397"/>
      <c r="GL79" s="397"/>
      <c r="GM79" s="397"/>
      <c r="GN79" s="397"/>
      <c r="GO79" s="397"/>
      <c r="GP79" s="397"/>
      <c r="GQ79" s="397"/>
      <c r="GR79" s="397"/>
      <c r="GS79" s="397"/>
      <c r="GT79" s="397"/>
      <c r="GU79" s="397"/>
      <c r="GV79" s="397"/>
      <c r="GW79" s="397"/>
      <c r="GX79" s="397"/>
      <c r="GY79" s="397"/>
      <c r="GZ79" s="397"/>
      <c r="HA79" s="397"/>
      <c r="HB79" s="397"/>
      <c r="HC79" s="397"/>
      <c r="HD79" s="397"/>
      <c r="HE79" s="397"/>
      <c r="HF79" s="397"/>
      <c r="HG79" s="397"/>
      <c r="HH79" s="397"/>
      <c r="HI79" s="397"/>
      <c r="HJ79" s="397"/>
      <c r="HK79" s="397"/>
      <c r="HL79" s="397"/>
      <c r="HM79" s="397"/>
      <c r="HN79" s="397"/>
      <c r="HO79" s="397"/>
      <c r="HP79" s="397"/>
      <c r="HQ79" s="397"/>
      <c r="HR79" s="397"/>
      <c r="HS79" s="397"/>
      <c r="HT79" s="397"/>
      <c r="HU79" s="397"/>
      <c r="HV79" s="397"/>
      <c r="HW79" s="397"/>
      <c r="HX79" s="397"/>
      <c r="HY79" s="397"/>
      <c r="HZ79" s="397"/>
      <c r="IA79" s="397"/>
      <c r="IB79" s="397"/>
      <c r="IC79" s="397"/>
      <c r="ID79" s="397"/>
      <c r="IE79" s="397"/>
      <c r="IF79" s="397"/>
      <c r="IG79" s="397"/>
      <c r="IH79" s="397"/>
      <c r="II79" s="397"/>
      <c r="IJ79" s="397"/>
      <c r="IK79" s="397"/>
      <c r="IL79" s="397"/>
      <c r="IM79" s="397"/>
      <c r="IN79" s="397"/>
    </row>
    <row r="80" spans="1:248" ht="29.45" hidden="1" customHeight="1" thickBot="1">
      <c r="B80" s="1196" t="s">
        <v>1227</v>
      </c>
      <c r="C80" s="1197"/>
      <c r="G80" s="726"/>
      <c r="H80" s="726"/>
      <c r="I80" s="397"/>
      <c r="O80" s="397"/>
      <c r="P80" s="397"/>
      <c r="Q80" s="397"/>
      <c r="BF80" s="397"/>
      <c r="BG80" s="397"/>
      <c r="BH80" s="397"/>
      <c r="BI80" s="397"/>
      <c r="BJ80" s="397"/>
      <c r="BK80" s="397"/>
      <c r="BL80" s="397"/>
      <c r="BM80" s="397"/>
      <c r="BN80" s="397"/>
      <c r="BO80" s="397"/>
      <c r="BP80" s="397"/>
      <c r="BQ80" s="397"/>
      <c r="BR80" s="397"/>
      <c r="BS80" s="397"/>
      <c r="BT80" s="397"/>
      <c r="BU80" s="397"/>
      <c r="BV80" s="397"/>
      <c r="BW80" s="397"/>
      <c r="BX80" s="397"/>
      <c r="BY80" s="397"/>
      <c r="BZ80" s="397"/>
      <c r="CA80" s="397"/>
      <c r="CB80" s="397"/>
      <c r="CC80" s="397"/>
      <c r="CD80" s="397"/>
      <c r="CE80" s="397"/>
      <c r="CF80" s="397"/>
      <c r="CG80" s="397"/>
      <c r="CH80" s="397"/>
      <c r="CI80" s="397"/>
      <c r="CJ80" s="397"/>
      <c r="CK80" s="397"/>
      <c r="CL80" s="397"/>
      <c r="CM80" s="397"/>
      <c r="CN80" s="397"/>
      <c r="CO80" s="397"/>
      <c r="CP80" s="397"/>
      <c r="CQ80" s="397"/>
      <c r="CR80" s="397"/>
      <c r="CS80" s="397"/>
      <c r="CT80" s="397"/>
      <c r="CU80" s="397"/>
      <c r="CV80" s="397"/>
      <c r="CW80" s="397"/>
      <c r="CX80" s="397"/>
      <c r="CY80" s="397"/>
      <c r="CZ80" s="397"/>
      <c r="DA80" s="397"/>
      <c r="DB80" s="397"/>
      <c r="DC80" s="397"/>
      <c r="DD80" s="397"/>
      <c r="DE80" s="397"/>
      <c r="DF80" s="397"/>
      <c r="DG80" s="397"/>
      <c r="DH80" s="397"/>
      <c r="DI80" s="397"/>
      <c r="DJ80" s="397"/>
      <c r="DK80" s="397"/>
      <c r="DL80" s="397"/>
      <c r="DM80" s="397"/>
      <c r="DN80" s="397"/>
      <c r="DO80" s="397"/>
      <c r="DP80" s="397"/>
      <c r="DQ80" s="397"/>
      <c r="DR80" s="397"/>
      <c r="DS80" s="397"/>
      <c r="DT80" s="397"/>
      <c r="DU80" s="397"/>
      <c r="DV80" s="397"/>
      <c r="DW80" s="397"/>
      <c r="DX80" s="397"/>
      <c r="DY80" s="397"/>
      <c r="DZ80" s="397"/>
      <c r="EA80" s="397"/>
      <c r="EB80" s="397"/>
      <c r="EC80" s="397"/>
      <c r="ED80" s="397"/>
      <c r="EE80" s="397"/>
      <c r="EF80" s="397"/>
      <c r="EG80" s="397"/>
      <c r="EH80" s="397"/>
      <c r="EI80" s="397"/>
      <c r="EJ80" s="397"/>
      <c r="EK80" s="397"/>
      <c r="EL80" s="397"/>
      <c r="EM80" s="397"/>
      <c r="EN80" s="397"/>
      <c r="EO80" s="397"/>
      <c r="EP80" s="397"/>
      <c r="EQ80" s="397"/>
      <c r="ER80" s="397"/>
      <c r="ES80" s="397"/>
      <c r="ET80" s="397"/>
      <c r="EU80" s="397"/>
      <c r="EV80" s="397"/>
      <c r="EW80" s="397"/>
      <c r="EX80" s="397"/>
      <c r="EY80" s="397"/>
      <c r="EZ80" s="397"/>
      <c r="FA80" s="397"/>
      <c r="FB80" s="397"/>
      <c r="FC80" s="397"/>
      <c r="FD80" s="397"/>
      <c r="FE80" s="397"/>
      <c r="FF80" s="397"/>
      <c r="FG80" s="397"/>
      <c r="FH80" s="397"/>
      <c r="FI80" s="397"/>
      <c r="FJ80" s="397"/>
      <c r="FK80" s="397"/>
      <c r="FL80" s="397"/>
      <c r="FM80" s="397"/>
      <c r="FN80" s="397"/>
      <c r="FO80" s="397"/>
      <c r="FP80" s="397"/>
      <c r="FQ80" s="397"/>
      <c r="FR80" s="397"/>
      <c r="FS80" s="397"/>
      <c r="FT80" s="397"/>
      <c r="FU80" s="397"/>
      <c r="FV80" s="397"/>
      <c r="FW80" s="397"/>
      <c r="FX80" s="397"/>
      <c r="FY80" s="397"/>
      <c r="FZ80" s="397"/>
      <c r="GA80" s="397"/>
      <c r="GB80" s="397"/>
      <c r="GC80" s="397"/>
      <c r="GD80" s="397"/>
      <c r="GE80" s="397"/>
      <c r="GF80" s="397"/>
      <c r="GG80" s="397"/>
      <c r="GH80" s="397"/>
      <c r="GI80" s="397"/>
      <c r="GJ80" s="397"/>
      <c r="GK80" s="397"/>
      <c r="GL80" s="397"/>
      <c r="GM80" s="397"/>
      <c r="GN80" s="397"/>
      <c r="GO80" s="397"/>
      <c r="GP80" s="397"/>
      <c r="GQ80" s="397"/>
      <c r="GR80" s="397"/>
      <c r="GS80" s="397"/>
      <c r="GT80" s="397"/>
      <c r="GU80" s="397"/>
      <c r="GV80" s="397"/>
      <c r="GW80" s="397"/>
      <c r="GX80" s="397"/>
      <c r="GY80" s="397"/>
      <c r="GZ80" s="397"/>
      <c r="HA80" s="397"/>
      <c r="HB80" s="397"/>
      <c r="HC80" s="397"/>
      <c r="HD80" s="397"/>
      <c r="HE80" s="397"/>
      <c r="HF80" s="397"/>
      <c r="HG80" s="397"/>
      <c r="HH80" s="397"/>
      <c r="HI80" s="397"/>
      <c r="HJ80" s="397"/>
      <c r="HK80" s="397"/>
      <c r="HL80" s="397"/>
      <c r="HM80" s="397"/>
      <c r="HN80" s="397"/>
      <c r="HO80" s="397"/>
      <c r="HP80" s="397"/>
      <c r="HQ80" s="397"/>
      <c r="HR80" s="397"/>
      <c r="HS80" s="397"/>
      <c r="HT80" s="397"/>
      <c r="HU80" s="397"/>
      <c r="HV80" s="397"/>
      <c r="HW80" s="397"/>
      <c r="HX80" s="397"/>
      <c r="HY80" s="397"/>
      <c r="HZ80" s="397"/>
      <c r="IA80" s="397"/>
      <c r="IB80" s="397"/>
      <c r="IC80" s="397"/>
      <c r="ID80" s="397"/>
      <c r="IE80" s="397"/>
      <c r="IF80" s="397"/>
      <c r="IG80" s="397"/>
      <c r="IH80" s="397"/>
      <c r="II80" s="397"/>
      <c r="IJ80" s="397"/>
      <c r="IK80" s="397"/>
      <c r="IL80" s="397"/>
      <c r="IM80" s="397"/>
      <c r="IN80" s="397"/>
    </row>
    <row r="81" spans="1:248" hidden="1">
      <c r="A81" s="732">
        <f>COUNTIF(B82:B85,"Yes")</f>
        <v>1</v>
      </c>
      <c r="B81" s="733" t="s">
        <v>1214</v>
      </c>
      <c r="C81" s="734" t="str">
        <f>IF(A81&gt;1,"Too many 'Yes' selections.",IF(A81=0,"You must select one 'Yes' from below.","OK"))</f>
        <v>OK</v>
      </c>
      <c r="G81" s="738"/>
      <c r="H81" s="738"/>
      <c r="I81" s="397"/>
      <c r="O81" s="397"/>
      <c r="P81" s="397"/>
      <c r="Q81" s="397"/>
      <c r="BF81" s="397"/>
      <c r="BG81" s="397"/>
      <c r="BH81" s="397"/>
      <c r="BI81" s="397"/>
      <c r="BJ81" s="397"/>
      <c r="BK81" s="397"/>
      <c r="BL81" s="397"/>
      <c r="BM81" s="397"/>
      <c r="BN81" s="397"/>
      <c r="BO81" s="397"/>
      <c r="BP81" s="397"/>
      <c r="BQ81" s="397"/>
      <c r="BR81" s="397"/>
      <c r="BS81" s="397"/>
      <c r="BT81" s="397"/>
      <c r="BU81" s="397"/>
      <c r="BV81" s="397"/>
      <c r="BW81" s="397"/>
      <c r="BX81" s="397"/>
      <c r="BY81" s="397"/>
      <c r="BZ81" s="397"/>
      <c r="CA81" s="397"/>
      <c r="CB81" s="397"/>
      <c r="CC81" s="397"/>
      <c r="CD81" s="397"/>
      <c r="CE81" s="397"/>
      <c r="CF81" s="397"/>
      <c r="CG81" s="397"/>
      <c r="CH81" s="397"/>
      <c r="CI81" s="397"/>
      <c r="CJ81" s="397"/>
      <c r="CK81" s="397"/>
      <c r="CL81" s="397"/>
      <c r="CM81" s="397"/>
      <c r="CN81" s="397"/>
      <c r="CO81" s="397"/>
      <c r="CP81" s="397"/>
      <c r="CQ81" s="397"/>
      <c r="CR81" s="397"/>
      <c r="CS81" s="397"/>
      <c r="CT81" s="397"/>
      <c r="CU81" s="397"/>
      <c r="CV81" s="397"/>
      <c r="CW81" s="397"/>
      <c r="CX81" s="397"/>
      <c r="CY81" s="397"/>
      <c r="CZ81" s="397"/>
      <c r="DA81" s="397"/>
      <c r="DB81" s="397"/>
      <c r="DC81" s="397"/>
      <c r="DD81" s="397"/>
      <c r="DE81" s="397"/>
      <c r="DF81" s="397"/>
      <c r="DG81" s="397"/>
      <c r="DH81" s="397"/>
      <c r="DI81" s="397"/>
      <c r="DJ81" s="397"/>
      <c r="DK81" s="397"/>
      <c r="DL81" s="397"/>
      <c r="DM81" s="397"/>
      <c r="DN81" s="397"/>
      <c r="DO81" s="397"/>
      <c r="DP81" s="397"/>
      <c r="DQ81" s="397"/>
      <c r="DR81" s="397"/>
      <c r="DS81" s="397"/>
      <c r="DT81" s="397"/>
      <c r="DU81" s="397"/>
      <c r="DV81" s="397"/>
      <c r="DW81" s="397"/>
      <c r="DX81" s="397"/>
      <c r="DY81" s="397"/>
      <c r="DZ81" s="397"/>
      <c r="EA81" s="397"/>
      <c r="EB81" s="397"/>
      <c r="EC81" s="397"/>
      <c r="ED81" s="397"/>
      <c r="EE81" s="397"/>
      <c r="EF81" s="397"/>
      <c r="EG81" s="397"/>
      <c r="EH81" s="397"/>
      <c r="EI81" s="397"/>
      <c r="EJ81" s="397"/>
      <c r="EK81" s="397"/>
      <c r="EL81" s="397"/>
      <c r="EM81" s="397"/>
      <c r="EN81" s="397"/>
      <c r="EO81" s="397"/>
      <c r="EP81" s="397"/>
      <c r="EQ81" s="397"/>
      <c r="ER81" s="397"/>
      <c r="ES81" s="397"/>
      <c r="ET81" s="397"/>
      <c r="EU81" s="397"/>
      <c r="EV81" s="397"/>
      <c r="EW81" s="397"/>
      <c r="EX81" s="397"/>
      <c r="EY81" s="397"/>
      <c r="EZ81" s="397"/>
      <c r="FA81" s="397"/>
      <c r="FB81" s="397"/>
      <c r="FC81" s="397"/>
      <c r="FD81" s="397"/>
      <c r="FE81" s="397"/>
      <c r="FF81" s="397"/>
      <c r="FG81" s="397"/>
      <c r="FH81" s="397"/>
      <c r="FI81" s="397"/>
      <c r="FJ81" s="397"/>
      <c r="FK81" s="397"/>
      <c r="FL81" s="397"/>
      <c r="FM81" s="397"/>
      <c r="FN81" s="397"/>
      <c r="FO81" s="397"/>
      <c r="FP81" s="397"/>
      <c r="FQ81" s="397"/>
      <c r="FR81" s="397"/>
      <c r="FS81" s="397"/>
      <c r="FT81" s="397"/>
      <c r="FU81" s="397"/>
      <c r="FV81" s="397"/>
      <c r="FW81" s="397"/>
      <c r="FX81" s="397"/>
      <c r="FY81" s="397"/>
      <c r="FZ81" s="397"/>
      <c r="GA81" s="397"/>
      <c r="GB81" s="397"/>
      <c r="GC81" s="397"/>
      <c r="GD81" s="397"/>
      <c r="GE81" s="397"/>
      <c r="GF81" s="397"/>
      <c r="GG81" s="397"/>
      <c r="GH81" s="397"/>
      <c r="GI81" s="397"/>
      <c r="GJ81" s="397"/>
      <c r="GK81" s="397"/>
      <c r="GL81" s="397"/>
      <c r="GM81" s="397"/>
      <c r="GN81" s="397"/>
      <c r="GO81" s="397"/>
      <c r="GP81" s="397"/>
      <c r="GQ81" s="397"/>
      <c r="GR81" s="397"/>
      <c r="GS81" s="397"/>
      <c r="GT81" s="397"/>
      <c r="GU81" s="397"/>
      <c r="GV81" s="397"/>
      <c r="GW81" s="397"/>
      <c r="GX81" s="397"/>
      <c r="GY81" s="397"/>
      <c r="GZ81" s="397"/>
      <c r="HA81" s="397"/>
      <c r="HB81" s="397"/>
      <c r="HC81" s="397"/>
      <c r="HD81" s="397"/>
      <c r="HE81" s="397"/>
      <c r="HF81" s="397"/>
      <c r="HG81" s="397"/>
      <c r="HH81" s="397"/>
      <c r="HI81" s="397"/>
      <c r="HJ81" s="397"/>
      <c r="HK81" s="397"/>
      <c r="HL81" s="397"/>
      <c r="HM81" s="397"/>
      <c r="HN81" s="397"/>
      <c r="HO81" s="397"/>
      <c r="HP81" s="397"/>
      <c r="HQ81" s="397"/>
      <c r="HR81" s="397"/>
      <c r="HS81" s="397"/>
      <c r="HT81" s="397"/>
      <c r="HU81" s="397"/>
      <c r="HV81" s="397"/>
      <c r="HW81" s="397"/>
      <c r="HX81" s="397"/>
      <c r="HY81" s="397"/>
      <c r="HZ81" s="397"/>
      <c r="IA81" s="397"/>
      <c r="IB81" s="397"/>
      <c r="IC81" s="397"/>
      <c r="ID81" s="397"/>
      <c r="IE81" s="397"/>
      <c r="IF81" s="397"/>
      <c r="IG81" s="397"/>
      <c r="IH81" s="397"/>
      <c r="II81" s="397"/>
      <c r="IJ81" s="397"/>
      <c r="IK81" s="397"/>
      <c r="IL81" s="397"/>
      <c r="IM81" s="397"/>
      <c r="IN81" s="397"/>
    </row>
    <row r="82" spans="1:248" ht="57.95" hidden="1">
      <c r="A82" s="732">
        <f>IF(AND(B82="Yes",C81="OK"),I82,0)</f>
        <v>1.25</v>
      </c>
      <c r="B82" s="735" t="s">
        <v>580</v>
      </c>
      <c r="C82" s="728" t="s">
        <v>1228</v>
      </c>
      <c r="G82" s="729"/>
      <c r="H82" s="729"/>
      <c r="I82" s="397">
        <v>1.25</v>
      </c>
      <c r="O82" s="397"/>
      <c r="P82" s="397"/>
      <c r="Q82" s="397"/>
      <c r="BF82" s="397"/>
      <c r="BG82" s="397"/>
      <c r="BH82" s="397"/>
      <c r="BI82" s="397"/>
      <c r="BJ82" s="397"/>
      <c r="BK82" s="397"/>
      <c r="BL82" s="397"/>
      <c r="BM82" s="397"/>
      <c r="BN82" s="397"/>
      <c r="BO82" s="397"/>
      <c r="BP82" s="397"/>
      <c r="BQ82" s="397"/>
      <c r="BR82" s="397"/>
      <c r="BS82" s="397"/>
      <c r="BT82" s="397"/>
      <c r="BU82" s="397"/>
      <c r="BV82" s="397"/>
      <c r="BW82" s="397"/>
      <c r="BX82" s="397"/>
      <c r="BY82" s="397"/>
      <c r="BZ82" s="397"/>
      <c r="CA82" s="397"/>
      <c r="CB82" s="397"/>
      <c r="CC82" s="397"/>
      <c r="CD82" s="397"/>
      <c r="CE82" s="397"/>
      <c r="CF82" s="397"/>
      <c r="CG82" s="397"/>
      <c r="CH82" s="397"/>
      <c r="CI82" s="397"/>
      <c r="CJ82" s="397"/>
      <c r="CK82" s="397"/>
      <c r="CL82" s="397"/>
      <c r="CM82" s="397"/>
      <c r="CN82" s="397"/>
      <c r="CO82" s="397"/>
      <c r="CP82" s="397"/>
      <c r="CQ82" s="397"/>
      <c r="CR82" s="397"/>
      <c r="CS82" s="397"/>
      <c r="CT82" s="397"/>
      <c r="CU82" s="397"/>
      <c r="CV82" s="397"/>
      <c r="CW82" s="397"/>
      <c r="CX82" s="397"/>
      <c r="CY82" s="397"/>
      <c r="CZ82" s="397"/>
      <c r="DA82" s="397"/>
      <c r="DB82" s="397"/>
      <c r="DC82" s="397"/>
      <c r="DD82" s="397"/>
      <c r="DE82" s="397"/>
      <c r="DF82" s="397"/>
      <c r="DG82" s="397"/>
      <c r="DH82" s="397"/>
      <c r="DI82" s="397"/>
      <c r="DJ82" s="397"/>
      <c r="DK82" s="397"/>
      <c r="DL82" s="397"/>
      <c r="DM82" s="397"/>
      <c r="DN82" s="397"/>
      <c r="DO82" s="397"/>
      <c r="DP82" s="397"/>
      <c r="DQ82" s="397"/>
      <c r="DR82" s="397"/>
      <c r="DS82" s="397"/>
      <c r="DT82" s="397"/>
      <c r="DU82" s="397"/>
      <c r="DV82" s="397"/>
      <c r="DW82" s="397"/>
      <c r="DX82" s="397"/>
      <c r="DY82" s="397"/>
      <c r="DZ82" s="397"/>
      <c r="EA82" s="397"/>
      <c r="EB82" s="397"/>
      <c r="EC82" s="397"/>
      <c r="ED82" s="397"/>
      <c r="EE82" s="397"/>
      <c r="EF82" s="397"/>
      <c r="EG82" s="397"/>
      <c r="EH82" s="397"/>
      <c r="EI82" s="397"/>
      <c r="EJ82" s="397"/>
      <c r="EK82" s="397"/>
      <c r="EL82" s="397"/>
      <c r="EM82" s="397"/>
      <c r="EN82" s="397"/>
      <c r="EO82" s="397"/>
      <c r="EP82" s="397"/>
      <c r="EQ82" s="397"/>
      <c r="ER82" s="397"/>
      <c r="ES82" s="397"/>
      <c r="ET82" s="397"/>
      <c r="EU82" s="397"/>
      <c r="EV82" s="397"/>
      <c r="EW82" s="397"/>
      <c r="EX82" s="397"/>
      <c r="EY82" s="397"/>
      <c r="EZ82" s="397"/>
      <c r="FA82" s="397"/>
      <c r="FB82" s="397"/>
      <c r="FC82" s="397"/>
      <c r="FD82" s="397"/>
      <c r="FE82" s="397"/>
      <c r="FF82" s="397"/>
      <c r="FG82" s="397"/>
      <c r="FH82" s="397"/>
      <c r="FI82" s="397"/>
      <c r="FJ82" s="397"/>
      <c r="FK82" s="397"/>
      <c r="FL82" s="397"/>
      <c r="FM82" s="397"/>
      <c r="FN82" s="397"/>
      <c r="FO82" s="397"/>
      <c r="FP82" s="397"/>
      <c r="FQ82" s="397"/>
      <c r="FR82" s="397"/>
      <c r="FS82" s="397"/>
      <c r="FT82" s="397"/>
      <c r="FU82" s="397"/>
      <c r="FV82" s="397"/>
      <c r="FW82" s="397"/>
      <c r="FX82" s="397"/>
      <c r="FY82" s="397"/>
      <c r="FZ82" s="397"/>
      <c r="GA82" s="397"/>
      <c r="GB82" s="397"/>
      <c r="GC82" s="397"/>
      <c r="GD82" s="397"/>
      <c r="GE82" s="397"/>
      <c r="GF82" s="397"/>
      <c r="GG82" s="397"/>
      <c r="GH82" s="397"/>
      <c r="GI82" s="397"/>
      <c r="GJ82" s="397"/>
      <c r="GK82" s="397"/>
      <c r="GL82" s="397"/>
      <c r="GM82" s="397"/>
      <c r="GN82" s="397"/>
      <c r="GO82" s="397"/>
      <c r="GP82" s="397"/>
      <c r="GQ82" s="397"/>
      <c r="GR82" s="397"/>
      <c r="GS82" s="397"/>
      <c r="GT82" s="397"/>
      <c r="GU82" s="397"/>
      <c r="GV82" s="397"/>
      <c r="GW82" s="397"/>
      <c r="GX82" s="397"/>
      <c r="GY82" s="397"/>
      <c r="GZ82" s="397"/>
      <c r="HA82" s="397"/>
      <c r="HB82" s="397"/>
      <c r="HC82" s="397"/>
      <c r="HD82" s="397"/>
      <c r="HE82" s="397"/>
      <c r="HF82" s="397"/>
      <c r="HG82" s="397"/>
      <c r="HH82" s="397"/>
      <c r="HI82" s="397"/>
      <c r="HJ82" s="397"/>
      <c r="HK82" s="397"/>
      <c r="HL82" s="397"/>
      <c r="HM82" s="397"/>
      <c r="HN82" s="397"/>
      <c r="HO82" s="397"/>
      <c r="HP82" s="397"/>
      <c r="HQ82" s="397"/>
      <c r="HR82" s="397"/>
      <c r="HS82" s="397"/>
      <c r="HT82" s="397"/>
      <c r="HU82" s="397"/>
      <c r="HV82" s="397"/>
      <c r="HW82" s="397"/>
      <c r="HX82" s="397"/>
      <c r="HY82" s="397"/>
      <c r="HZ82" s="397"/>
      <c r="IA82" s="397"/>
      <c r="IB82" s="397"/>
      <c r="IC82" s="397"/>
      <c r="ID82" s="397"/>
      <c r="IE82" s="397"/>
      <c r="IF82" s="397"/>
      <c r="IG82" s="397"/>
      <c r="IH82" s="397"/>
      <c r="II82" s="397"/>
      <c r="IJ82" s="397"/>
      <c r="IK82" s="397"/>
      <c r="IL82" s="397"/>
      <c r="IM82" s="397"/>
      <c r="IN82" s="397"/>
    </row>
    <row r="83" spans="1:248" ht="43.5" hidden="1">
      <c r="A83" s="732">
        <f>IF(AND(B83="Yes",C81="OK"),I83,0)</f>
        <v>0</v>
      </c>
      <c r="B83" s="735" t="s">
        <v>1206</v>
      </c>
      <c r="C83" s="728" t="s">
        <v>1229</v>
      </c>
      <c r="G83" s="729"/>
      <c r="H83" s="729"/>
      <c r="I83" s="397">
        <v>0.75</v>
      </c>
      <c r="O83" s="397"/>
      <c r="P83" s="397"/>
      <c r="Q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7"/>
      <c r="DE83" s="397"/>
      <c r="DF83" s="397"/>
      <c r="DG83" s="397"/>
      <c r="DH83" s="397"/>
      <c r="DI83" s="397"/>
      <c r="DJ83" s="397"/>
      <c r="DK83" s="397"/>
      <c r="DL83" s="397"/>
      <c r="DM83" s="397"/>
      <c r="DN83" s="397"/>
      <c r="DO83" s="397"/>
      <c r="DP83" s="397"/>
      <c r="DQ83" s="397"/>
      <c r="DR83" s="397"/>
      <c r="DS83" s="397"/>
      <c r="DT83" s="397"/>
      <c r="DU83" s="397"/>
      <c r="DV83" s="397"/>
      <c r="DW83" s="397"/>
      <c r="DX83" s="397"/>
      <c r="DY83" s="397"/>
      <c r="DZ83" s="397"/>
      <c r="EA83" s="397"/>
      <c r="EB83" s="397"/>
      <c r="EC83" s="397"/>
      <c r="ED83" s="397"/>
      <c r="EE83" s="397"/>
      <c r="EF83" s="397"/>
      <c r="EG83" s="397"/>
      <c r="EH83" s="397"/>
      <c r="EI83" s="397"/>
      <c r="EJ83" s="397"/>
      <c r="EK83" s="397"/>
      <c r="EL83" s="397"/>
      <c r="EM83" s="397"/>
      <c r="EN83" s="397"/>
      <c r="EO83" s="397"/>
      <c r="EP83" s="397"/>
      <c r="EQ83" s="397"/>
      <c r="ER83" s="397"/>
      <c r="ES83" s="397"/>
      <c r="ET83" s="397"/>
      <c r="EU83" s="397"/>
      <c r="EV83" s="397"/>
      <c r="EW83" s="397"/>
      <c r="EX83" s="397"/>
      <c r="EY83" s="397"/>
      <c r="EZ83" s="397"/>
      <c r="FA83" s="397"/>
      <c r="FB83" s="397"/>
      <c r="FC83" s="397"/>
      <c r="FD83" s="397"/>
      <c r="FE83" s="397"/>
      <c r="FF83" s="397"/>
      <c r="FG83" s="397"/>
      <c r="FH83" s="397"/>
      <c r="FI83" s="397"/>
      <c r="FJ83" s="397"/>
      <c r="FK83" s="397"/>
      <c r="FL83" s="397"/>
      <c r="FM83" s="397"/>
      <c r="FN83" s="397"/>
      <c r="FO83" s="397"/>
      <c r="FP83" s="397"/>
      <c r="FQ83" s="397"/>
      <c r="FR83" s="397"/>
      <c r="FS83" s="397"/>
      <c r="FT83" s="397"/>
      <c r="FU83" s="397"/>
      <c r="FV83" s="397"/>
      <c r="FW83" s="397"/>
      <c r="FX83" s="397"/>
      <c r="FY83" s="397"/>
      <c r="FZ83" s="397"/>
      <c r="GA83" s="397"/>
      <c r="GB83" s="397"/>
      <c r="GC83" s="397"/>
      <c r="GD83" s="397"/>
      <c r="GE83" s="397"/>
      <c r="GF83" s="397"/>
      <c r="GG83" s="397"/>
      <c r="GH83" s="397"/>
      <c r="GI83" s="397"/>
      <c r="GJ83" s="397"/>
      <c r="GK83" s="397"/>
      <c r="GL83" s="397"/>
      <c r="GM83" s="397"/>
      <c r="GN83" s="397"/>
      <c r="GO83" s="397"/>
      <c r="GP83" s="397"/>
      <c r="GQ83" s="397"/>
      <c r="GR83" s="397"/>
      <c r="GS83" s="397"/>
      <c r="GT83" s="397"/>
      <c r="GU83" s="397"/>
      <c r="GV83" s="397"/>
      <c r="GW83" s="397"/>
      <c r="GX83" s="397"/>
      <c r="GY83" s="397"/>
      <c r="GZ83" s="397"/>
      <c r="HA83" s="397"/>
      <c r="HB83" s="397"/>
      <c r="HC83" s="397"/>
      <c r="HD83" s="397"/>
      <c r="HE83" s="397"/>
      <c r="HF83" s="397"/>
      <c r="HG83" s="397"/>
      <c r="HH83" s="397"/>
      <c r="HI83" s="397"/>
      <c r="HJ83" s="397"/>
      <c r="HK83" s="397"/>
      <c r="HL83" s="397"/>
      <c r="HM83" s="397"/>
      <c r="HN83" s="397"/>
      <c r="HO83" s="397"/>
      <c r="HP83" s="397"/>
      <c r="HQ83" s="397"/>
      <c r="HR83" s="397"/>
      <c r="HS83" s="397"/>
      <c r="HT83" s="397"/>
      <c r="HU83" s="397"/>
      <c r="HV83" s="397"/>
      <c r="HW83" s="397"/>
      <c r="HX83" s="397"/>
      <c r="HY83" s="397"/>
      <c r="HZ83" s="397"/>
      <c r="IA83" s="397"/>
      <c r="IB83" s="397"/>
      <c r="IC83" s="397"/>
      <c r="ID83" s="397"/>
      <c r="IE83" s="397"/>
      <c r="IF83" s="397"/>
      <c r="IG83" s="397"/>
      <c r="IH83" s="397"/>
      <c r="II83" s="397"/>
      <c r="IJ83" s="397"/>
      <c r="IK83" s="397"/>
      <c r="IL83" s="397"/>
      <c r="IM83" s="397"/>
      <c r="IN83" s="397"/>
    </row>
    <row r="84" spans="1:248" ht="76.900000000000006" hidden="1" customHeight="1">
      <c r="A84" s="732">
        <f>IF(AND(B84="Yes",C81="OK"),I84,0)</f>
        <v>0</v>
      </c>
      <c r="B84" s="735" t="s">
        <v>219</v>
      </c>
      <c r="C84" s="728" t="s">
        <v>1230</v>
      </c>
      <c r="G84" s="729"/>
      <c r="H84" s="729"/>
      <c r="I84" s="397">
        <v>0.5</v>
      </c>
      <c r="O84" s="397"/>
      <c r="P84" s="397"/>
      <c r="Q84" s="397"/>
      <c r="BF84" s="397"/>
      <c r="BG84" s="397"/>
      <c r="BH84" s="397"/>
      <c r="BI84" s="397"/>
      <c r="BJ84" s="397"/>
      <c r="BK84" s="397"/>
      <c r="BL84" s="397"/>
      <c r="BM84" s="397"/>
      <c r="BN84" s="397"/>
      <c r="BO84" s="397"/>
      <c r="BP84" s="397"/>
      <c r="BQ84" s="397"/>
      <c r="BR84" s="397"/>
      <c r="BS84" s="397"/>
      <c r="BT84" s="397"/>
      <c r="BU84" s="397"/>
      <c r="BV84" s="397"/>
      <c r="BW84" s="397"/>
      <c r="BX84" s="397"/>
      <c r="BY84" s="397"/>
      <c r="BZ84" s="397"/>
      <c r="CA84" s="397"/>
      <c r="CB84" s="397"/>
      <c r="CC84" s="397"/>
      <c r="CD84" s="397"/>
      <c r="CE84" s="397"/>
      <c r="CF84" s="397"/>
      <c r="CG84" s="397"/>
      <c r="CH84" s="397"/>
      <c r="CI84" s="397"/>
      <c r="CJ84" s="397"/>
      <c r="CK84" s="397"/>
      <c r="CL84" s="397"/>
      <c r="CM84" s="397"/>
      <c r="CN84" s="397"/>
      <c r="CO84" s="397"/>
      <c r="CP84" s="397"/>
      <c r="CQ84" s="397"/>
      <c r="CR84" s="397"/>
      <c r="CS84" s="397"/>
      <c r="CT84" s="397"/>
      <c r="CU84" s="397"/>
      <c r="CV84" s="397"/>
      <c r="CW84" s="397"/>
      <c r="CX84" s="397"/>
      <c r="CY84" s="397"/>
      <c r="CZ84" s="397"/>
      <c r="DA84" s="397"/>
      <c r="DB84" s="397"/>
      <c r="DC84" s="397"/>
      <c r="DD84" s="397"/>
      <c r="DE84" s="397"/>
      <c r="DF84" s="397"/>
      <c r="DG84" s="397"/>
      <c r="DH84" s="397"/>
      <c r="DI84" s="397"/>
      <c r="DJ84" s="397"/>
      <c r="DK84" s="397"/>
      <c r="DL84" s="397"/>
      <c r="DM84" s="397"/>
      <c r="DN84" s="397"/>
      <c r="DO84" s="397"/>
      <c r="DP84" s="397"/>
      <c r="DQ84" s="397"/>
      <c r="DR84" s="397"/>
      <c r="DS84" s="397"/>
      <c r="DT84" s="397"/>
      <c r="DU84" s="397"/>
      <c r="DV84" s="397"/>
      <c r="DW84" s="397"/>
      <c r="DX84" s="397"/>
      <c r="DY84" s="397"/>
      <c r="DZ84" s="397"/>
      <c r="EA84" s="397"/>
      <c r="EB84" s="397"/>
      <c r="EC84" s="397"/>
      <c r="ED84" s="397"/>
      <c r="EE84" s="397"/>
      <c r="EF84" s="397"/>
      <c r="EG84" s="397"/>
      <c r="EH84" s="397"/>
      <c r="EI84" s="397"/>
      <c r="EJ84" s="397"/>
      <c r="EK84" s="397"/>
      <c r="EL84" s="397"/>
      <c r="EM84" s="397"/>
      <c r="EN84" s="397"/>
      <c r="EO84" s="397"/>
      <c r="EP84" s="397"/>
      <c r="EQ84" s="397"/>
      <c r="ER84" s="397"/>
      <c r="ES84" s="397"/>
      <c r="ET84" s="397"/>
      <c r="EU84" s="397"/>
      <c r="EV84" s="397"/>
      <c r="EW84" s="397"/>
      <c r="EX84" s="397"/>
      <c r="EY84" s="397"/>
      <c r="EZ84" s="397"/>
      <c r="FA84" s="397"/>
      <c r="FB84" s="397"/>
      <c r="FC84" s="397"/>
      <c r="FD84" s="397"/>
      <c r="FE84" s="397"/>
      <c r="FF84" s="397"/>
      <c r="FG84" s="397"/>
      <c r="FH84" s="397"/>
      <c r="FI84" s="397"/>
      <c r="FJ84" s="397"/>
      <c r="FK84" s="397"/>
      <c r="FL84" s="397"/>
      <c r="FM84" s="397"/>
      <c r="FN84" s="397"/>
      <c r="FO84" s="397"/>
      <c r="FP84" s="397"/>
      <c r="FQ84" s="397"/>
      <c r="FR84" s="397"/>
      <c r="FS84" s="397"/>
      <c r="FT84" s="397"/>
      <c r="FU84" s="397"/>
      <c r="FV84" s="397"/>
      <c r="FW84" s="397"/>
      <c r="FX84" s="397"/>
      <c r="FY84" s="397"/>
      <c r="FZ84" s="397"/>
      <c r="GA84" s="397"/>
      <c r="GB84" s="397"/>
      <c r="GC84" s="397"/>
      <c r="GD84" s="397"/>
      <c r="GE84" s="397"/>
      <c r="GF84" s="397"/>
      <c r="GG84" s="397"/>
      <c r="GH84" s="397"/>
      <c r="GI84" s="397"/>
      <c r="GJ84" s="397"/>
      <c r="GK84" s="397"/>
      <c r="GL84" s="397"/>
      <c r="GM84" s="397"/>
      <c r="GN84" s="397"/>
      <c r="GO84" s="397"/>
      <c r="GP84" s="397"/>
      <c r="GQ84" s="397"/>
      <c r="GR84" s="397"/>
      <c r="GS84" s="397"/>
      <c r="GT84" s="397"/>
      <c r="GU84" s="397"/>
      <c r="GV84" s="397"/>
      <c r="GW84" s="397"/>
      <c r="GX84" s="397"/>
      <c r="GY84" s="397"/>
      <c r="GZ84" s="397"/>
      <c r="HA84" s="397"/>
      <c r="HB84" s="397"/>
      <c r="HC84" s="397"/>
      <c r="HD84" s="397"/>
      <c r="HE84" s="397"/>
      <c r="HF84" s="397"/>
      <c r="HG84" s="397"/>
      <c r="HH84" s="397"/>
      <c r="HI84" s="397"/>
      <c r="HJ84" s="397"/>
      <c r="HK84" s="397"/>
      <c r="HL84" s="397"/>
      <c r="HM84" s="397"/>
      <c r="HN84" s="397"/>
      <c r="HO84" s="397"/>
      <c r="HP84" s="397"/>
      <c r="HQ84" s="397"/>
      <c r="HR84" s="397"/>
      <c r="HS84" s="397"/>
      <c r="HT84" s="397"/>
      <c r="HU84" s="397"/>
      <c r="HV84" s="397"/>
      <c r="HW84" s="397"/>
      <c r="HX84" s="397"/>
      <c r="HY84" s="397"/>
      <c r="HZ84" s="397"/>
      <c r="IA84" s="397"/>
      <c r="IB84" s="397"/>
      <c r="IC84" s="397"/>
      <c r="ID84" s="397"/>
      <c r="IE84" s="397"/>
      <c r="IF84" s="397"/>
      <c r="IG84" s="397"/>
      <c r="IH84" s="397"/>
      <c r="II84" s="397"/>
      <c r="IJ84" s="397"/>
      <c r="IK84" s="397"/>
      <c r="IL84" s="397"/>
      <c r="IM84" s="397"/>
      <c r="IN84" s="397"/>
    </row>
    <row r="85" spans="1:248" ht="57.95" hidden="1">
      <c r="A85" s="732">
        <f>IF(AND(B85="Yes",C81="OK"),I85,0)</f>
        <v>0</v>
      </c>
      <c r="B85" s="735" t="s">
        <v>219</v>
      </c>
      <c r="C85" s="728" t="s">
        <v>1231</v>
      </c>
      <c r="G85" s="729"/>
      <c r="H85" s="729"/>
      <c r="I85" s="397">
        <v>0</v>
      </c>
      <c r="O85" s="397"/>
      <c r="P85" s="397"/>
      <c r="Q85" s="397"/>
      <c r="BF85" s="397"/>
      <c r="BG85" s="397"/>
      <c r="BH85" s="397"/>
      <c r="BI85" s="397"/>
      <c r="BJ85" s="397"/>
      <c r="BK85" s="397"/>
      <c r="BL85" s="397"/>
      <c r="BM85" s="397"/>
      <c r="BN85" s="397"/>
      <c r="BO85" s="397"/>
      <c r="BP85" s="397"/>
      <c r="BQ85" s="397"/>
      <c r="BR85" s="397"/>
      <c r="BS85" s="397"/>
      <c r="BT85" s="397"/>
      <c r="BU85" s="397"/>
      <c r="BV85" s="397"/>
      <c r="BW85" s="397"/>
      <c r="BX85" s="397"/>
      <c r="BY85" s="397"/>
      <c r="BZ85" s="397"/>
      <c r="CA85" s="397"/>
      <c r="CB85" s="397"/>
      <c r="CC85" s="397"/>
      <c r="CD85" s="397"/>
      <c r="CE85" s="397"/>
      <c r="CF85" s="397"/>
      <c r="CG85" s="397"/>
      <c r="CH85" s="397"/>
      <c r="CI85" s="397"/>
      <c r="CJ85" s="397"/>
      <c r="CK85" s="397"/>
      <c r="CL85" s="397"/>
      <c r="CM85" s="397"/>
      <c r="CN85" s="397"/>
      <c r="CO85" s="397"/>
      <c r="CP85" s="397"/>
      <c r="CQ85" s="397"/>
      <c r="CR85" s="397"/>
      <c r="CS85" s="397"/>
      <c r="CT85" s="397"/>
      <c r="CU85" s="397"/>
      <c r="CV85" s="397"/>
      <c r="CW85" s="397"/>
      <c r="CX85" s="397"/>
      <c r="CY85" s="397"/>
      <c r="CZ85" s="397"/>
      <c r="DA85" s="397"/>
      <c r="DB85" s="397"/>
      <c r="DC85" s="397"/>
      <c r="DD85" s="397"/>
      <c r="DE85" s="397"/>
      <c r="DF85" s="397"/>
      <c r="DG85" s="397"/>
      <c r="DH85" s="397"/>
      <c r="DI85" s="397"/>
      <c r="DJ85" s="397"/>
      <c r="DK85" s="397"/>
      <c r="DL85" s="397"/>
      <c r="DM85" s="397"/>
      <c r="DN85" s="397"/>
      <c r="DO85" s="397"/>
      <c r="DP85" s="397"/>
      <c r="DQ85" s="397"/>
      <c r="DR85" s="397"/>
      <c r="DS85" s="397"/>
      <c r="DT85" s="397"/>
      <c r="DU85" s="397"/>
      <c r="DV85" s="397"/>
      <c r="DW85" s="397"/>
      <c r="DX85" s="397"/>
      <c r="DY85" s="397"/>
      <c r="DZ85" s="397"/>
      <c r="EA85" s="397"/>
      <c r="EB85" s="397"/>
      <c r="EC85" s="397"/>
      <c r="ED85" s="397"/>
      <c r="EE85" s="397"/>
      <c r="EF85" s="397"/>
      <c r="EG85" s="397"/>
      <c r="EH85" s="397"/>
      <c r="EI85" s="397"/>
      <c r="EJ85" s="397"/>
      <c r="EK85" s="397"/>
      <c r="EL85" s="397"/>
      <c r="EM85" s="397"/>
      <c r="EN85" s="397"/>
      <c r="EO85" s="397"/>
      <c r="EP85" s="397"/>
      <c r="EQ85" s="397"/>
      <c r="ER85" s="397"/>
      <c r="ES85" s="397"/>
      <c r="ET85" s="397"/>
      <c r="EU85" s="397"/>
      <c r="EV85" s="397"/>
      <c r="EW85" s="397"/>
      <c r="EX85" s="397"/>
      <c r="EY85" s="397"/>
      <c r="EZ85" s="397"/>
      <c r="FA85" s="397"/>
      <c r="FB85" s="397"/>
      <c r="FC85" s="397"/>
      <c r="FD85" s="397"/>
      <c r="FE85" s="397"/>
      <c r="FF85" s="397"/>
      <c r="FG85" s="397"/>
      <c r="FH85" s="397"/>
      <c r="FI85" s="397"/>
      <c r="FJ85" s="397"/>
      <c r="FK85" s="397"/>
      <c r="FL85" s="397"/>
      <c r="FM85" s="397"/>
      <c r="FN85" s="397"/>
      <c r="FO85" s="397"/>
      <c r="FP85" s="397"/>
      <c r="FQ85" s="397"/>
      <c r="FR85" s="397"/>
      <c r="FS85" s="397"/>
      <c r="FT85" s="397"/>
      <c r="FU85" s="397"/>
      <c r="FV85" s="397"/>
      <c r="FW85" s="397"/>
      <c r="FX85" s="397"/>
      <c r="FY85" s="397"/>
      <c r="FZ85" s="397"/>
      <c r="GA85" s="397"/>
      <c r="GB85" s="397"/>
      <c r="GC85" s="397"/>
      <c r="GD85" s="397"/>
      <c r="GE85" s="397"/>
      <c r="GF85" s="397"/>
      <c r="GG85" s="397"/>
      <c r="GH85" s="397"/>
      <c r="GI85" s="397"/>
      <c r="GJ85" s="397"/>
      <c r="GK85" s="397"/>
      <c r="GL85" s="397"/>
      <c r="GM85" s="397"/>
      <c r="GN85" s="397"/>
      <c r="GO85" s="397"/>
      <c r="GP85" s="397"/>
      <c r="GQ85" s="397"/>
      <c r="GR85" s="397"/>
      <c r="GS85" s="397"/>
      <c r="GT85" s="397"/>
      <c r="GU85" s="397"/>
      <c r="GV85" s="397"/>
      <c r="GW85" s="397"/>
      <c r="GX85" s="397"/>
      <c r="GY85" s="397"/>
      <c r="GZ85" s="397"/>
      <c r="HA85" s="397"/>
      <c r="HB85" s="397"/>
      <c r="HC85" s="397"/>
      <c r="HD85" s="397"/>
      <c r="HE85" s="397"/>
      <c r="HF85" s="397"/>
      <c r="HG85" s="397"/>
      <c r="HH85" s="397"/>
      <c r="HI85" s="397"/>
      <c r="HJ85" s="397"/>
      <c r="HK85" s="397"/>
      <c r="HL85" s="397"/>
      <c r="HM85" s="397"/>
      <c r="HN85" s="397"/>
      <c r="HO85" s="397"/>
      <c r="HP85" s="397"/>
      <c r="HQ85" s="397"/>
      <c r="HR85" s="397"/>
      <c r="HS85" s="397"/>
      <c r="HT85" s="397"/>
      <c r="HU85" s="397"/>
      <c r="HV85" s="397"/>
      <c r="HW85" s="397"/>
      <c r="HX85" s="397"/>
      <c r="HY85" s="397"/>
      <c r="HZ85" s="397"/>
      <c r="IA85" s="397"/>
      <c r="IB85" s="397"/>
      <c r="IC85" s="397"/>
      <c r="ID85" s="397"/>
      <c r="IE85" s="397"/>
      <c r="IF85" s="397"/>
      <c r="IG85" s="397"/>
      <c r="IH85" s="397"/>
      <c r="II85" s="397"/>
      <c r="IJ85" s="397"/>
      <c r="IK85" s="397"/>
      <c r="IL85" s="397"/>
      <c r="IM85" s="397"/>
      <c r="IN85" s="397"/>
    </row>
    <row r="86" spans="1:248" hidden="1">
      <c r="B86" s="736">
        <f>SUM(A82:A85)</f>
        <v>1.25</v>
      </c>
      <c r="C86" s="728" t="s">
        <v>1212</v>
      </c>
      <c r="G86" s="729"/>
      <c r="H86" s="729"/>
      <c r="I86" s="397"/>
      <c r="O86" s="397"/>
      <c r="P86" s="397"/>
      <c r="Q86" s="397"/>
      <c r="BF86" s="397"/>
      <c r="BG86" s="397"/>
      <c r="BH86" s="397"/>
      <c r="BI86" s="397"/>
      <c r="BJ86" s="397"/>
      <c r="BK86" s="397"/>
      <c r="BL86" s="397"/>
      <c r="BM86" s="397"/>
      <c r="BN86" s="397"/>
      <c r="BO86" s="397"/>
      <c r="BP86" s="397"/>
      <c r="BQ86" s="397"/>
      <c r="BR86" s="397"/>
      <c r="BS86" s="397"/>
      <c r="BT86" s="397"/>
      <c r="BU86" s="397"/>
      <c r="BV86" s="397"/>
      <c r="BW86" s="397"/>
      <c r="BX86" s="397"/>
      <c r="BY86" s="397"/>
      <c r="BZ86" s="397"/>
      <c r="CA86" s="397"/>
      <c r="CB86" s="397"/>
      <c r="CC86" s="397"/>
      <c r="CD86" s="397"/>
      <c r="CE86" s="397"/>
      <c r="CF86" s="397"/>
      <c r="CG86" s="397"/>
      <c r="CH86" s="397"/>
      <c r="CI86" s="397"/>
      <c r="CJ86" s="397"/>
      <c r="CK86" s="397"/>
      <c r="CL86" s="397"/>
      <c r="CM86" s="397"/>
      <c r="CN86" s="397"/>
      <c r="CO86" s="397"/>
      <c r="CP86" s="397"/>
      <c r="CQ86" s="397"/>
      <c r="CR86" s="397"/>
      <c r="CS86" s="397"/>
      <c r="CT86" s="397"/>
      <c r="CU86" s="397"/>
      <c r="CV86" s="397"/>
      <c r="CW86" s="397"/>
      <c r="CX86" s="397"/>
      <c r="CY86" s="397"/>
      <c r="CZ86" s="397"/>
      <c r="DA86" s="397"/>
      <c r="DB86" s="397"/>
      <c r="DC86" s="397"/>
      <c r="DD86" s="397"/>
      <c r="DE86" s="397"/>
      <c r="DF86" s="397"/>
      <c r="DG86" s="397"/>
      <c r="DH86" s="397"/>
      <c r="DI86" s="397"/>
      <c r="DJ86" s="397"/>
      <c r="DK86" s="397"/>
      <c r="DL86" s="397"/>
      <c r="DM86" s="397"/>
      <c r="DN86" s="397"/>
      <c r="DO86" s="397"/>
      <c r="DP86" s="397"/>
      <c r="DQ86" s="397"/>
      <c r="DR86" s="397"/>
      <c r="DS86" s="397"/>
      <c r="DT86" s="397"/>
      <c r="DU86" s="397"/>
      <c r="DV86" s="397"/>
      <c r="DW86" s="397"/>
      <c r="DX86" s="397"/>
      <c r="DY86" s="397"/>
      <c r="DZ86" s="397"/>
      <c r="EA86" s="397"/>
      <c r="EB86" s="397"/>
      <c r="EC86" s="397"/>
      <c r="ED86" s="397"/>
      <c r="EE86" s="397"/>
      <c r="EF86" s="397"/>
      <c r="EG86" s="397"/>
      <c r="EH86" s="397"/>
      <c r="EI86" s="397"/>
      <c r="EJ86" s="397"/>
      <c r="EK86" s="397"/>
      <c r="EL86" s="397"/>
      <c r="EM86" s="397"/>
      <c r="EN86" s="397"/>
      <c r="EO86" s="397"/>
      <c r="EP86" s="397"/>
      <c r="EQ86" s="397"/>
      <c r="ER86" s="397"/>
      <c r="ES86" s="397"/>
      <c r="ET86" s="397"/>
      <c r="EU86" s="397"/>
      <c r="EV86" s="397"/>
      <c r="EW86" s="397"/>
      <c r="EX86" s="397"/>
      <c r="EY86" s="397"/>
      <c r="EZ86" s="397"/>
      <c r="FA86" s="397"/>
      <c r="FB86" s="397"/>
      <c r="FC86" s="397"/>
      <c r="FD86" s="397"/>
      <c r="FE86" s="397"/>
      <c r="FF86" s="397"/>
      <c r="FG86" s="397"/>
      <c r="FH86" s="397"/>
      <c r="FI86" s="397"/>
      <c r="FJ86" s="397"/>
      <c r="FK86" s="397"/>
      <c r="FL86" s="397"/>
      <c r="FM86" s="397"/>
      <c r="FN86" s="397"/>
      <c r="FO86" s="397"/>
      <c r="FP86" s="397"/>
      <c r="FQ86" s="397"/>
      <c r="FR86" s="397"/>
      <c r="FS86" s="397"/>
      <c r="FT86" s="397"/>
      <c r="FU86" s="397"/>
      <c r="FV86" s="397"/>
      <c r="FW86" s="397"/>
      <c r="FX86" s="397"/>
      <c r="FY86" s="397"/>
      <c r="FZ86" s="397"/>
      <c r="GA86" s="397"/>
      <c r="GB86" s="397"/>
      <c r="GC86" s="397"/>
      <c r="GD86" s="397"/>
      <c r="GE86" s="397"/>
      <c r="GF86" s="397"/>
      <c r="GG86" s="397"/>
      <c r="GH86" s="397"/>
      <c r="GI86" s="397"/>
      <c r="GJ86" s="397"/>
      <c r="GK86" s="397"/>
      <c r="GL86" s="397"/>
      <c r="GM86" s="397"/>
      <c r="GN86" s="397"/>
      <c r="GO86" s="397"/>
      <c r="GP86" s="397"/>
      <c r="GQ86" s="397"/>
      <c r="GR86" s="397"/>
      <c r="GS86" s="397"/>
      <c r="GT86" s="397"/>
      <c r="GU86" s="397"/>
      <c r="GV86" s="397"/>
      <c r="GW86" s="397"/>
      <c r="GX86" s="397"/>
      <c r="GY86" s="397"/>
      <c r="GZ86" s="397"/>
      <c r="HA86" s="397"/>
      <c r="HB86" s="397"/>
      <c r="HC86" s="397"/>
      <c r="HD86" s="397"/>
      <c r="HE86" s="397"/>
      <c r="HF86" s="397"/>
      <c r="HG86" s="397"/>
      <c r="HH86" s="397"/>
      <c r="HI86" s="397"/>
      <c r="HJ86" s="397"/>
      <c r="HK86" s="397"/>
      <c r="HL86" s="397"/>
      <c r="HM86" s="397"/>
      <c r="HN86" s="397"/>
      <c r="HO86" s="397"/>
      <c r="HP86" s="397"/>
      <c r="HQ86" s="397"/>
      <c r="HR86" s="397"/>
      <c r="HS86" s="397"/>
      <c r="HT86" s="397"/>
      <c r="HU86" s="397"/>
      <c r="HV86" s="397"/>
      <c r="HW86" s="397"/>
      <c r="HX86" s="397"/>
      <c r="HY86" s="397"/>
      <c r="HZ86" s="397"/>
      <c r="IA86" s="397"/>
      <c r="IB86" s="397"/>
      <c r="IC86" s="397"/>
      <c r="ID86" s="397"/>
      <c r="IE86" s="397"/>
      <c r="IF86" s="397"/>
      <c r="IG86" s="397"/>
      <c r="IH86" s="397"/>
      <c r="II86" s="397"/>
      <c r="IJ86" s="397"/>
      <c r="IK86" s="397"/>
      <c r="IL86" s="397"/>
      <c r="IM86" s="397"/>
      <c r="IN86" s="397"/>
    </row>
    <row r="87" spans="1:248" ht="409.6" hidden="1" thickBot="1">
      <c r="B87" s="737" t="s">
        <v>1219</v>
      </c>
      <c r="C87" s="731" t="s">
        <v>1232</v>
      </c>
      <c r="G87" s="729"/>
      <c r="H87" s="729"/>
      <c r="I87" s="397"/>
      <c r="O87" s="397"/>
      <c r="P87" s="397"/>
      <c r="Q87" s="397"/>
      <c r="BF87" s="397"/>
      <c r="BG87" s="397"/>
      <c r="BH87" s="397"/>
      <c r="BI87" s="397"/>
      <c r="BJ87" s="397"/>
      <c r="BK87" s="397"/>
      <c r="BL87" s="397"/>
      <c r="BM87" s="397"/>
      <c r="BN87" s="397"/>
      <c r="BO87" s="397"/>
      <c r="BP87" s="397"/>
      <c r="BQ87" s="397"/>
      <c r="BR87" s="397"/>
      <c r="BS87" s="397"/>
      <c r="BT87" s="397"/>
      <c r="BU87" s="397"/>
      <c r="BV87" s="397"/>
      <c r="BW87" s="397"/>
      <c r="BX87" s="397"/>
      <c r="BY87" s="397"/>
      <c r="BZ87" s="397"/>
      <c r="CA87" s="397"/>
      <c r="CB87" s="397"/>
      <c r="CC87" s="397"/>
      <c r="CD87" s="397"/>
      <c r="CE87" s="397"/>
      <c r="CF87" s="397"/>
      <c r="CG87" s="397"/>
      <c r="CH87" s="397"/>
      <c r="CI87" s="397"/>
      <c r="CJ87" s="397"/>
      <c r="CK87" s="397"/>
      <c r="CL87" s="397"/>
      <c r="CM87" s="397"/>
      <c r="CN87" s="397"/>
      <c r="CO87" s="397"/>
      <c r="CP87" s="397"/>
      <c r="CQ87" s="397"/>
      <c r="CR87" s="397"/>
      <c r="CS87" s="397"/>
      <c r="CT87" s="397"/>
      <c r="CU87" s="397"/>
      <c r="CV87" s="397"/>
      <c r="CW87" s="397"/>
      <c r="CX87" s="397"/>
      <c r="CY87" s="397"/>
      <c r="CZ87" s="397"/>
      <c r="DA87" s="397"/>
      <c r="DB87" s="397"/>
      <c r="DC87" s="397"/>
      <c r="DD87" s="397"/>
      <c r="DE87" s="397"/>
      <c r="DF87" s="397"/>
      <c r="DG87" s="397"/>
      <c r="DH87" s="397"/>
      <c r="DI87" s="397"/>
      <c r="DJ87" s="397"/>
      <c r="DK87" s="397"/>
      <c r="DL87" s="397"/>
      <c r="DM87" s="397"/>
      <c r="DN87" s="397"/>
      <c r="DO87" s="397"/>
      <c r="DP87" s="397"/>
      <c r="DQ87" s="397"/>
      <c r="DR87" s="397"/>
      <c r="DS87" s="397"/>
      <c r="DT87" s="397"/>
      <c r="DU87" s="397"/>
      <c r="DV87" s="397"/>
      <c r="DW87" s="397"/>
      <c r="DX87" s="397"/>
      <c r="DY87" s="397"/>
      <c r="DZ87" s="397"/>
      <c r="EA87" s="397"/>
      <c r="EB87" s="397"/>
      <c r="EC87" s="397"/>
      <c r="ED87" s="397"/>
      <c r="EE87" s="397"/>
      <c r="EF87" s="397"/>
      <c r="EG87" s="397"/>
      <c r="EH87" s="397"/>
      <c r="EI87" s="397"/>
      <c r="EJ87" s="397"/>
      <c r="EK87" s="397"/>
      <c r="EL87" s="397"/>
      <c r="EM87" s="397"/>
      <c r="EN87" s="397"/>
      <c r="EO87" s="397"/>
      <c r="EP87" s="397"/>
      <c r="EQ87" s="397"/>
      <c r="ER87" s="397"/>
      <c r="ES87" s="397"/>
      <c r="ET87" s="397"/>
      <c r="EU87" s="397"/>
      <c r="EV87" s="397"/>
      <c r="EW87" s="397"/>
      <c r="EX87" s="397"/>
      <c r="EY87" s="397"/>
      <c r="EZ87" s="397"/>
      <c r="FA87" s="397"/>
      <c r="FB87" s="397"/>
      <c r="FC87" s="397"/>
      <c r="FD87" s="397"/>
      <c r="FE87" s="397"/>
      <c r="FF87" s="397"/>
      <c r="FG87" s="397"/>
      <c r="FH87" s="397"/>
      <c r="FI87" s="397"/>
      <c r="FJ87" s="397"/>
      <c r="FK87" s="397"/>
      <c r="FL87" s="397"/>
      <c r="FM87" s="397"/>
      <c r="FN87" s="397"/>
      <c r="FO87" s="397"/>
      <c r="FP87" s="397"/>
      <c r="FQ87" s="397"/>
      <c r="FR87" s="397"/>
      <c r="FS87" s="397"/>
      <c r="FT87" s="397"/>
      <c r="FU87" s="397"/>
      <c r="FV87" s="397"/>
      <c r="FW87" s="397"/>
      <c r="FX87" s="397"/>
      <c r="FY87" s="397"/>
      <c r="FZ87" s="397"/>
      <c r="GA87" s="397"/>
      <c r="GB87" s="397"/>
      <c r="GC87" s="397"/>
      <c r="GD87" s="397"/>
      <c r="GE87" s="397"/>
      <c r="GF87" s="397"/>
      <c r="GG87" s="397"/>
      <c r="GH87" s="397"/>
      <c r="GI87" s="397"/>
      <c r="GJ87" s="397"/>
      <c r="GK87" s="397"/>
      <c r="GL87" s="397"/>
      <c r="GM87" s="397"/>
      <c r="GN87" s="397"/>
      <c r="GO87" s="397"/>
      <c r="GP87" s="397"/>
      <c r="GQ87" s="397"/>
      <c r="GR87" s="397"/>
      <c r="GS87" s="397"/>
      <c r="GT87" s="397"/>
      <c r="GU87" s="397"/>
      <c r="GV87" s="397"/>
      <c r="GW87" s="397"/>
      <c r="GX87" s="397"/>
      <c r="GY87" s="397"/>
      <c r="GZ87" s="397"/>
      <c r="HA87" s="397"/>
      <c r="HB87" s="397"/>
      <c r="HC87" s="397"/>
      <c r="HD87" s="397"/>
      <c r="HE87" s="397"/>
      <c r="HF87" s="397"/>
      <c r="HG87" s="397"/>
      <c r="HH87" s="397"/>
      <c r="HI87" s="397"/>
      <c r="HJ87" s="397"/>
      <c r="HK87" s="397"/>
      <c r="HL87" s="397"/>
      <c r="HM87" s="397"/>
      <c r="HN87" s="397"/>
      <c r="HO87" s="397"/>
      <c r="HP87" s="397"/>
      <c r="HQ87" s="397"/>
      <c r="HR87" s="397"/>
      <c r="HS87" s="397"/>
      <c r="HT87" s="397"/>
      <c r="HU87" s="397"/>
      <c r="HV87" s="397"/>
      <c r="HW87" s="397"/>
      <c r="HX87" s="397"/>
      <c r="HY87" s="397"/>
      <c r="HZ87" s="397"/>
      <c r="IA87" s="397"/>
      <c r="IB87" s="397"/>
      <c r="IC87" s="397"/>
      <c r="ID87" s="397"/>
      <c r="IE87" s="397"/>
      <c r="IF87" s="397"/>
      <c r="IG87" s="397"/>
      <c r="IH87" s="397"/>
      <c r="II87" s="397"/>
      <c r="IJ87" s="397"/>
      <c r="IK87" s="397"/>
      <c r="IL87" s="397"/>
      <c r="IM87" s="397"/>
      <c r="IN87" s="397"/>
    </row>
    <row r="88" spans="1:248" hidden="1">
      <c r="B88" s="1194" t="s">
        <v>1190</v>
      </c>
      <c r="C88" s="1195"/>
      <c r="G88" s="776"/>
      <c r="H88" s="776"/>
      <c r="I88" s="397"/>
      <c r="O88" s="397"/>
      <c r="P88" s="397"/>
      <c r="Q88" s="397"/>
      <c r="BF88" s="397"/>
      <c r="BG88" s="397"/>
      <c r="BH88" s="397"/>
      <c r="BI88" s="397"/>
      <c r="BJ88" s="397"/>
      <c r="BK88" s="397"/>
      <c r="BL88" s="397"/>
      <c r="BM88" s="397"/>
      <c r="BN88" s="397"/>
      <c r="BO88" s="397"/>
      <c r="BP88" s="397"/>
      <c r="BQ88" s="397"/>
      <c r="BR88" s="397"/>
      <c r="BS88" s="397"/>
      <c r="BT88" s="397"/>
      <c r="BU88" s="397"/>
      <c r="BV88" s="397"/>
      <c r="BW88" s="397"/>
      <c r="BX88" s="397"/>
      <c r="BY88" s="397"/>
      <c r="BZ88" s="397"/>
      <c r="CA88" s="397"/>
      <c r="CB88" s="397"/>
      <c r="CC88" s="397"/>
      <c r="CD88" s="397"/>
      <c r="CE88" s="397"/>
      <c r="CF88" s="397"/>
      <c r="CG88" s="397"/>
      <c r="CH88" s="397"/>
      <c r="CI88" s="397"/>
      <c r="CJ88" s="397"/>
      <c r="CK88" s="397"/>
      <c r="CL88" s="397"/>
      <c r="CM88" s="397"/>
      <c r="CN88" s="397"/>
      <c r="CO88" s="397"/>
      <c r="CP88" s="397"/>
      <c r="CQ88" s="397"/>
      <c r="CR88" s="397"/>
      <c r="CS88" s="397"/>
      <c r="CT88" s="397"/>
      <c r="CU88" s="397"/>
      <c r="CV88" s="397"/>
      <c r="CW88" s="397"/>
      <c r="CX88" s="397"/>
      <c r="CY88" s="397"/>
      <c r="CZ88" s="397"/>
      <c r="DA88" s="397"/>
      <c r="DB88" s="397"/>
      <c r="DC88" s="397"/>
      <c r="DD88" s="397"/>
      <c r="DE88" s="397"/>
      <c r="DF88" s="397"/>
      <c r="DG88" s="397"/>
      <c r="DH88" s="397"/>
      <c r="DI88" s="397"/>
      <c r="DJ88" s="397"/>
      <c r="DK88" s="397"/>
      <c r="DL88" s="397"/>
      <c r="DM88" s="397"/>
      <c r="DN88" s="397"/>
      <c r="DO88" s="397"/>
      <c r="DP88" s="397"/>
      <c r="DQ88" s="397"/>
      <c r="DR88" s="397"/>
      <c r="DS88" s="397"/>
      <c r="DT88" s="397"/>
      <c r="DU88" s="397"/>
      <c r="DV88" s="397"/>
      <c r="DW88" s="397"/>
      <c r="DX88" s="397"/>
      <c r="DY88" s="397"/>
      <c r="DZ88" s="397"/>
      <c r="EA88" s="397"/>
      <c r="EB88" s="397"/>
      <c r="EC88" s="397"/>
      <c r="ED88" s="397"/>
      <c r="EE88" s="397"/>
      <c r="EF88" s="397"/>
      <c r="EG88" s="397"/>
      <c r="EH88" s="397"/>
      <c r="EI88" s="397"/>
      <c r="EJ88" s="397"/>
      <c r="EK88" s="397"/>
      <c r="EL88" s="397"/>
      <c r="EM88" s="397"/>
      <c r="EN88" s="397"/>
      <c r="EO88" s="397"/>
      <c r="EP88" s="397"/>
      <c r="EQ88" s="397"/>
      <c r="ER88" s="397"/>
      <c r="ES88" s="397"/>
      <c r="ET88" s="397"/>
      <c r="EU88" s="397"/>
      <c r="EV88" s="397"/>
      <c r="EW88" s="397"/>
      <c r="EX88" s="397"/>
      <c r="EY88" s="397"/>
      <c r="EZ88" s="397"/>
      <c r="FA88" s="397"/>
      <c r="FB88" s="397"/>
      <c r="FC88" s="397"/>
      <c r="FD88" s="397"/>
      <c r="FE88" s="397"/>
      <c r="FF88" s="397"/>
      <c r="FG88" s="397"/>
      <c r="FH88" s="397"/>
      <c r="FI88" s="397"/>
      <c r="FJ88" s="397"/>
      <c r="FK88" s="397"/>
      <c r="FL88" s="397"/>
      <c r="FM88" s="397"/>
      <c r="FN88" s="397"/>
      <c r="FO88" s="397"/>
      <c r="FP88" s="397"/>
      <c r="FQ88" s="397"/>
      <c r="FR88" s="397"/>
      <c r="FS88" s="397"/>
      <c r="FT88" s="397"/>
      <c r="FU88" s="397"/>
      <c r="FV88" s="397"/>
      <c r="FW88" s="397"/>
      <c r="FX88" s="397"/>
      <c r="FY88" s="397"/>
      <c r="FZ88" s="397"/>
      <c r="GA88" s="397"/>
      <c r="GB88" s="397"/>
      <c r="GC88" s="397"/>
      <c r="GD88" s="397"/>
      <c r="GE88" s="397"/>
      <c r="GF88" s="397"/>
      <c r="GG88" s="397"/>
      <c r="GH88" s="397"/>
      <c r="GI88" s="397"/>
      <c r="GJ88" s="397"/>
      <c r="GK88" s="397"/>
      <c r="GL88" s="397"/>
      <c r="GM88" s="397"/>
      <c r="GN88" s="397"/>
      <c r="GO88" s="397"/>
      <c r="GP88" s="397"/>
      <c r="GQ88" s="397"/>
      <c r="GR88" s="397"/>
      <c r="GS88" s="397"/>
      <c r="GT88" s="397"/>
      <c r="GU88" s="397"/>
      <c r="GV88" s="397"/>
      <c r="GW88" s="397"/>
      <c r="GX88" s="397"/>
      <c r="GY88" s="397"/>
      <c r="GZ88" s="397"/>
      <c r="HA88" s="397"/>
      <c r="HB88" s="397"/>
      <c r="HC88" s="397"/>
      <c r="HD88" s="397"/>
      <c r="HE88" s="397"/>
      <c r="HF88" s="397"/>
      <c r="HG88" s="397"/>
      <c r="HH88" s="397"/>
      <c r="HI88" s="397"/>
      <c r="HJ88" s="397"/>
      <c r="HK88" s="397"/>
      <c r="HL88" s="397"/>
      <c r="HM88" s="397"/>
      <c r="HN88" s="397"/>
      <c r="HO88" s="397"/>
      <c r="HP88" s="397"/>
      <c r="HQ88" s="397"/>
      <c r="HR88" s="397"/>
      <c r="HS88" s="397"/>
      <c r="HT88" s="397"/>
      <c r="HU88" s="397"/>
      <c r="HV88" s="397"/>
      <c r="HW88" s="397"/>
      <c r="HX88" s="397"/>
      <c r="HY88" s="397"/>
      <c r="HZ88" s="397"/>
      <c r="IA88" s="397"/>
      <c r="IB88" s="397"/>
      <c r="IC88" s="397"/>
      <c r="ID88" s="397"/>
      <c r="IE88" s="397"/>
      <c r="IF88" s="397"/>
      <c r="IG88" s="397"/>
      <c r="IH88" s="397"/>
      <c r="II88" s="397"/>
      <c r="IJ88" s="397"/>
      <c r="IK88" s="397"/>
      <c r="IL88" s="397"/>
      <c r="IM88" s="397"/>
      <c r="IN88" s="397"/>
    </row>
    <row r="89" spans="1:248" ht="28.15" hidden="1" customHeight="1" thickBot="1">
      <c r="B89" s="1198" t="s">
        <v>1233</v>
      </c>
      <c r="C89" s="1197"/>
      <c r="G89" s="726"/>
      <c r="H89" s="726"/>
      <c r="I89" s="397"/>
      <c r="O89" s="397"/>
      <c r="P89" s="397"/>
      <c r="Q89" s="397"/>
      <c r="BF89" s="397"/>
      <c r="BG89" s="397"/>
      <c r="BH89" s="397"/>
      <c r="BI89" s="397"/>
      <c r="BJ89" s="397"/>
      <c r="BK89" s="397"/>
      <c r="BL89" s="397"/>
      <c r="BM89" s="397"/>
      <c r="BN89" s="397"/>
      <c r="BO89" s="397"/>
      <c r="BP89" s="397"/>
      <c r="BQ89" s="397"/>
      <c r="BR89" s="397"/>
      <c r="BS89" s="397"/>
      <c r="BT89" s="397"/>
      <c r="BU89" s="397"/>
      <c r="BV89" s="397"/>
      <c r="BW89" s="397"/>
      <c r="BX89" s="397"/>
      <c r="BY89" s="397"/>
      <c r="BZ89" s="397"/>
      <c r="CA89" s="397"/>
      <c r="CB89" s="397"/>
      <c r="CC89" s="397"/>
      <c r="CD89" s="397"/>
      <c r="CE89" s="397"/>
      <c r="CF89" s="397"/>
      <c r="CG89" s="397"/>
      <c r="CH89" s="397"/>
      <c r="CI89" s="397"/>
      <c r="CJ89" s="397"/>
      <c r="CK89" s="397"/>
      <c r="CL89" s="397"/>
      <c r="CM89" s="397"/>
      <c r="CN89" s="397"/>
      <c r="CO89" s="397"/>
      <c r="CP89" s="397"/>
      <c r="CQ89" s="397"/>
      <c r="CR89" s="397"/>
      <c r="CS89" s="397"/>
      <c r="CT89" s="397"/>
      <c r="CU89" s="397"/>
      <c r="CV89" s="397"/>
      <c r="CW89" s="397"/>
      <c r="CX89" s="397"/>
      <c r="CY89" s="397"/>
      <c r="CZ89" s="397"/>
      <c r="DA89" s="397"/>
      <c r="DB89" s="397"/>
      <c r="DC89" s="397"/>
      <c r="DD89" s="397"/>
      <c r="DE89" s="397"/>
      <c r="DF89" s="397"/>
      <c r="DG89" s="397"/>
      <c r="DH89" s="397"/>
      <c r="DI89" s="397"/>
      <c r="DJ89" s="397"/>
      <c r="DK89" s="397"/>
      <c r="DL89" s="397"/>
      <c r="DM89" s="397"/>
      <c r="DN89" s="397"/>
      <c r="DO89" s="397"/>
      <c r="DP89" s="397"/>
      <c r="DQ89" s="397"/>
      <c r="DR89" s="397"/>
      <c r="DS89" s="397"/>
      <c r="DT89" s="397"/>
      <c r="DU89" s="397"/>
      <c r="DV89" s="397"/>
      <c r="DW89" s="397"/>
      <c r="DX89" s="397"/>
      <c r="DY89" s="397"/>
      <c r="DZ89" s="397"/>
      <c r="EA89" s="397"/>
      <c r="EB89" s="397"/>
      <c r="EC89" s="397"/>
      <c r="ED89" s="397"/>
      <c r="EE89" s="397"/>
      <c r="EF89" s="397"/>
      <c r="EG89" s="397"/>
      <c r="EH89" s="397"/>
      <c r="EI89" s="397"/>
      <c r="EJ89" s="397"/>
      <c r="EK89" s="397"/>
      <c r="EL89" s="397"/>
      <c r="EM89" s="397"/>
      <c r="EN89" s="397"/>
      <c r="EO89" s="397"/>
      <c r="EP89" s="397"/>
      <c r="EQ89" s="397"/>
      <c r="ER89" s="397"/>
      <c r="ES89" s="397"/>
      <c r="ET89" s="397"/>
      <c r="EU89" s="397"/>
      <c r="EV89" s="397"/>
      <c r="EW89" s="397"/>
      <c r="EX89" s="397"/>
      <c r="EY89" s="397"/>
      <c r="EZ89" s="397"/>
      <c r="FA89" s="397"/>
      <c r="FB89" s="397"/>
      <c r="FC89" s="397"/>
      <c r="FD89" s="397"/>
      <c r="FE89" s="397"/>
      <c r="FF89" s="397"/>
      <c r="FG89" s="397"/>
      <c r="FH89" s="397"/>
      <c r="FI89" s="397"/>
      <c r="FJ89" s="397"/>
      <c r="FK89" s="397"/>
      <c r="FL89" s="397"/>
      <c r="FM89" s="397"/>
      <c r="FN89" s="397"/>
      <c r="FO89" s="397"/>
      <c r="FP89" s="397"/>
      <c r="FQ89" s="397"/>
      <c r="FR89" s="397"/>
      <c r="FS89" s="397"/>
      <c r="FT89" s="397"/>
      <c r="FU89" s="397"/>
      <c r="FV89" s="397"/>
      <c r="FW89" s="397"/>
      <c r="FX89" s="397"/>
      <c r="FY89" s="397"/>
      <c r="FZ89" s="397"/>
      <c r="GA89" s="397"/>
      <c r="GB89" s="397"/>
      <c r="GC89" s="397"/>
      <c r="GD89" s="397"/>
      <c r="GE89" s="397"/>
      <c r="GF89" s="397"/>
      <c r="GG89" s="397"/>
      <c r="GH89" s="397"/>
      <c r="GI89" s="397"/>
      <c r="GJ89" s="397"/>
      <c r="GK89" s="397"/>
      <c r="GL89" s="397"/>
      <c r="GM89" s="397"/>
      <c r="GN89" s="397"/>
      <c r="GO89" s="397"/>
      <c r="GP89" s="397"/>
      <c r="GQ89" s="397"/>
      <c r="GR89" s="397"/>
      <c r="GS89" s="397"/>
      <c r="GT89" s="397"/>
      <c r="GU89" s="397"/>
      <c r="GV89" s="397"/>
      <c r="GW89" s="397"/>
      <c r="GX89" s="397"/>
      <c r="GY89" s="397"/>
      <c r="GZ89" s="397"/>
      <c r="HA89" s="397"/>
      <c r="HB89" s="397"/>
      <c r="HC89" s="397"/>
      <c r="HD89" s="397"/>
      <c r="HE89" s="397"/>
      <c r="HF89" s="397"/>
      <c r="HG89" s="397"/>
      <c r="HH89" s="397"/>
      <c r="HI89" s="397"/>
      <c r="HJ89" s="397"/>
      <c r="HK89" s="397"/>
      <c r="HL89" s="397"/>
      <c r="HM89" s="397"/>
      <c r="HN89" s="397"/>
      <c r="HO89" s="397"/>
      <c r="HP89" s="397"/>
      <c r="HQ89" s="397"/>
      <c r="HR89" s="397"/>
      <c r="HS89" s="397"/>
      <c r="HT89" s="397"/>
      <c r="HU89" s="397"/>
      <c r="HV89" s="397"/>
      <c r="HW89" s="397"/>
      <c r="HX89" s="397"/>
      <c r="HY89" s="397"/>
      <c r="HZ89" s="397"/>
      <c r="IA89" s="397"/>
      <c r="IB89" s="397"/>
      <c r="IC89" s="397"/>
      <c r="ID89" s="397"/>
      <c r="IE89" s="397"/>
      <c r="IF89" s="397"/>
      <c r="IG89" s="397"/>
      <c r="IH89" s="397"/>
      <c r="II89" s="397"/>
      <c r="IJ89" s="397"/>
      <c r="IK89" s="397"/>
      <c r="IL89" s="397"/>
      <c r="IM89" s="397"/>
      <c r="IN89" s="397"/>
    </row>
    <row r="90" spans="1:248" hidden="1">
      <c r="A90" s="732">
        <f>COUNTIF(B91:B94,"Yes")</f>
        <v>1</v>
      </c>
      <c r="B90" s="733" t="s">
        <v>1214</v>
      </c>
      <c r="C90" s="734" t="str">
        <f>IF(A90&gt;1,"Too many 'Yes' selections.",IF(A90=0,"You must select one 'Yes' from below.","OK"))</f>
        <v>OK</v>
      </c>
      <c r="G90" s="726"/>
      <c r="H90" s="726"/>
      <c r="I90" s="397"/>
      <c r="O90" s="397"/>
      <c r="P90" s="397"/>
      <c r="Q90" s="397"/>
      <c r="BF90" s="397"/>
      <c r="BG90" s="397"/>
      <c r="BH90" s="397"/>
      <c r="BI90" s="397"/>
      <c r="BJ90" s="397"/>
      <c r="BK90" s="397"/>
      <c r="BL90" s="397"/>
      <c r="BM90" s="397"/>
      <c r="BN90" s="397"/>
      <c r="BO90" s="397"/>
      <c r="BP90" s="397"/>
      <c r="BQ90" s="397"/>
      <c r="BR90" s="397"/>
      <c r="BS90" s="397"/>
      <c r="BT90" s="397"/>
      <c r="BU90" s="397"/>
      <c r="BV90" s="397"/>
      <c r="BW90" s="397"/>
      <c r="BX90" s="397"/>
      <c r="BY90" s="397"/>
      <c r="BZ90" s="397"/>
      <c r="CA90" s="397"/>
      <c r="CB90" s="397"/>
      <c r="CC90" s="397"/>
      <c r="CD90" s="397"/>
      <c r="CE90" s="397"/>
      <c r="CF90" s="397"/>
      <c r="CG90" s="397"/>
      <c r="CH90" s="397"/>
      <c r="CI90" s="397"/>
      <c r="CJ90" s="397"/>
      <c r="CK90" s="397"/>
      <c r="CL90" s="397"/>
      <c r="CM90" s="397"/>
      <c r="CN90" s="397"/>
      <c r="CO90" s="397"/>
      <c r="CP90" s="397"/>
      <c r="CQ90" s="397"/>
      <c r="CR90" s="397"/>
      <c r="CS90" s="397"/>
      <c r="CT90" s="397"/>
      <c r="CU90" s="397"/>
      <c r="CV90" s="397"/>
      <c r="CW90" s="397"/>
      <c r="CX90" s="397"/>
      <c r="CY90" s="397"/>
      <c r="CZ90" s="397"/>
      <c r="DA90" s="397"/>
      <c r="DB90" s="397"/>
      <c r="DC90" s="397"/>
      <c r="DD90" s="397"/>
      <c r="DE90" s="397"/>
      <c r="DF90" s="397"/>
      <c r="DG90" s="397"/>
      <c r="DH90" s="397"/>
      <c r="DI90" s="397"/>
      <c r="DJ90" s="397"/>
      <c r="DK90" s="397"/>
      <c r="DL90" s="397"/>
      <c r="DM90" s="397"/>
      <c r="DN90" s="397"/>
      <c r="DO90" s="397"/>
      <c r="DP90" s="397"/>
      <c r="DQ90" s="397"/>
      <c r="DR90" s="397"/>
      <c r="DS90" s="397"/>
      <c r="DT90" s="397"/>
      <c r="DU90" s="397"/>
      <c r="DV90" s="397"/>
      <c r="DW90" s="397"/>
      <c r="DX90" s="397"/>
      <c r="DY90" s="397"/>
      <c r="DZ90" s="397"/>
      <c r="EA90" s="397"/>
      <c r="EB90" s="397"/>
      <c r="EC90" s="397"/>
      <c r="ED90" s="397"/>
      <c r="EE90" s="397"/>
      <c r="EF90" s="397"/>
      <c r="EG90" s="397"/>
      <c r="EH90" s="397"/>
      <c r="EI90" s="397"/>
      <c r="EJ90" s="397"/>
      <c r="EK90" s="397"/>
      <c r="EL90" s="397"/>
      <c r="EM90" s="397"/>
      <c r="EN90" s="397"/>
      <c r="EO90" s="397"/>
      <c r="EP90" s="397"/>
      <c r="EQ90" s="397"/>
      <c r="ER90" s="397"/>
      <c r="ES90" s="397"/>
      <c r="ET90" s="397"/>
      <c r="EU90" s="397"/>
      <c r="EV90" s="397"/>
      <c r="EW90" s="397"/>
      <c r="EX90" s="397"/>
      <c r="EY90" s="397"/>
      <c r="EZ90" s="397"/>
      <c r="FA90" s="397"/>
      <c r="FB90" s="397"/>
      <c r="FC90" s="397"/>
      <c r="FD90" s="397"/>
      <c r="FE90" s="397"/>
      <c r="FF90" s="397"/>
      <c r="FG90" s="397"/>
      <c r="FH90" s="397"/>
      <c r="FI90" s="397"/>
      <c r="FJ90" s="397"/>
      <c r="FK90" s="397"/>
      <c r="FL90" s="397"/>
      <c r="FM90" s="397"/>
      <c r="FN90" s="397"/>
      <c r="FO90" s="397"/>
      <c r="FP90" s="397"/>
      <c r="FQ90" s="397"/>
      <c r="FR90" s="397"/>
      <c r="FS90" s="397"/>
      <c r="FT90" s="397"/>
      <c r="FU90" s="397"/>
      <c r="FV90" s="397"/>
      <c r="FW90" s="397"/>
      <c r="FX90" s="397"/>
      <c r="FY90" s="397"/>
      <c r="FZ90" s="397"/>
      <c r="GA90" s="397"/>
      <c r="GB90" s="397"/>
      <c r="GC90" s="397"/>
      <c r="GD90" s="397"/>
      <c r="GE90" s="397"/>
      <c r="GF90" s="397"/>
      <c r="GG90" s="397"/>
      <c r="GH90" s="397"/>
      <c r="GI90" s="397"/>
      <c r="GJ90" s="397"/>
      <c r="GK90" s="397"/>
      <c r="GL90" s="397"/>
      <c r="GM90" s="397"/>
      <c r="GN90" s="397"/>
      <c r="GO90" s="397"/>
      <c r="GP90" s="397"/>
      <c r="GQ90" s="397"/>
      <c r="GR90" s="397"/>
      <c r="GS90" s="397"/>
      <c r="GT90" s="397"/>
      <c r="GU90" s="397"/>
      <c r="GV90" s="397"/>
      <c r="GW90" s="397"/>
      <c r="GX90" s="397"/>
      <c r="GY90" s="397"/>
      <c r="GZ90" s="397"/>
      <c r="HA90" s="397"/>
      <c r="HB90" s="397"/>
      <c r="HC90" s="397"/>
      <c r="HD90" s="397"/>
      <c r="HE90" s="397"/>
      <c r="HF90" s="397"/>
      <c r="HG90" s="397"/>
      <c r="HH90" s="397"/>
      <c r="HI90" s="397"/>
      <c r="HJ90" s="397"/>
      <c r="HK90" s="397"/>
      <c r="HL90" s="397"/>
      <c r="HM90" s="397"/>
      <c r="HN90" s="397"/>
      <c r="HO90" s="397"/>
      <c r="HP90" s="397"/>
      <c r="HQ90" s="397"/>
      <c r="HR90" s="397"/>
      <c r="HS90" s="397"/>
      <c r="HT90" s="397"/>
      <c r="HU90" s="397"/>
      <c r="HV90" s="397"/>
      <c r="HW90" s="397"/>
      <c r="HX90" s="397"/>
      <c r="HY90" s="397"/>
      <c r="HZ90" s="397"/>
      <c r="IA90" s="397"/>
      <c r="IB90" s="397"/>
      <c r="IC90" s="397"/>
      <c r="ID90" s="397"/>
      <c r="IE90" s="397"/>
      <c r="IF90" s="397"/>
      <c r="IG90" s="397"/>
      <c r="IH90" s="397"/>
      <c r="II90" s="397"/>
      <c r="IJ90" s="397"/>
      <c r="IK90" s="397"/>
      <c r="IL90" s="397"/>
      <c r="IM90" s="397"/>
      <c r="IN90" s="397"/>
    </row>
    <row r="91" spans="1:248" ht="87" hidden="1">
      <c r="A91" s="732">
        <f>IF(AND(B91="Yes",C90="OK"),I91,0)</f>
        <v>1.25</v>
      </c>
      <c r="B91" s="735" t="s">
        <v>580</v>
      </c>
      <c r="C91" s="728" t="s">
        <v>1234</v>
      </c>
      <c r="G91" s="729"/>
      <c r="H91" s="729"/>
      <c r="I91" s="397">
        <v>1.25</v>
      </c>
      <c r="O91" s="397"/>
      <c r="P91" s="397"/>
      <c r="Q91" s="397"/>
      <c r="BF91" s="397"/>
      <c r="BG91" s="397"/>
      <c r="BH91" s="397"/>
      <c r="BI91" s="397"/>
      <c r="BJ91" s="397"/>
      <c r="BK91" s="397"/>
      <c r="BL91" s="397"/>
      <c r="BM91" s="397"/>
      <c r="BN91" s="397"/>
      <c r="BO91" s="397"/>
      <c r="BP91" s="397"/>
      <c r="BQ91" s="397"/>
      <c r="BR91" s="397"/>
      <c r="BS91" s="397"/>
      <c r="BT91" s="397"/>
      <c r="BU91" s="397"/>
      <c r="BV91" s="397"/>
      <c r="BW91" s="397"/>
      <c r="BX91" s="397"/>
      <c r="BY91" s="397"/>
      <c r="BZ91" s="397"/>
      <c r="CA91" s="397"/>
      <c r="CB91" s="397"/>
      <c r="CC91" s="397"/>
      <c r="CD91" s="397"/>
      <c r="CE91" s="397"/>
      <c r="CF91" s="397"/>
      <c r="CG91" s="397"/>
      <c r="CH91" s="397"/>
      <c r="CI91" s="397"/>
      <c r="CJ91" s="397"/>
      <c r="CK91" s="397"/>
      <c r="CL91" s="397"/>
      <c r="CM91" s="397"/>
      <c r="CN91" s="397"/>
      <c r="CO91" s="397"/>
      <c r="CP91" s="397"/>
      <c r="CQ91" s="397"/>
      <c r="CR91" s="397"/>
      <c r="CS91" s="397"/>
      <c r="CT91" s="397"/>
      <c r="CU91" s="397"/>
      <c r="CV91" s="397"/>
      <c r="CW91" s="397"/>
      <c r="CX91" s="397"/>
      <c r="CY91" s="397"/>
      <c r="CZ91" s="397"/>
      <c r="DA91" s="397"/>
      <c r="DB91" s="397"/>
      <c r="DC91" s="397"/>
      <c r="DD91" s="397"/>
      <c r="DE91" s="397"/>
      <c r="DF91" s="397"/>
      <c r="DG91" s="397"/>
      <c r="DH91" s="397"/>
      <c r="DI91" s="397"/>
      <c r="DJ91" s="397"/>
      <c r="DK91" s="397"/>
      <c r="DL91" s="397"/>
      <c r="DM91" s="397"/>
      <c r="DN91" s="397"/>
      <c r="DO91" s="397"/>
      <c r="DP91" s="397"/>
      <c r="DQ91" s="397"/>
      <c r="DR91" s="397"/>
      <c r="DS91" s="397"/>
      <c r="DT91" s="397"/>
      <c r="DU91" s="397"/>
      <c r="DV91" s="397"/>
      <c r="DW91" s="397"/>
      <c r="DX91" s="397"/>
      <c r="DY91" s="397"/>
      <c r="DZ91" s="397"/>
      <c r="EA91" s="397"/>
      <c r="EB91" s="397"/>
      <c r="EC91" s="397"/>
      <c r="ED91" s="397"/>
      <c r="EE91" s="397"/>
      <c r="EF91" s="397"/>
      <c r="EG91" s="397"/>
      <c r="EH91" s="397"/>
      <c r="EI91" s="397"/>
      <c r="EJ91" s="397"/>
      <c r="EK91" s="397"/>
      <c r="EL91" s="397"/>
      <c r="EM91" s="397"/>
      <c r="EN91" s="397"/>
      <c r="EO91" s="397"/>
      <c r="EP91" s="397"/>
      <c r="EQ91" s="397"/>
      <c r="ER91" s="397"/>
      <c r="ES91" s="397"/>
      <c r="ET91" s="397"/>
      <c r="EU91" s="397"/>
      <c r="EV91" s="397"/>
      <c r="EW91" s="397"/>
      <c r="EX91" s="397"/>
      <c r="EY91" s="397"/>
      <c r="EZ91" s="397"/>
      <c r="FA91" s="397"/>
      <c r="FB91" s="397"/>
      <c r="FC91" s="397"/>
      <c r="FD91" s="397"/>
      <c r="FE91" s="397"/>
      <c r="FF91" s="397"/>
      <c r="FG91" s="397"/>
      <c r="FH91" s="397"/>
      <c r="FI91" s="397"/>
      <c r="FJ91" s="397"/>
      <c r="FK91" s="397"/>
      <c r="FL91" s="397"/>
      <c r="FM91" s="397"/>
      <c r="FN91" s="397"/>
      <c r="FO91" s="397"/>
      <c r="FP91" s="397"/>
      <c r="FQ91" s="397"/>
      <c r="FR91" s="397"/>
      <c r="FS91" s="397"/>
      <c r="FT91" s="397"/>
      <c r="FU91" s="397"/>
      <c r="FV91" s="397"/>
      <c r="FW91" s="397"/>
      <c r="FX91" s="397"/>
      <c r="FY91" s="397"/>
      <c r="FZ91" s="397"/>
      <c r="GA91" s="397"/>
      <c r="GB91" s="397"/>
      <c r="GC91" s="397"/>
      <c r="GD91" s="397"/>
      <c r="GE91" s="397"/>
      <c r="GF91" s="397"/>
      <c r="GG91" s="397"/>
      <c r="GH91" s="397"/>
      <c r="GI91" s="397"/>
      <c r="GJ91" s="397"/>
      <c r="GK91" s="397"/>
      <c r="GL91" s="397"/>
      <c r="GM91" s="397"/>
      <c r="GN91" s="397"/>
      <c r="GO91" s="397"/>
      <c r="GP91" s="397"/>
      <c r="GQ91" s="397"/>
      <c r="GR91" s="397"/>
      <c r="GS91" s="397"/>
      <c r="GT91" s="397"/>
      <c r="GU91" s="397"/>
      <c r="GV91" s="397"/>
      <c r="GW91" s="397"/>
      <c r="GX91" s="397"/>
      <c r="GY91" s="397"/>
      <c r="GZ91" s="397"/>
      <c r="HA91" s="397"/>
      <c r="HB91" s="397"/>
      <c r="HC91" s="397"/>
      <c r="HD91" s="397"/>
      <c r="HE91" s="397"/>
      <c r="HF91" s="397"/>
      <c r="HG91" s="397"/>
      <c r="HH91" s="397"/>
      <c r="HI91" s="397"/>
      <c r="HJ91" s="397"/>
      <c r="HK91" s="397"/>
      <c r="HL91" s="397"/>
      <c r="HM91" s="397"/>
      <c r="HN91" s="397"/>
      <c r="HO91" s="397"/>
      <c r="HP91" s="397"/>
      <c r="HQ91" s="397"/>
      <c r="HR91" s="397"/>
      <c r="HS91" s="397"/>
      <c r="HT91" s="397"/>
      <c r="HU91" s="397"/>
      <c r="HV91" s="397"/>
      <c r="HW91" s="397"/>
      <c r="HX91" s="397"/>
      <c r="HY91" s="397"/>
      <c r="HZ91" s="397"/>
      <c r="IA91" s="397"/>
      <c r="IB91" s="397"/>
      <c r="IC91" s="397"/>
      <c r="ID91" s="397"/>
      <c r="IE91" s="397"/>
      <c r="IF91" s="397"/>
      <c r="IG91" s="397"/>
      <c r="IH91" s="397"/>
      <c r="II91" s="397"/>
      <c r="IJ91" s="397"/>
      <c r="IK91" s="397"/>
      <c r="IL91" s="397"/>
      <c r="IM91" s="397"/>
      <c r="IN91" s="397"/>
    </row>
    <row r="92" spans="1:248" ht="29.1" hidden="1">
      <c r="A92" s="732">
        <f>IF(AND(B92="Yes",C90="OK"),I92,0)</f>
        <v>0</v>
      </c>
      <c r="B92" s="735" t="s">
        <v>1206</v>
      </c>
      <c r="C92" s="728" t="s">
        <v>1235</v>
      </c>
      <c r="G92" s="729"/>
      <c r="H92" s="729"/>
      <c r="I92" s="397">
        <v>0.75</v>
      </c>
      <c r="O92" s="397"/>
      <c r="P92" s="397"/>
      <c r="Q92" s="397"/>
      <c r="BF92" s="397"/>
      <c r="BG92" s="397"/>
      <c r="BH92" s="397"/>
      <c r="BI92" s="397"/>
      <c r="BJ92" s="397"/>
      <c r="BK92" s="397"/>
      <c r="BL92" s="397"/>
      <c r="BM92" s="397"/>
      <c r="BN92" s="397"/>
      <c r="BO92" s="397"/>
      <c r="BP92" s="397"/>
      <c r="BQ92" s="397"/>
      <c r="BR92" s="397"/>
      <c r="BS92" s="397"/>
      <c r="BT92" s="397"/>
      <c r="BU92" s="397"/>
      <c r="BV92" s="397"/>
      <c r="BW92" s="397"/>
      <c r="BX92" s="397"/>
      <c r="BY92" s="397"/>
      <c r="BZ92" s="397"/>
      <c r="CA92" s="397"/>
      <c r="CB92" s="397"/>
      <c r="CC92" s="397"/>
      <c r="CD92" s="397"/>
      <c r="CE92" s="397"/>
      <c r="CF92" s="397"/>
      <c r="CG92" s="397"/>
      <c r="CH92" s="397"/>
      <c r="CI92" s="397"/>
      <c r="CJ92" s="397"/>
      <c r="CK92" s="397"/>
      <c r="CL92" s="397"/>
      <c r="CM92" s="397"/>
      <c r="CN92" s="397"/>
      <c r="CO92" s="397"/>
      <c r="CP92" s="397"/>
      <c r="CQ92" s="397"/>
      <c r="CR92" s="397"/>
      <c r="CS92" s="397"/>
      <c r="CT92" s="397"/>
      <c r="CU92" s="397"/>
      <c r="CV92" s="397"/>
      <c r="CW92" s="397"/>
      <c r="CX92" s="397"/>
      <c r="CY92" s="397"/>
      <c r="CZ92" s="397"/>
      <c r="DA92" s="397"/>
      <c r="DB92" s="397"/>
      <c r="DC92" s="397"/>
      <c r="DD92" s="397"/>
      <c r="DE92" s="397"/>
      <c r="DF92" s="397"/>
      <c r="DG92" s="397"/>
      <c r="DH92" s="397"/>
      <c r="DI92" s="397"/>
      <c r="DJ92" s="397"/>
      <c r="DK92" s="397"/>
      <c r="DL92" s="397"/>
      <c r="DM92" s="397"/>
      <c r="DN92" s="397"/>
      <c r="DO92" s="397"/>
      <c r="DP92" s="397"/>
      <c r="DQ92" s="397"/>
      <c r="DR92" s="397"/>
      <c r="DS92" s="397"/>
      <c r="DT92" s="397"/>
      <c r="DU92" s="397"/>
      <c r="DV92" s="397"/>
      <c r="DW92" s="397"/>
      <c r="DX92" s="397"/>
      <c r="DY92" s="397"/>
      <c r="DZ92" s="397"/>
      <c r="EA92" s="397"/>
      <c r="EB92" s="397"/>
      <c r="EC92" s="397"/>
      <c r="ED92" s="397"/>
      <c r="EE92" s="397"/>
      <c r="EF92" s="397"/>
      <c r="EG92" s="397"/>
      <c r="EH92" s="397"/>
      <c r="EI92" s="397"/>
      <c r="EJ92" s="397"/>
      <c r="EK92" s="397"/>
      <c r="EL92" s="397"/>
      <c r="EM92" s="397"/>
      <c r="EN92" s="397"/>
      <c r="EO92" s="397"/>
      <c r="EP92" s="397"/>
      <c r="EQ92" s="397"/>
      <c r="ER92" s="397"/>
      <c r="ES92" s="397"/>
      <c r="ET92" s="397"/>
      <c r="EU92" s="397"/>
      <c r="EV92" s="397"/>
      <c r="EW92" s="397"/>
      <c r="EX92" s="397"/>
      <c r="EY92" s="397"/>
      <c r="EZ92" s="397"/>
      <c r="FA92" s="397"/>
      <c r="FB92" s="397"/>
      <c r="FC92" s="397"/>
      <c r="FD92" s="397"/>
      <c r="FE92" s="397"/>
      <c r="FF92" s="397"/>
      <c r="FG92" s="397"/>
      <c r="FH92" s="397"/>
      <c r="FI92" s="397"/>
      <c r="FJ92" s="397"/>
      <c r="FK92" s="397"/>
      <c r="FL92" s="397"/>
      <c r="FM92" s="397"/>
      <c r="FN92" s="397"/>
      <c r="FO92" s="397"/>
      <c r="FP92" s="397"/>
      <c r="FQ92" s="397"/>
      <c r="FR92" s="397"/>
      <c r="FS92" s="397"/>
      <c r="FT92" s="397"/>
      <c r="FU92" s="397"/>
      <c r="FV92" s="397"/>
      <c r="FW92" s="397"/>
      <c r="FX92" s="397"/>
      <c r="FY92" s="397"/>
      <c r="FZ92" s="397"/>
      <c r="GA92" s="397"/>
      <c r="GB92" s="397"/>
      <c r="GC92" s="397"/>
      <c r="GD92" s="397"/>
      <c r="GE92" s="397"/>
      <c r="GF92" s="397"/>
      <c r="GG92" s="397"/>
      <c r="GH92" s="397"/>
      <c r="GI92" s="397"/>
      <c r="GJ92" s="397"/>
      <c r="GK92" s="397"/>
      <c r="GL92" s="397"/>
      <c r="GM92" s="397"/>
      <c r="GN92" s="397"/>
      <c r="GO92" s="397"/>
      <c r="GP92" s="397"/>
      <c r="GQ92" s="397"/>
      <c r="GR92" s="397"/>
      <c r="GS92" s="397"/>
      <c r="GT92" s="397"/>
      <c r="GU92" s="397"/>
      <c r="GV92" s="397"/>
      <c r="GW92" s="397"/>
      <c r="GX92" s="397"/>
      <c r="GY92" s="397"/>
      <c r="GZ92" s="397"/>
      <c r="HA92" s="397"/>
      <c r="HB92" s="397"/>
      <c r="HC92" s="397"/>
      <c r="HD92" s="397"/>
      <c r="HE92" s="397"/>
      <c r="HF92" s="397"/>
      <c r="HG92" s="397"/>
      <c r="HH92" s="397"/>
      <c r="HI92" s="397"/>
      <c r="HJ92" s="397"/>
      <c r="HK92" s="397"/>
      <c r="HL92" s="397"/>
      <c r="HM92" s="397"/>
      <c r="HN92" s="397"/>
      <c r="HO92" s="397"/>
      <c r="HP92" s="397"/>
      <c r="HQ92" s="397"/>
      <c r="HR92" s="397"/>
      <c r="HS92" s="397"/>
      <c r="HT92" s="397"/>
      <c r="HU92" s="397"/>
      <c r="HV92" s="397"/>
      <c r="HW92" s="397"/>
      <c r="HX92" s="397"/>
      <c r="HY92" s="397"/>
      <c r="HZ92" s="397"/>
      <c r="IA92" s="397"/>
      <c r="IB92" s="397"/>
      <c r="IC92" s="397"/>
      <c r="ID92" s="397"/>
      <c r="IE92" s="397"/>
      <c r="IF92" s="397"/>
      <c r="IG92" s="397"/>
      <c r="IH92" s="397"/>
      <c r="II92" s="397"/>
      <c r="IJ92" s="397"/>
      <c r="IK92" s="397"/>
      <c r="IL92" s="397"/>
      <c r="IM92" s="397"/>
      <c r="IN92" s="397"/>
    </row>
    <row r="93" spans="1:248" ht="29.1" hidden="1">
      <c r="A93" s="732">
        <f>IF(AND(B93="Yes",C90="OK"),I93,0)</f>
        <v>0</v>
      </c>
      <c r="B93" s="735" t="s">
        <v>1206</v>
      </c>
      <c r="C93" s="728" t="s">
        <v>1236</v>
      </c>
      <c r="G93" s="729"/>
      <c r="H93" s="729"/>
      <c r="I93" s="397">
        <v>0.5</v>
      </c>
      <c r="O93" s="397"/>
      <c r="P93" s="397"/>
      <c r="Q93" s="397"/>
      <c r="BF93" s="397"/>
      <c r="BG93" s="397"/>
      <c r="BH93" s="397"/>
      <c r="BI93" s="397"/>
      <c r="BJ93" s="397"/>
      <c r="BK93" s="397"/>
      <c r="BL93" s="397"/>
      <c r="BM93" s="397"/>
      <c r="BN93" s="397"/>
      <c r="BO93" s="397"/>
      <c r="BP93" s="397"/>
      <c r="BQ93" s="397"/>
      <c r="BR93" s="397"/>
      <c r="BS93" s="397"/>
      <c r="BT93" s="397"/>
      <c r="BU93" s="397"/>
      <c r="BV93" s="397"/>
      <c r="BW93" s="397"/>
      <c r="BX93" s="397"/>
      <c r="BY93" s="397"/>
      <c r="BZ93" s="397"/>
      <c r="CA93" s="397"/>
      <c r="CB93" s="397"/>
      <c r="CC93" s="397"/>
      <c r="CD93" s="397"/>
      <c r="CE93" s="397"/>
      <c r="CF93" s="397"/>
      <c r="CG93" s="397"/>
      <c r="CH93" s="397"/>
      <c r="CI93" s="397"/>
      <c r="CJ93" s="397"/>
      <c r="CK93" s="397"/>
      <c r="CL93" s="397"/>
      <c r="CM93" s="397"/>
      <c r="CN93" s="397"/>
      <c r="CO93" s="397"/>
      <c r="CP93" s="397"/>
      <c r="CQ93" s="397"/>
      <c r="CR93" s="397"/>
      <c r="CS93" s="397"/>
      <c r="CT93" s="397"/>
      <c r="CU93" s="397"/>
      <c r="CV93" s="397"/>
      <c r="CW93" s="397"/>
      <c r="CX93" s="397"/>
      <c r="CY93" s="397"/>
      <c r="CZ93" s="397"/>
      <c r="DA93" s="397"/>
      <c r="DB93" s="397"/>
      <c r="DC93" s="397"/>
      <c r="DD93" s="397"/>
      <c r="DE93" s="397"/>
      <c r="DF93" s="397"/>
      <c r="DG93" s="397"/>
      <c r="DH93" s="397"/>
      <c r="DI93" s="397"/>
      <c r="DJ93" s="397"/>
      <c r="DK93" s="397"/>
      <c r="DL93" s="397"/>
      <c r="DM93" s="397"/>
      <c r="DN93" s="397"/>
      <c r="DO93" s="397"/>
      <c r="DP93" s="397"/>
      <c r="DQ93" s="397"/>
      <c r="DR93" s="397"/>
      <c r="DS93" s="397"/>
      <c r="DT93" s="397"/>
      <c r="DU93" s="397"/>
      <c r="DV93" s="397"/>
      <c r="DW93" s="397"/>
      <c r="DX93" s="397"/>
      <c r="DY93" s="397"/>
      <c r="DZ93" s="397"/>
      <c r="EA93" s="397"/>
      <c r="EB93" s="397"/>
      <c r="EC93" s="397"/>
      <c r="ED93" s="397"/>
      <c r="EE93" s="397"/>
      <c r="EF93" s="397"/>
      <c r="EG93" s="397"/>
      <c r="EH93" s="397"/>
      <c r="EI93" s="397"/>
      <c r="EJ93" s="397"/>
      <c r="EK93" s="397"/>
      <c r="EL93" s="397"/>
      <c r="EM93" s="397"/>
      <c r="EN93" s="397"/>
      <c r="EO93" s="397"/>
      <c r="EP93" s="397"/>
      <c r="EQ93" s="397"/>
      <c r="ER93" s="397"/>
      <c r="ES93" s="397"/>
      <c r="ET93" s="397"/>
      <c r="EU93" s="397"/>
      <c r="EV93" s="397"/>
      <c r="EW93" s="397"/>
      <c r="EX93" s="397"/>
      <c r="EY93" s="397"/>
      <c r="EZ93" s="397"/>
      <c r="FA93" s="397"/>
      <c r="FB93" s="397"/>
      <c r="FC93" s="397"/>
      <c r="FD93" s="397"/>
      <c r="FE93" s="397"/>
      <c r="FF93" s="397"/>
      <c r="FG93" s="397"/>
      <c r="FH93" s="397"/>
      <c r="FI93" s="397"/>
      <c r="FJ93" s="397"/>
      <c r="FK93" s="397"/>
      <c r="FL93" s="397"/>
      <c r="FM93" s="397"/>
      <c r="FN93" s="397"/>
      <c r="FO93" s="397"/>
      <c r="FP93" s="397"/>
      <c r="FQ93" s="397"/>
      <c r="FR93" s="397"/>
      <c r="FS93" s="397"/>
      <c r="FT93" s="397"/>
      <c r="FU93" s="397"/>
      <c r="FV93" s="397"/>
      <c r="FW93" s="397"/>
      <c r="FX93" s="397"/>
      <c r="FY93" s="397"/>
      <c r="FZ93" s="397"/>
      <c r="GA93" s="397"/>
      <c r="GB93" s="397"/>
      <c r="GC93" s="397"/>
      <c r="GD93" s="397"/>
      <c r="GE93" s="397"/>
      <c r="GF93" s="397"/>
      <c r="GG93" s="397"/>
      <c r="GH93" s="397"/>
      <c r="GI93" s="397"/>
      <c r="GJ93" s="397"/>
      <c r="GK93" s="397"/>
      <c r="GL93" s="397"/>
      <c r="GM93" s="397"/>
      <c r="GN93" s="397"/>
      <c r="GO93" s="397"/>
      <c r="GP93" s="397"/>
      <c r="GQ93" s="397"/>
      <c r="GR93" s="397"/>
      <c r="GS93" s="397"/>
      <c r="GT93" s="397"/>
      <c r="GU93" s="397"/>
      <c r="GV93" s="397"/>
      <c r="GW93" s="397"/>
      <c r="GX93" s="397"/>
      <c r="GY93" s="397"/>
      <c r="GZ93" s="397"/>
      <c r="HA93" s="397"/>
      <c r="HB93" s="397"/>
      <c r="HC93" s="397"/>
      <c r="HD93" s="397"/>
      <c r="HE93" s="397"/>
      <c r="HF93" s="397"/>
      <c r="HG93" s="397"/>
      <c r="HH93" s="397"/>
      <c r="HI93" s="397"/>
      <c r="HJ93" s="397"/>
      <c r="HK93" s="397"/>
      <c r="HL93" s="397"/>
      <c r="HM93" s="397"/>
      <c r="HN93" s="397"/>
      <c r="HO93" s="397"/>
      <c r="HP93" s="397"/>
      <c r="HQ93" s="397"/>
      <c r="HR93" s="397"/>
      <c r="HS93" s="397"/>
      <c r="HT93" s="397"/>
      <c r="HU93" s="397"/>
      <c r="HV93" s="397"/>
      <c r="HW93" s="397"/>
      <c r="HX93" s="397"/>
      <c r="HY93" s="397"/>
      <c r="HZ93" s="397"/>
      <c r="IA93" s="397"/>
      <c r="IB93" s="397"/>
      <c r="IC93" s="397"/>
      <c r="ID93" s="397"/>
      <c r="IE93" s="397"/>
      <c r="IF93" s="397"/>
      <c r="IG93" s="397"/>
      <c r="IH93" s="397"/>
      <c r="II93" s="397"/>
      <c r="IJ93" s="397"/>
      <c r="IK93" s="397"/>
      <c r="IL93" s="397"/>
      <c r="IM93" s="397"/>
      <c r="IN93" s="397"/>
    </row>
    <row r="94" spans="1:248" ht="29.1" hidden="1">
      <c r="A94" s="732">
        <f>IF(AND(B94="Yes",C90="OK"),I94,0)</f>
        <v>0</v>
      </c>
      <c r="B94" s="735" t="s">
        <v>1206</v>
      </c>
      <c r="C94" s="728" t="s">
        <v>1237</v>
      </c>
      <c r="G94" s="729"/>
      <c r="H94" s="729"/>
      <c r="I94" s="397">
        <v>0</v>
      </c>
      <c r="O94" s="397"/>
      <c r="P94" s="397"/>
      <c r="Q94" s="397"/>
      <c r="BF94" s="397"/>
      <c r="BG94" s="397"/>
      <c r="BH94" s="397"/>
      <c r="BI94" s="397"/>
      <c r="BJ94" s="397"/>
      <c r="BK94" s="397"/>
      <c r="BL94" s="397"/>
      <c r="BM94" s="397"/>
      <c r="BN94" s="397"/>
      <c r="BO94" s="397"/>
      <c r="BP94" s="397"/>
      <c r="BQ94" s="397"/>
      <c r="BR94" s="397"/>
      <c r="BS94" s="397"/>
      <c r="BT94" s="397"/>
      <c r="BU94" s="397"/>
      <c r="BV94" s="397"/>
      <c r="BW94" s="397"/>
      <c r="BX94" s="397"/>
      <c r="BY94" s="397"/>
      <c r="BZ94" s="397"/>
      <c r="CA94" s="397"/>
      <c r="CB94" s="397"/>
      <c r="CC94" s="397"/>
      <c r="CD94" s="397"/>
      <c r="CE94" s="397"/>
      <c r="CF94" s="397"/>
      <c r="CG94" s="397"/>
      <c r="CH94" s="397"/>
      <c r="CI94" s="397"/>
      <c r="CJ94" s="397"/>
      <c r="CK94" s="397"/>
      <c r="CL94" s="397"/>
      <c r="CM94" s="397"/>
      <c r="CN94" s="397"/>
      <c r="CO94" s="397"/>
      <c r="CP94" s="397"/>
      <c r="CQ94" s="397"/>
      <c r="CR94" s="397"/>
      <c r="CS94" s="397"/>
      <c r="CT94" s="397"/>
      <c r="CU94" s="397"/>
      <c r="CV94" s="397"/>
      <c r="CW94" s="397"/>
      <c r="CX94" s="397"/>
      <c r="CY94" s="397"/>
      <c r="CZ94" s="397"/>
      <c r="DA94" s="397"/>
      <c r="DB94" s="397"/>
      <c r="DC94" s="397"/>
      <c r="DD94" s="397"/>
      <c r="DE94" s="397"/>
      <c r="DF94" s="397"/>
      <c r="DG94" s="397"/>
      <c r="DH94" s="397"/>
      <c r="DI94" s="397"/>
      <c r="DJ94" s="397"/>
      <c r="DK94" s="397"/>
      <c r="DL94" s="397"/>
      <c r="DM94" s="397"/>
      <c r="DN94" s="397"/>
      <c r="DO94" s="397"/>
      <c r="DP94" s="397"/>
      <c r="DQ94" s="397"/>
      <c r="DR94" s="397"/>
      <c r="DS94" s="397"/>
      <c r="DT94" s="397"/>
      <c r="DU94" s="397"/>
      <c r="DV94" s="397"/>
      <c r="DW94" s="397"/>
      <c r="DX94" s="397"/>
      <c r="DY94" s="397"/>
      <c r="DZ94" s="397"/>
      <c r="EA94" s="397"/>
      <c r="EB94" s="397"/>
      <c r="EC94" s="397"/>
      <c r="ED94" s="397"/>
      <c r="EE94" s="397"/>
      <c r="EF94" s="397"/>
      <c r="EG94" s="397"/>
      <c r="EH94" s="397"/>
      <c r="EI94" s="397"/>
      <c r="EJ94" s="397"/>
      <c r="EK94" s="397"/>
      <c r="EL94" s="397"/>
      <c r="EM94" s="397"/>
      <c r="EN94" s="397"/>
      <c r="EO94" s="397"/>
      <c r="EP94" s="397"/>
      <c r="EQ94" s="397"/>
      <c r="ER94" s="397"/>
      <c r="ES94" s="397"/>
      <c r="ET94" s="397"/>
      <c r="EU94" s="397"/>
      <c r="EV94" s="397"/>
      <c r="EW94" s="397"/>
      <c r="EX94" s="397"/>
      <c r="EY94" s="397"/>
      <c r="EZ94" s="397"/>
      <c r="FA94" s="397"/>
      <c r="FB94" s="397"/>
      <c r="FC94" s="397"/>
      <c r="FD94" s="397"/>
      <c r="FE94" s="397"/>
      <c r="FF94" s="397"/>
      <c r="FG94" s="397"/>
      <c r="FH94" s="397"/>
      <c r="FI94" s="397"/>
      <c r="FJ94" s="397"/>
      <c r="FK94" s="397"/>
      <c r="FL94" s="397"/>
      <c r="FM94" s="397"/>
      <c r="FN94" s="397"/>
      <c r="FO94" s="397"/>
      <c r="FP94" s="397"/>
      <c r="FQ94" s="397"/>
      <c r="FR94" s="397"/>
      <c r="FS94" s="397"/>
      <c r="FT94" s="397"/>
      <c r="FU94" s="397"/>
      <c r="FV94" s="397"/>
      <c r="FW94" s="397"/>
      <c r="FX94" s="397"/>
      <c r="FY94" s="397"/>
      <c r="FZ94" s="397"/>
      <c r="GA94" s="397"/>
      <c r="GB94" s="397"/>
      <c r="GC94" s="397"/>
      <c r="GD94" s="397"/>
      <c r="GE94" s="397"/>
      <c r="GF94" s="397"/>
      <c r="GG94" s="397"/>
      <c r="GH94" s="397"/>
      <c r="GI94" s="397"/>
      <c r="GJ94" s="397"/>
      <c r="GK94" s="397"/>
      <c r="GL94" s="397"/>
      <c r="GM94" s="397"/>
      <c r="GN94" s="397"/>
      <c r="GO94" s="397"/>
      <c r="GP94" s="397"/>
      <c r="GQ94" s="397"/>
      <c r="GR94" s="397"/>
      <c r="GS94" s="397"/>
      <c r="GT94" s="397"/>
      <c r="GU94" s="397"/>
      <c r="GV94" s="397"/>
      <c r="GW94" s="397"/>
      <c r="GX94" s="397"/>
      <c r="GY94" s="397"/>
      <c r="GZ94" s="397"/>
      <c r="HA94" s="397"/>
      <c r="HB94" s="397"/>
      <c r="HC94" s="397"/>
      <c r="HD94" s="397"/>
      <c r="HE94" s="397"/>
      <c r="HF94" s="397"/>
      <c r="HG94" s="397"/>
      <c r="HH94" s="397"/>
      <c r="HI94" s="397"/>
      <c r="HJ94" s="397"/>
      <c r="HK94" s="397"/>
      <c r="HL94" s="397"/>
      <c r="HM94" s="397"/>
      <c r="HN94" s="397"/>
      <c r="HO94" s="397"/>
      <c r="HP94" s="397"/>
      <c r="HQ94" s="397"/>
      <c r="HR94" s="397"/>
      <c r="HS94" s="397"/>
      <c r="HT94" s="397"/>
      <c r="HU94" s="397"/>
      <c r="HV94" s="397"/>
      <c r="HW94" s="397"/>
      <c r="HX94" s="397"/>
      <c r="HY94" s="397"/>
      <c r="HZ94" s="397"/>
      <c r="IA94" s="397"/>
      <c r="IB94" s="397"/>
      <c r="IC94" s="397"/>
      <c r="ID94" s="397"/>
      <c r="IE94" s="397"/>
      <c r="IF94" s="397"/>
      <c r="IG94" s="397"/>
      <c r="IH94" s="397"/>
      <c r="II94" s="397"/>
      <c r="IJ94" s="397"/>
      <c r="IK94" s="397"/>
      <c r="IL94" s="397"/>
      <c r="IM94" s="397"/>
      <c r="IN94" s="397"/>
    </row>
    <row r="95" spans="1:248" hidden="1">
      <c r="B95" s="736">
        <f>SUM(A91:A94)</f>
        <v>1.25</v>
      </c>
      <c r="C95" s="728" t="s">
        <v>1212</v>
      </c>
      <c r="G95" s="729"/>
      <c r="H95" s="729"/>
      <c r="I95" s="397"/>
      <c r="O95" s="397"/>
      <c r="P95" s="397"/>
      <c r="Q95" s="397"/>
      <c r="BF95" s="397"/>
      <c r="BG95" s="397"/>
      <c r="BH95" s="397"/>
      <c r="BI95" s="397"/>
      <c r="BJ95" s="397"/>
      <c r="BK95" s="397"/>
      <c r="BL95" s="397"/>
      <c r="BM95" s="397"/>
      <c r="BN95" s="397"/>
      <c r="BO95" s="397"/>
      <c r="BP95" s="397"/>
      <c r="BQ95" s="397"/>
      <c r="BR95" s="397"/>
      <c r="BS95" s="397"/>
      <c r="BT95" s="397"/>
      <c r="BU95" s="397"/>
      <c r="BV95" s="397"/>
      <c r="BW95" s="397"/>
      <c r="BX95" s="397"/>
      <c r="BY95" s="397"/>
      <c r="BZ95" s="397"/>
      <c r="CA95" s="397"/>
      <c r="CB95" s="397"/>
      <c r="CC95" s="397"/>
      <c r="CD95" s="397"/>
      <c r="CE95" s="397"/>
      <c r="CF95" s="397"/>
      <c r="CG95" s="397"/>
      <c r="CH95" s="397"/>
      <c r="CI95" s="397"/>
      <c r="CJ95" s="397"/>
      <c r="CK95" s="397"/>
      <c r="CL95" s="397"/>
      <c r="CM95" s="397"/>
      <c r="CN95" s="397"/>
      <c r="CO95" s="397"/>
      <c r="CP95" s="397"/>
      <c r="CQ95" s="397"/>
      <c r="CR95" s="397"/>
      <c r="CS95" s="397"/>
      <c r="CT95" s="397"/>
      <c r="CU95" s="397"/>
      <c r="CV95" s="397"/>
      <c r="CW95" s="397"/>
      <c r="CX95" s="397"/>
      <c r="CY95" s="397"/>
      <c r="CZ95" s="397"/>
      <c r="DA95" s="397"/>
      <c r="DB95" s="397"/>
      <c r="DC95" s="397"/>
      <c r="DD95" s="397"/>
      <c r="DE95" s="397"/>
      <c r="DF95" s="397"/>
      <c r="DG95" s="397"/>
      <c r="DH95" s="397"/>
      <c r="DI95" s="397"/>
      <c r="DJ95" s="397"/>
      <c r="DK95" s="397"/>
      <c r="DL95" s="397"/>
      <c r="DM95" s="397"/>
      <c r="DN95" s="397"/>
      <c r="DO95" s="397"/>
      <c r="DP95" s="397"/>
      <c r="DQ95" s="397"/>
      <c r="DR95" s="397"/>
      <c r="DS95" s="397"/>
      <c r="DT95" s="397"/>
      <c r="DU95" s="397"/>
      <c r="DV95" s="397"/>
      <c r="DW95" s="397"/>
      <c r="DX95" s="397"/>
      <c r="DY95" s="397"/>
      <c r="DZ95" s="397"/>
      <c r="EA95" s="397"/>
      <c r="EB95" s="397"/>
      <c r="EC95" s="397"/>
      <c r="ED95" s="397"/>
      <c r="EE95" s="397"/>
      <c r="EF95" s="397"/>
      <c r="EG95" s="397"/>
      <c r="EH95" s="397"/>
      <c r="EI95" s="397"/>
      <c r="EJ95" s="397"/>
      <c r="EK95" s="397"/>
      <c r="EL95" s="397"/>
      <c r="EM95" s="397"/>
      <c r="EN95" s="397"/>
      <c r="EO95" s="397"/>
      <c r="EP95" s="397"/>
      <c r="EQ95" s="397"/>
      <c r="ER95" s="397"/>
      <c r="ES95" s="397"/>
      <c r="ET95" s="397"/>
      <c r="EU95" s="397"/>
      <c r="EV95" s="397"/>
      <c r="EW95" s="397"/>
      <c r="EX95" s="397"/>
      <c r="EY95" s="397"/>
      <c r="EZ95" s="397"/>
      <c r="FA95" s="397"/>
      <c r="FB95" s="397"/>
      <c r="FC95" s="397"/>
      <c r="FD95" s="397"/>
      <c r="FE95" s="397"/>
      <c r="FF95" s="397"/>
      <c r="FG95" s="397"/>
      <c r="FH95" s="397"/>
      <c r="FI95" s="397"/>
      <c r="FJ95" s="397"/>
      <c r="FK95" s="397"/>
      <c r="FL95" s="397"/>
      <c r="FM95" s="397"/>
      <c r="FN95" s="397"/>
      <c r="FO95" s="397"/>
      <c r="FP95" s="397"/>
      <c r="FQ95" s="397"/>
      <c r="FR95" s="397"/>
      <c r="FS95" s="397"/>
      <c r="FT95" s="397"/>
      <c r="FU95" s="397"/>
      <c r="FV95" s="397"/>
      <c r="FW95" s="397"/>
      <c r="FX95" s="397"/>
      <c r="FY95" s="397"/>
      <c r="FZ95" s="397"/>
      <c r="GA95" s="397"/>
      <c r="GB95" s="397"/>
      <c r="GC95" s="397"/>
      <c r="GD95" s="397"/>
      <c r="GE95" s="397"/>
      <c r="GF95" s="397"/>
      <c r="GG95" s="397"/>
      <c r="GH95" s="397"/>
      <c r="GI95" s="397"/>
      <c r="GJ95" s="397"/>
      <c r="GK95" s="397"/>
      <c r="GL95" s="397"/>
      <c r="GM95" s="397"/>
      <c r="GN95" s="397"/>
      <c r="GO95" s="397"/>
      <c r="GP95" s="397"/>
      <c r="GQ95" s="397"/>
      <c r="GR95" s="397"/>
      <c r="GS95" s="397"/>
      <c r="GT95" s="397"/>
      <c r="GU95" s="397"/>
      <c r="GV95" s="397"/>
      <c r="GW95" s="397"/>
      <c r="GX95" s="397"/>
      <c r="GY95" s="397"/>
      <c r="GZ95" s="397"/>
      <c r="HA95" s="397"/>
      <c r="HB95" s="397"/>
      <c r="HC95" s="397"/>
      <c r="HD95" s="397"/>
      <c r="HE95" s="397"/>
      <c r="HF95" s="397"/>
      <c r="HG95" s="397"/>
      <c r="HH95" s="397"/>
      <c r="HI95" s="397"/>
      <c r="HJ95" s="397"/>
      <c r="HK95" s="397"/>
      <c r="HL95" s="397"/>
      <c r="HM95" s="397"/>
      <c r="HN95" s="397"/>
      <c r="HO95" s="397"/>
      <c r="HP95" s="397"/>
      <c r="HQ95" s="397"/>
      <c r="HR95" s="397"/>
      <c r="HS95" s="397"/>
      <c r="HT95" s="397"/>
      <c r="HU95" s="397"/>
      <c r="HV95" s="397"/>
      <c r="HW95" s="397"/>
      <c r="HX95" s="397"/>
      <c r="HY95" s="397"/>
      <c r="HZ95" s="397"/>
      <c r="IA95" s="397"/>
      <c r="IB95" s="397"/>
      <c r="IC95" s="397"/>
      <c r="ID95" s="397"/>
      <c r="IE95" s="397"/>
      <c r="IF95" s="397"/>
      <c r="IG95" s="397"/>
      <c r="IH95" s="397"/>
      <c r="II95" s="397"/>
      <c r="IJ95" s="397"/>
      <c r="IK95" s="397"/>
      <c r="IL95" s="397"/>
      <c r="IM95" s="397"/>
      <c r="IN95" s="397"/>
    </row>
    <row r="96" spans="1:248" ht="409.6" hidden="1" thickBot="1">
      <c r="B96" s="737" t="s">
        <v>1219</v>
      </c>
      <c r="C96" s="731" t="s">
        <v>1238</v>
      </c>
      <c r="G96" s="729"/>
      <c r="H96" s="729"/>
      <c r="I96" s="397"/>
      <c r="O96" s="397"/>
      <c r="P96" s="397"/>
      <c r="Q96" s="397"/>
      <c r="BF96" s="397"/>
      <c r="BG96" s="397"/>
      <c r="BH96" s="397"/>
      <c r="BI96" s="397"/>
      <c r="BJ96" s="397"/>
      <c r="BK96" s="397"/>
      <c r="BL96" s="397"/>
      <c r="BM96" s="397"/>
      <c r="BN96" s="397"/>
      <c r="BO96" s="397"/>
      <c r="BP96" s="397"/>
      <c r="BQ96" s="397"/>
      <c r="BR96" s="397"/>
      <c r="BS96" s="397"/>
      <c r="BT96" s="397"/>
      <c r="BU96" s="397"/>
      <c r="BV96" s="397"/>
      <c r="BW96" s="397"/>
      <c r="BX96" s="397"/>
      <c r="BY96" s="397"/>
      <c r="BZ96" s="397"/>
      <c r="CA96" s="397"/>
      <c r="CB96" s="397"/>
      <c r="CC96" s="397"/>
      <c r="CD96" s="397"/>
      <c r="CE96" s="397"/>
      <c r="CF96" s="397"/>
      <c r="CG96" s="397"/>
      <c r="CH96" s="397"/>
      <c r="CI96" s="397"/>
      <c r="CJ96" s="397"/>
      <c r="CK96" s="397"/>
      <c r="CL96" s="397"/>
      <c r="CM96" s="397"/>
      <c r="CN96" s="397"/>
      <c r="CO96" s="397"/>
      <c r="CP96" s="397"/>
      <c r="CQ96" s="397"/>
      <c r="CR96" s="397"/>
      <c r="CS96" s="397"/>
      <c r="CT96" s="397"/>
      <c r="CU96" s="397"/>
      <c r="CV96" s="397"/>
      <c r="CW96" s="397"/>
      <c r="CX96" s="397"/>
      <c r="CY96" s="397"/>
      <c r="CZ96" s="397"/>
      <c r="DA96" s="397"/>
      <c r="DB96" s="397"/>
      <c r="DC96" s="397"/>
      <c r="DD96" s="397"/>
      <c r="DE96" s="397"/>
      <c r="DF96" s="397"/>
      <c r="DG96" s="397"/>
      <c r="DH96" s="397"/>
      <c r="DI96" s="397"/>
      <c r="DJ96" s="397"/>
      <c r="DK96" s="397"/>
      <c r="DL96" s="397"/>
      <c r="DM96" s="397"/>
      <c r="DN96" s="397"/>
      <c r="DO96" s="397"/>
      <c r="DP96" s="397"/>
      <c r="DQ96" s="397"/>
      <c r="DR96" s="397"/>
      <c r="DS96" s="397"/>
      <c r="DT96" s="397"/>
      <c r="DU96" s="397"/>
      <c r="DV96" s="397"/>
      <c r="DW96" s="397"/>
      <c r="DX96" s="397"/>
      <c r="DY96" s="397"/>
      <c r="DZ96" s="397"/>
      <c r="EA96" s="397"/>
      <c r="EB96" s="397"/>
      <c r="EC96" s="397"/>
      <c r="ED96" s="397"/>
      <c r="EE96" s="397"/>
      <c r="EF96" s="397"/>
      <c r="EG96" s="397"/>
      <c r="EH96" s="397"/>
      <c r="EI96" s="397"/>
      <c r="EJ96" s="397"/>
      <c r="EK96" s="397"/>
      <c r="EL96" s="397"/>
      <c r="EM96" s="397"/>
      <c r="EN96" s="397"/>
      <c r="EO96" s="397"/>
      <c r="EP96" s="397"/>
      <c r="EQ96" s="397"/>
      <c r="ER96" s="397"/>
      <c r="ES96" s="397"/>
      <c r="ET96" s="397"/>
      <c r="EU96" s="397"/>
      <c r="EV96" s="397"/>
      <c r="EW96" s="397"/>
      <c r="EX96" s="397"/>
      <c r="EY96" s="397"/>
      <c r="EZ96" s="397"/>
      <c r="FA96" s="397"/>
      <c r="FB96" s="397"/>
      <c r="FC96" s="397"/>
      <c r="FD96" s="397"/>
      <c r="FE96" s="397"/>
      <c r="FF96" s="397"/>
      <c r="FG96" s="397"/>
      <c r="FH96" s="397"/>
      <c r="FI96" s="397"/>
      <c r="FJ96" s="397"/>
      <c r="FK96" s="397"/>
      <c r="FL96" s="397"/>
      <c r="FM96" s="397"/>
      <c r="FN96" s="397"/>
      <c r="FO96" s="397"/>
      <c r="FP96" s="397"/>
      <c r="FQ96" s="397"/>
      <c r="FR96" s="397"/>
      <c r="FS96" s="397"/>
      <c r="FT96" s="397"/>
      <c r="FU96" s="397"/>
      <c r="FV96" s="397"/>
      <c r="FW96" s="397"/>
      <c r="FX96" s="397"/>
      <c r="FY96" s="397"/>
      <c r="FZ96" s="397"/>
      <c r="GA96" s="397"/>
      <c r="GB96" s="397"/>
      <c r="GC96" s="397"/>
      <c r="GD96" s="397"/>
      <c r="GE96" s="397"/>
      <c r="GF96" s="397"/>
      <c r="GG96" s="397"/>
      <c r="GH96" s="397"/>
      <c r="GI96" s="397"/>
      <c r="GJ96" s="397"/>
      <c r="GK96" s="397"/>
      <c r="GL96" s="397"/>
      <c r="GM96" s="397"/>
      <c r="GN96" s="397"/>
      <c r="GO96" s="397"/>
      <c r="GP96" s="397"/>
      <c r="GQ96" s="397"/>
      <c r="GR96" s="397"/>
      <c r="GS96" s="397"/>
      <c r="GT96" s="397"/>
      <c r="GU96" s="397"/>
      <c r="GV96" s="397"/>
      <c r="GW96" s="397"/>
      <c r="GX96" s="397"/>
      <c r="GY96" s="397"/>
      <c r="GZ96" s="397"/>
      <c r="HA96" s="397"/>
      <c r="HB96" s="397"/>
      <c r="HC96" s="397"/>
      <c r="HD96" s="397"/>
      <c r="HE96" s="397"/>
      <c r="HF96" s="397"/>
      <c r="HG96" s="397"/>
      <c r="HH96" s="397"/>
      <c r="HI96" s="397"/>
      <c r="HJ96" s="397"/>
      <c r="HK96" s="397"/>
      <c r="HL96" s="397"/>
      <c r="HM96" s="397"/>
      <c r="HN96" s="397"/>
      <c r="HO96" s="397"/>
      <c r="HP96" s="397"/>
      <c r="HQ96" s="397"/>
      <c r="HR96" s="397"/>
      <c r="HS96" s="397"/>
      <c r="HT96" s="397"/>
      <c r="HU96" s="397"/>
      <c r="HV96" s="397"/>
      <c r="HW96" s="397"/>
      <c r="HX96" s="397"/>
      <c r="HY96" s="397"/>
      <c r="HZ96" s="397"/>
      <c r="IA96" s="397"/>
      <c r="IB96" s="397"/>
      <c r="IC96" s="397"/>
      <c r="ID96" s="397"/>
      <c r="IE96" s="397"/>
      <c r="IF96" s="397"/>
      <c r="IG96" s="397"/>
      <c r="IH96" s="397"/>
      <c r="II96" s="397"/>
      <c r="IJ96" s="397"/>
      <c r="IK96" s="397"/>
      <c r="IL96" s="397"/>
      <c r="IM96" s="397"/>
      <c r="IN96" s="397"/>
    </row>
    <row r="97" spans="1:248" hidden="1">
      <c r="B97" s="1199" t="s">
        <v>1239</v>
      </c>
      <c r="C97" s="1200"/>
      <c r="G97" s="776"/>
      <c r="H97" s="776"/>
      <c r="I97" s="397"/>
      <c r="O97" s="397"/>
      <c r="P97" s="397"/>
      <c r="Q97" s="397"/>
      <c r="BF97" s="397"/>
      <c r="BG97" s="397"/>
      <c r="BH97" s="397"/>
      <c r="BI97" s="397"/>
      <c r="BJ97" s="397"/>
      <c r="BK97" s="397"/>
      <c r="BL97" s="397"/>
      <c r="BM97" s="397"/>
      <c r="BN97" s="397"/>
      <c r="BO97" s="397"/>
      <c r="BP97" s="397"/>
      <c r="BQ97" s="397"/>
      <c r="BR97" s="397"/>
      <c r="BS97" s="397"/>
      <c r="BT97" s="397"/>
      <c r="BU97" s="397"/>
      <c r="BV97" s="397"/>
      <c r="BW97" s="397"/>
      <c r="BX97" s="397"/>
      <c r="BY97" s="397"/>
      <c r="BZ97" s="397"/>
      <c r="CA97" s="397"/>
      <c r="CB97" s="397"/>
      <c r="CC97" s="397"/>
      <c r="CD97" s="397"/>
      <c r="CE97" s="397"/>
      <c r="CF97" s="397"/>
      <c r="CG97" s="397"/>
      <c r="CH97" s="397"/>
      <c r="CI97" s="397"/>
      <c r="CJ97" s="397"/>
      <c r="CK97" s="397"/>
      <c r="CL97" s="397"/>
      <c r="CM97" s="397"/>
      <c r="CN97" s="397"/>
      <c r="CO97" s="397"/>
      <c r="CP97" s="397"/>
      <c r="CQ97" s="397"/>
      <c r="CR97" s="397"/>
      <c r="CS97" s="397"/>
      <c r="CT97" s="397"/>
      <c r="CU97" s="397"/>
      <c r="CV97" s="397"/>
      <c r="CW97" s="397"/>
      <c r="CX97" s="397"/>
      <c r="CY97" s="397"/>
      <c r="CZ97" s="397"/>
      <c r="DA97" s="397"/>
      <c r="DB97" s="397"/>
      <c r="DC97" s="397"/>
      <c r="DD97" s="397"/>
      <c r="DE97" s="397"/>
      <c r="DF97" s="397"/>
      <c r="DG97" s="397"/>
      <c r="DH97" s="397"/>
      <c r="DI97" s="397"/>
      <c r="DJ97" s="397"/>
      <c r="DK97" s="397"/>
      <c r="DL97" s="397"/>
      <c r="DM97" s="397"/>
      <c r="DN97" s="397"/>
      <c r="DO97" s="397"/>
      <c r="DP97" s="397"/>
      <c r="DQ97" s="397"/>
      <c r="DR97" s="397"/>
      <c r="DS97" s="397"/>
      <c r="DT97" s="397"/>
      <c r="DU97" s="397"/>
      <c r="DV97" s="397"/>
      <c r="DW97" s="397"/>
      <c r="DX97" s="397"/>
      <c r="DY97" s="397"/>
      <c r="DZ97" s="397"/>
      <c r="EA97" s="397"/>
      <c r="EB97" s="397"/>
      <c r="EC97" s="397"/>
      <c r="ED97" s="397"/>
      <c r="EE97" s="397"/>
      <c r="EF97" s="397"/>
      <c r="EG97" s="397"/>
      <c r="EH97" s="397"/>
      <c r="EI97" s="397"/>
      <c r="EJ97" s="397"/>
      <c r="EK97" s="397"/>
      <c r="EL97" s="397"/>
      <c r="EM97" s="397"/>
      <c r="EN97" s="397"/>
      <c r="EO97" s="397"/>
      <c r="EP97" s="397"/>
      <c r="EQ97" s="397"/>
      <c r="ER97" s="397"/>
      <c r="ES97" s="397"/>
      <c r="ET97" s="397"/>
      <c r="EU97" s="397"/>
      <c r="EV97" s="397"/>
      <c r="EW97" s="397"/>
      <c r="EX97" s="397"/>
      <c r="EY97" s="397"/>
      <c r="EZ97" s="397"/>
      <c r="FA97" s="397"/>
      <c r="FB97" s="397"/>
      <c r="FC97" s="397"/>
      <c r="FD97" s="397"/>
      <c r="FE97" s="397"/>
      <c r="FF97" s="397"/>
      <c r="FG97" s="397"/>
      <c r="FH97" s="397"/>
      <c r="FI97" s="397"/>
      <c r="FJ97" s="397"/>
      <c r="FK97" s="397"/>
      <c r="FL97" s="397"/>
      <c r="FM97" s="397"/>
      <c r="FN97" s="397"/>
      <c r="FO97" s="397"/>
      <c r="FP97" s="397"/>
      <c r="FQ97" s="397"/>
      <c r="FR97" s="397"/>
      <c r="FS97" s="397"/>
      <c r="FT97" s="397"/>
      <c r="FU97" s="397"/>
      <c r="FV97" s="397"/>
      <c r="FW97" s="397"/>
      <c r="FX97" s="397"/>
      <c r="FY97" s="397"/>
      <c r="FZ97" s="397"/>
      <c r="GA97" s="397"/>
      <c r="GB97" s="397"/>
      <c r="GC97" s="397"/>
      <c r="GD97" s="397"/>
      <c r="GE97" s="397"/>
      <c r="GF97" s="397"/>
      <c r="GG97" s="397"/>
      <c r="GH97" s="397"/>
      <c r="GI97" s="397"/>
      <c r="GJ97" s="397"/>
      <c r="GK97" s="397"/>
      <c r="GL97" s="397"/>
      <c r="GM97" s="397"/>
      <c r="GN97" s="397"/>
      <c r="GO97" s="397"/>
      <c r="GP97" s="397"/>
      <c r="GQ97" s="397"/>
      <c r="GR97" s="397"/>
      <c r="GS97" s="397"/>
      <c r="GT97" s="397"/>
      <c r="GU97" s="397"/>
      <c r="GV97" s="397"/>
      <c r="GW97" s="397"/>
      <c r="GX97" s="397"/>
      <c r="GY97" s="397"/>
      <c r="GZ97" s="397"/>
      <c r="HA97" s="397"/>
      <c r="HB97" s="397"/>
      <c r="HC97" s="397"/>
      <c r="HD97" s="397"/>
      <c r="HE97" s="397"/>
      <c r="HF97" s="397"/>
      <c r="HG97" s="397"/>
      <c r="HH97" s="397"/>
      <c r="HI97" s="397"/>
      <c r="HJ97" s="397"/>
      <c r="HK97" s="397"/>
      <c r="HL97" s="397"/>
      <c r="HM97" s="397"/>
      <c r="HN97" s="397"/>
      <c r="HO97" s="397"/>
      <c r="HP97" s="397"/>
      <c r="HQ97" s="397"/>
      <c r="HR97" s="397"/>
      <c r="HS97" s="397"/>
      <c r="HT97" s="397"/>
      <c r="HU97" s="397"/>
      <c r="HV97" s="397"/>
      <c r="HW97" s="397"/>
      <c r="HX97" s="397"/>
      <c r="HY97" s="397"/>
      <c r="HZ97" s="397"/>
      <c r="IA97" s="397"/>
      <c r="IB97" s="397"/>
      <c r="IC97" s="397"/>
      <c r="ID97" s="397"/>
      <c r="IE97" s="397"/>
      <c r="IF97" s="397"/>
      <c r="IG97" s="397"/>
      <c r="IH97" s="397"/>
      <c r="II97" s="397"/>
      <c r="IJ97" s="397"/>
      <c r="IK97" s="397"/>
      <c r="IL97" s="397"/>
      <c r="IM97" s="397"/>
      <c r="IN97" s="397"/>
    </row>
    <row r="98" spans="1:248" ht="14.45" hidden="1" customHeight="1">
      <c r="B98" s="1201" t="s">
        <v>1240</v>
      </c>
      <c r="C98" s="1202"/>
      <c r="G98" s="726"/>
      <c r="H98" s="726"/>
      <c r="I98" s="397"/>
      <c r="O98" s="397"/>
      <c r="P98" s="397"/>
      <c r="Q98" s="397"/>
      <c r="BF98" s="397"/>
      <c r="BG98" s="397"/>
      <c r="BH98" s="397"/>
      <c r="BI98" s="397"/>
      <c r="BJ98" s="397"/>
      <c r="BK98" s="397"/>
      <c r="BL98" s="397"/>
      <c r="BM98" s="397"/>
      <c r="BN98" s="397"/>
      <c r="BO98" s="397"/>
      <c r="BP98" s="397"/>
      <c r="BQ98" s="397"/>
      <c r="BR98" s="397"/>
      <c r="BS98" s="397"/>
      <c r="BT98" s="397"/>
      <c r="BU98" s="397"/>
      <c r="BV98" s="397"/>
      <c r="BW98" s="397"/>
      <c r="BX98" s="397"/>
      <c r="BY98" s="397"/>
      <c r="BZ98" s="397"/>
      <c r="CA98" s="397"/>
      <c r="CB98" s="397"/>
      <c r="CC98" s="397"/>
      <c r="CD98" s="397"/>
      <c r="CE98" s="397"/>
      <c r="CF98" s="397"/>
      <c r="CG98" s="397"/>
      <c r="CH98" s="397"/>
      <c r="CI98" s="397"/>
      <c r="CJ98" s="397"/>
      <c r="CK98" s="397"/>
      <c r="CL98" s="397"/>
      <c r="CM98" s="397"/>
      <c r="CN98" s="397"/>
      <c r="CO98" s="397"/>
      <c r="CP98" s="397"/>
      <c r="CQ98" s="397"/>
      <c r="CR98" s="397"/>
      <c r="CS98" s="397"/>
      <c r="CT98" s="397"/>
      <c r="CU98" s="397"/>
      <c r="CV98" s="397"/>
      <c r="CW98" s="397"/>
      <c r="CX98" s="397"/>
      <c r="CY98" s="397"/>
      <c r="CZ98" s="397"/>
      <c r="DA98" s="397"/>
      <c r="DB98" s="397"/>
      <c r="DC98" s="397"/>
      <c r="DD98" s="397"/>
      <c r="DE98" s="397"/>
      <c r="DF98" s="397"/>
      <c r="DG98" s="397"/>
      <c r="DH98" s="397"/>
      <c r="DI98" s="397"/>
      <c r="DJ98" s="397"/>
      <c r="DK98" s="397"/>
      <c r="DL98" s="397"/>
      <c r="DM98" s="397"/>
      <c r="DN98" s="397"/>
      <c r="DO98" s="397"/>
      <c r="DP98" s="397"/>
      <c r="DQ98" s="397"/>
      <c r="DR98" s="397"/>
      <c r="DS98" s="397"/>
      <c r="DT98" s="397"/>
      <c r="DU98" s="397"/>
      <c r="DV98" s="397"/>
      <c r="DW98" s="397"/>
      <c r="DX98" s="397"/>
      <c r="DY98" s="397"/>
      <c r="DZ98" s="397"/>
      <c r="EA98" s="397"/>
      <c r="EB98" s="397"/>
      <c r="EC98" s="397"/>
      <c r="ED98" s="397"/>
      <c r="EE98" s="397"/>
      <c r="EF98" s="397"/>
      <c r="EG98" s="397"/>
      <c r="EH98" s="397"/>
      <c r="EI98" s="397"/>
      <c r="EJ98" s="397"/>
      <c r="EK98" s="397"/>
      <c r="EL98" s="397"/>
      <c r="EM98" s="397"/>
      <c r="EN98" s="397"/>
      <c r="EO98" s="397"/>
      <c r="EP98" s="397"/>
      <c r="EQ98" s="397"/>
      <c r="ER98" s="397"/>
      <c r="ES98" s="397"/>
      <c r="ET98" s="397"/>
      <c r="EU98" s="397"/>
      <c r="EV98" s="397"/>
      <c r="EW98" s="397"/>
      <c r="EX98" s="397"/>
      <c r="EY98" s="397"/>
      <c r="EZ98" s="397"/>
      <c r="FA98" s="397"/>
      <c r="FB98" s="397"/>
      <c r="FC98" s="397"/>
      <c r="FD98" s="397"/>
      <c r="FE98" s="397"/>
      <c r="FF98" s="397"/>
      <c r="FG98" s="397"/>
      <c r="FH98" s="397"/>
      <c r="FI98" s="397"/>
      <c r="FJ98" s="397"/>
      <c r="FK98" s="397"/>
      <c r="FL98" s="397"/>
      <c r="FM98" s="397"/>
      <c r="FN98" s="397"/>
      <c r="FO98" s="397"/>
      <c r="FP98" s="397"/>
      <c r="FQ98" s="397"/>
      <c r="FR98" s="397"/>
      <c r="FS98" s="397"/>
      <c r="FT98" s="397"/>
      <c r="FU98" s="397"/>
      <c r="FV98" s="397"/>
      <c r="FW98" s="397"/>
      <c r="FX98" s="397"/>
      <c r="FY98" s="397"/>
      <c r="FZ98" s="397"/>
      <c r="GA98" s="397"/>
      <c r="GB98" s="397"/>
      <c r="GC98" s="397"/>
      <c r="GD98" s="397"/>
      <c r="GE98" s="397"/>
      <c r="GF98" s="397"/>
      <c r="GG98" s="397"/>
      <c r="GH98" s="397"/>
      <c r="GI98" s="397"/>
      <c r="GJ98" s="397"/>
      <c r="GK98" s="397"/>
      <c r="GL98" s="397"/>
      <c r="GM98" s="397"/>
      <c r="GN98" s="397"/>
      <c r="GO98" s="397"/>
      <c r="GP98" s="397"/>
      <c r="GQ98" s="397"/>
      <c r="GR98" s="397"/>
      <c r="GS98" s="397"/>
      <c r="GT98" s="397"/>
      <c r="GU98" s="397"/>
      <c r="GV98" s="397"/>
      <c r="GW98" s="397"/>
      <c r="GX98" s="397"/>
      <c r="GY98" s="397"/>
      <c r="GZ98" s="397"/>
      <c r="HA98" s="397"/>
      <c r="HB98" s="397"/>
      <c r="HC98" s="397"/>
      <c r="HD98" s="397"/>
      <c r="HE98" s="397"/>
      <c r="HF98" s="397"/>
      <c r="HG98" s="397"/>
      <c r="HH98" s="397"/>
      <c r="HI98" s="397"/>
      <c r="HJ98" s="397"/>
      <c r="HK98" s="397"/>
      <c r="HL98" s="397"/>
      <c r="HM98" s="397"/>
      <c r="HN98" s="397"/>
      <c r="HO98" s="397"/>
      <c r="HP98" s="397"/>
      <c r="HQ98" s="397"/>
      <c r="HR98" s="397"/>
      <c r="HS98" s="397"/>
      <c r="HT98" s="397"/>
      <c r="HU98" s="397"/>
      <c r="HV98" s="397"/>
      <c r="HW98" s="397"/>
      <c r="HX98" s="397"/>
      <c r="HY98" s="397"/>
      <c r="HZ98" s="397"/>
      <c r="IA98" s="397"/>
      <c r="IB98" s="397"/>
      <c r="IC98" s="397"/>
      <c r="ID98" s="397"/>
      <c r="IE98" s="397"/>
      <c r="IF98" s="397"/>
      <c r="IG98" s="397"/>
      <c r="IH98" s="397"/>
      <c r="II98" s="397"/>
      <c r="IJ98" s="397"/>
      <c r="IK98" s="397"/>
      <c r="IL98" s="397"/>
      <c r="IM98" s="397"/>
      <c r="IN98" s="397"/>
    </row>
    <row r="99" spans="1:248" ht="409.5" hidden="1">
      <c r="B99" s="727" t="s">
        <v>1208</v>
      </c>
      <c r="C99" s="728" t="s">
        <v>1241</v>
      </c>
      <c r="G99" s="729"/>
      <c r="H99" s="729"/>
      <c r="I99" s="397"/>
      <c r="O99" s="397"/>
      <c r="P99" s="397"/>
      <c r="Q99" s="397"/>
      <c r="BF99" s="397"/>
      <c r="BG99" s="397"/>
      <c r="BH99" s="397"/>
      <c r="BI99" s="397"/>
      <c r="BJ99" s="397"/>
      <c r="BK99" s="397"/>
      <c r="BL99" s="397"/>
      <c r="BM99" s="397"/>
      <c r="BN99" s="397"/>
      <c r="BO99" s="397"/>
      <c r="BP99" s="397"/>
      <c r="BQ99" s="397"/>
      <c r="BR99" s="397"/>
      <c r="BS99" s="397"/>
      <c r="BT99" s="397"/>
      <c r="BU99" s="397"/>
      <c r="BV99" s="397"/>
      <c r="BW99" s="397"/>
      <c r="BX99" s="397"/>
      <c r="BY99" s="397"/>
      <c r="BZ99" s="397"/>
      <c r="CA99" s="397"/>
      <c r="CB99" s="397"/>
      <c r="CC99" s="397"/>
      <c r="CD99" s="397"/>
      <c r="CE99" s="397"/>
      <c r="CF99" s="397"/>
      <c r="CG99" s="397"/>
      <c r="CH99" s="397"/>
      <c r="CI99" s="397"/>
      <c r="CJ99" s="397"/>
      <c r="CK99" s="397"/>
      <c r="CL99" s="397"/>
      <c r="CM99" s="397"/>
      <c r="CN99" s="397"/>
      <c r="CO99" s="397"/>
      <c r="CP99" s="397"/>
      <c r="CQ99" s="397"/>
      <c r="CR99" s="397"/>
      <c r="CS99" s="397"/>
      <c r="CT99" s="397"/>
      <c r="CU99" s="397"/>
      <c r="CV99" s="397"/>
      <c r="CW99" s="397"/>
      <c r="CX99" s="397"/>
      <c r="CY99" s="397"/>
      <c r="CZ99" s="397"/>
      <c r="DA99" s="397"/>
      <c r="DB99" s="397"/>
      <c r="DC99" s="397"/>
      <c r="DD99" s="397"/>
      <c r="DE99" s="397"/>
      <c r="DF99" s="397"/>
      <c r="DG99" s="397"/>
      <c r="DH99" s="397"/>
      <c r="DI99" s="397"/>
      <c r="DJ99" s="397"/>
      <c r="DK99" s="397"/>
      <c r="DL99" s="397"/>
      <c r="DM99" s="397"/>
      <c r="DN99" s="397"/>
      <c r="DO99" s="397"/>
      <c r="DP99" s="397"/>
      <c r="DQ99" s="397"/>
      <c r="DR99" s="397"/>
      <c r="DS99" s="397"/>
      <c r="DT99" s="397"/>
      <c r="DU99" s="397"/>
      <c r="DV99" s="397"/>
      <c r="DW99" s="397"/>
      <c r="DX99" s="397"/>
      <c r="DY99" s="397"/>
      <c r="DZ99" s="397"/>
      <c r="EA99" s="397"/>
      <c r="EB99" s="397"/>
      <c r="EC99" s="397"/>
      <c r="ED99" s="397"/>
      <c r="EE99" s="397"/>
      <c r="EF99" s="397"/>
      <c r="EG99" s="397"/>
      <c r="EH99" s="397"/>
      <c r="EI99" s="397"/>
      <c r="EJ99" s="397"/>
      <c r="EK99" s="397"/>
      <c r="EL99" s="397"/>
      <c r="EM99" s="397"/>
      <c r="EN99" s="397"/>
      <c r="EO99" s="397"/>
      <c r="EP99" s="397"/>
      <c r="EQ99" s="397"/>
      <c r="ER99" s="397"/>
      <c r="ES99" s="397"/>
      <c r="ET99" s="397"/>
      <c r="EU99" s="397"/>
      <c r="EV99" s="397"/>
      <c r="EW99" s="397"/>
      <c r="EX99" s="397"/>
      <c r="EY99" s="397"/>
      <c r="EZ99" s="397"/>
      <c r="FA99" s="397"/>
      <c r="FB99" s="397"/>
      <c r="FC99" s="397"/>
      <c r="FD99" s="397"/>
      <c r="FE99" s="397"/>
      <c r="FF99" s="397"/>
      <c r="FG99" s="397"/>
      <c r="FH99" s="397"/>
      <c r="FI99" s="397"/>
      <c r="FJ99" s="397"/>
      <c r="FK99" s="397"/>
      <c r="FL99" s="397"/>
      <c r="FM99" s="397"/>
      <c r="FN99" s="397"/>
      <c r="FO99" s="397"/>
      <c r="FP99" s="397"/>
      <c r="FQ99" s="397"/>
      <c r="FR99" s="397"/>
      <c r="FS99" s="397"/>
      <c r="FT99" s="397"/>
      <c r="FU99" s="397"/>
      <c r="FV99" s="397"/>
      <c r="FW99" s="397"/>
      <c r="FX99" s="397"/>
      <c r="FY99" s="397"/>
      <c r="FZ99" s="397"/>
      <c r="GA99" s="397"/>
      <c r="GB99" s="397"/>
      <c r="GC99" s="397"/>
      <c r="GD99" s="397"/>
      <c r="GE99" s="397"/>
      <c r="GF99" s="397"/>
      <c r="GG99" s="397"/>
      <c r="GH99" s="397"/>
      <c r="GI99" s="397"/>
      <c r="GJ99" s="397"/>
      <c r="GK99" s="397"/>
      <c r="GL99" s="397"/>
      <c r="GM99" s="397"/>
      <c r="GN99" s="397"/>
      <c r="GO99" s="397"/>
      <c r="GP99" s="397"/>
      <c r="GQ99" s="397"/>
      <c r="GR99" s="397"/>
      <c r="GS99" s="397"/>
      <c r="GT99" s="397"/>
      <c r="GU99" s="397"/>
      <c r="GV99" s="397"/>
      <c r="GW99" s="397"/>
      <c r="GX99" s="397"/>
      <c r="GY99" s="397"/>
      <c r="GZ99" s="397"/>
      <c r="HA99" s="397"/>
      <c r="HB99" s="397"/>
      <c r="HC99" s="397"/>
      <c r="HD99" s="397"/>
      <c r="HE99" s="397"/>
      <c r="HF99" s="397"/>
      <c r="HG99" s="397"/>
      <c r="HH99" s="397"/>
      <c r="HI99" s="397"/>
      <c r="HJ99" s="397"/>
      <c r="HK99" s="397"/>
      <c r="HL99" s="397"/>
      <c r="HM99" s="397"/>
      <c r="HN99" s="397"/>
      <c r="HO99" s="397"/>
      <c r="HP99" s="397"/>
      <c r="HQ99" s="397"/>
      <c r="HR99" s="397"/>
      <c r="HS99" s="397"/>
      <c r="HT99" s="397"/>
      <c r="HU99" s="397"/>
      <c r="HV99" s="397"/>
      <c r="HW99" s="397"/>
      <c r="HX99" s="397"/>
      <c r="HY99" s="397"/>
      <c r="HZ99" s="397"/>
      <c r="IA99" s="397"/>
      <c r="IB99" s="397"/>
      <c r="IC99" s="397"/>
      <c r="ID99" s="397"/>
      <c r="IE99" s="397"/>
      <c r="IF99" s="397"/>
      <c r="IG99" s="397"/>
      <c r="IH99" s="397"/>
      <c r="II99" s="397"/>
      <c r="IJ99" s="397"/>
      <c r="IK99" s="397"/>
      <c r="IL99" s="397"/>
      <c r="IM99" s="397"/>
      <c r="IN99" s="397"/>
    </row>
    <row r="100" spans="1:248" ht="15" hidden="1" thickBot="1">
      <c r="B100" s="730">
        <f>VLOOKUP(B99,S48:Y50,2)</f>
        <v>0</v>
      </c>
      <c r="C100" s="731" t="s">
        <v>1212</v>
      </c>
      <c r="G100" s="729"/>
      <c r="H100" s="729"/>
      <c r="I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7"/>
      <c r="AM100" s="397"/>
      <c r="AN100" s="397"/>
      <c r="AO100" s="397"/>
      <c r="AP100" s="397"/>
      <c r="AQ100" s="397"/>
      <c r="AR100" s="397"/>
      <c r="AS100" s="397"/>
      <c r="AT100" s="397"/>
      <c r="AU100" s="397"/>
      <c r="AV100" s="397"/>
      <c r="AW100" s="397"/>
      <c r="AX100" s="397"/>
      <c r="AY100" s="397"/>
      <c r="AZ100" s="397"/>
      <c r="BA100" s="397"/>
      <c r="BB100" s="397"/>
      <c r="BC100" s="397"/>
      <c r="BD100" s="397"/>
      <c r="BE100" s="397"/>
      <c r="BF100" s="397"/>
      <c r="BG100" s="397"/>
      <c r="BH100" s="397"/>
      <c r="BI100" s="397"/>
      <c r="BJ100" s="397"/>
      <c r="BK100" s="397"/>
      <c r="BL100" s="397"/>
      <c r="BM100" s="397"/>
      <c r="BN100" s="397"/>
      <c r="BO100" s="397"/>
      <c r="BP100" s="397"/>
      <c r="BQ100" s="397"/>
      <c r="BR100" s="397"/>
      <c r="BS100" s="397"/>
      <c r="BT100" s="397"/>
      <c r="BU100" s="397"/>
      <c r="BV100" s="397"/>
      <c r="BW100" s="397"/>
      <c r="BX100" s="397"/>
      <c r="BY100" s="397"/>
      <c r="BZ100" s="397"/>
      <c r="CA100" s="397"/>
      <c r="CB100" s="397"/>
      <c r="CC100" s="397"/>
      <c r="CD100" s="397"/>
      <c r="CE100" s="397"/>
      <c r="CF100" s="397"/>
      <c r="CG100" s="397"/>
      <c r="CH100" s="397"/>
      <c r="CI100" s="397"/>
      <c r="CJ100" s="397"/>
      <c r="CK100" s="397"/>
      <c r="CL100" s="397"/>
      <c r="CM100" s="397"/>
      <c r="CN100" s="397"/>
      <c r="CO100" s="397"/>
      <c r="CP100" s="397"/>
      <c r="CQ100" s="397"/>
      <c r="CR100" s="397"/>
      <c r="CS100" s="397"/>
      <c r="CT100" s="397"/>
      <c r="CU100" s="397"/>
      <c r="CV100" s="397"/>
      <c r="CW100" s="397"/>
      <c r="CX100" s="397"/>
      <c r="CY100" s="397"/>
      <c r="CZ100" s="397"/>
      <c r="DA100" s="397"/>
      <c r="DB100" s="397"/>
      <c r="DC100" s="397"/>
      <c r="DD100" s="397"/>
      <c r="DE100" s="397"/>
      <c r="DF100" s="397"/>
      <c r="DG100" s="397"/>
      <c r="DH100" s="397"/>
      <c r="DI100" s="397"/>
      <c r="DJ100" s="397"/>
      <c r="DK100" s="397"/>
      <c r="DL100" s="397"/>
      <c r="DM100" s="397"/>
      <c r="DN100" s="397"/>
      <c r="DO100" s="397"/>
      <c r="DP100" s="397"/>
      <c r="DQ100" s="397"/>
      <c r="DR100" s="397"/>
      <c r="DS100" s="397"/>
      <c r="DT100" s="397"/>
      <c r="DU100" s="397"/>
      <c r="DV100" s="397"/>
      <c r="DW100" s="397"/>
      <c r="DX100" s="397"/>
      <c r="DY100" s="397"/>
      <c r="DZ100" s="397"/>
      <c r="EA100" s="397"/>
      <c r="EB100" s="397"/>
      <c r="EC100" s="397"/>
      <c r="ED100" s="397"/>
      <c r="EE100" s="397"/>
      <c r="EF100" s="397"/>
      <c r="EG100" s="397"/>
      <c r="EH100" s="397"/>
      <c r="EI100" s="397"/>
      <c r="EJ100" s="397"/>
      <c r="EK100" s="397"/>
      <c r="EL100" s="397"/>
      <c r="EM100" s="397"/>
      <c r="EN100" s="397"/>
      <c r="EO100" s="397"/>
      <c r="EP100" s="397"/>
      <c r="EQ100" s="397"/>
      <c r="ER100" s="397"/>
      <c r="ES100" s="397"/>
      <c r="ET100" s="397"/>
      <c r="EU100" s="397"/>
      <c r="EV100" s="397"/>
      <c r="EW100" s="397"/>
      <c r="EX100" s="397"/>
      <c r="EY100" s="397"/>
      <c r="EZ100" s="397"/>
      <c r="FA100" s="397"/>
      <c r="FB100" s="397"/>
      <c r="FC100" s="397"/>
      <c r="FD100" s="397"/>
      <c r="FE100" s="397"/>
      <c r="FF100" s="397"/>
      <c r="FG100" s="397"/>
      <c r="FH100" s="397"/>
      <c r="FI100" s="397"/>
      <c r="FJ100" s="397"/>
      <c r="FK100" s="397"/>
      <c r="FL100" s="397"/>
      <c r="FM100" s="397"/>
      <c r="FN100" s="397"/>
      <c r="FO100" s="397"/>
      <c r="FP100" s="397"/>
      <c r="FQ100" s="397"/>
      <c r="FR100" s="397"/>
      <c r="FS100" s="397"/>
      <c r="FT100" s="397"/>
      <c r="FU100" s="397"/>
      <c r="FV100" s="397"/>
      <c r="FW100" s="397"/>
      <c r="FX100" s="397"/>
      <c r="FY100" s="397"/>
      <c r="FZ100" s="397"/>
      <c r="GA100" s="397"/>
      <c r="GB100" s="397"/>
      <c r="GC100" s="397"/>
      <c r="GD100" s="397"/>
      <c r="GE100" s="397"/>
      <c r="GF100" s="397"/>
      <c r="GG100" s="397"/>
      <c r="GH100" s="397"/>
      <c r="GI100" s="397"/>
      <c r="GJ100" s="397"/>
      <c r="GK100" s="397"/>
      <c r="GL100" s="397"/>
      <c r="GM100" s="397"/>
      <c r="GN100" s="397"/>
      <c r="GO100" s="397"/>
      <c r="GP100" s="397"/>
      <c r="GQ100" s="397"/>
      <c r="GR100" s="397"/>
      <c r="GS100" s="397"/>
      <c r="GT100" s="397"/>
      <c r="GU100" s="397"/>
      <c r="GV100" s="397"/>
      <c r="GW100" s="397"/>
      <c r="GX100" s="397"/>
      <c r="GY100" s="397"/>
      <c r="GZ100" s="397"/>
      <c r="HA100" s="397"/>
      <c r="HB100" s="397"/>
      <c r="HC100" s="397"/>
      <c r="HD100" s="397"/>
      <c r="HE100" s="397"/>
      <c r="HF100" s="397"/>
      <c r="HG100" s="397"/>
      <c r="HH100" s="397"/>
      <c r="HI100" s="397"/>
      <c r="HJ100" s="397"/>
      <c r="HK100" s="397"/>
      <c r="HL100" s="397"/>
      <c r="HM100" s="397"/>
      <c r="HN100" s="397"/>
      <c r="HO100" s="397"/>
      <c r="HP100" s="397"/>
      <c r="HQ100" s="397"/>
      <c r="HR100" s="397"/>
      <c r="HS100" s="397"/>
      <c r="HT100" s="397"/>
      <c r="HU100" s="397"/>
      <c r="HV100" s="397"/>
      <c r="HW100" s="397"/>
      <c r="HX100" s="397"/>
      <c r="HY100" s="397"/>
      <c r="HZ100" s="397"/>
      <c r="IA100" s="397"/>
      <c r="IB100" s="397"/>
      <c r="IC100" s="397"/>
      <c r="ID100" s="397"/>
      <c r="IE100" s="397"/>
      <c r="IF100" s="397"/>
      <c r="IG100" s="397"/>
      <c r="IH100" s="397"/>
      <c r="II100" s="397"/>
      <c r="IJ100" s="397"/>
      <c r="IK100" s="397"/>
      <c r="IL100" s="397"/>
      <c r="IM100" s="397"/>
      <c r="IN100" s="397"/>
    </row>
    <row r="101" spans="1:248" hidden="1">
      <c r="B101" s="1199" t="s">
        <v>1239</v>
      </c>
      <c r="C101" s="1200"/>
      <c r="G101" s="776"/>
      <c r="H101" s="776"/>
      <c r="I101" s="397"/>
      <c r="O101" s="397"/>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7"/>
      <c r="AK101" s="397"/>
      <c r="AL101" s="397"/>
      <c r="AM101" s="397"/>
      <c r="AN101" s="397"/>
      <c r="AO101" s="397"/>
      <c r="AP101" s="397"/>
      <c r="AQ101" s="397"/>
      <c r="AR101" s="397"/>
      <c r="AS101" s="397"/>
      <c r="AT101" s="397"/>
      <c r="AU101" s="397"/>
      <c r="AV101" s="397"/>
      <c r="AW101" s="397"/>
      <c r="AX101" s="397"/>
      <c r="AY101" s="397"/>
      <c r="AZ101" s="397"/>
      <c r="BA101" s="397"/>
      <c r="BB101" s="397"/>
      <c r="BC101" s="397"/>
      <c r="BD101" s="397"/>
      <c r="BE101" s="397"/>
      <c r="BF101" s="397"/>
      <c r="BG101" s="397"/>
      <c r="BH101" s="397"/>
      <c r="BI101" s="397"/>
      <c r="BJ101" s="397"/>
      <c r="BK101" s="397"/>
      <c r="BL101" s="397"/>
      <c r="BM101" s="397"/>
      <c r="BN101" s="397"/>
      <c r="BO101" s="397"/>
      <c r="BP101" s="397"/>
      <c r="BQ101" s="397"/>
      <c r="BR101" s="397"/>
      <c r="BS101" s="397"/>
      <c r="BT101" s="397"/>
      <c r="BU101" s="397"/>
      <c r="BV101" s="397"/>
      <c r="BW101" s="397"/>
      <c r="BX101" s="397"/>
      <c r="BY101" s="397"/>
      <c r="BZ101" s="397"/>
      <c r="CA101" s="397"/>
      <c r="CB101" s="397"/>
      <c r="CC101" s="397"/>
      <c r="CD101" s="397"/>
      <c r="CE101" s="397"/>
      <c r="CF101" s="397"/>
      <c r="CG101" s="397"/>
      <c r="CH101" s="397"/>
      <c r="CI101" s="397"/>
      <c r="CJ101" s="397"/>
      <c r="CK101" s="397"/>
      <c r="CL101" s="397"/>
      <c r="CM101" s="397"/>
      <c r="CN101" s="397"/>
      <c r="CO101" s="397"/>
      <c r="CP101" s="397"/>
      <c r="CQ101" s="397"/>
      <c r="CR101" s="397"/>
      <c r="CS101" s="397"/>
      <c r="CT101" s="397"/>
      <c r="CU101" s="397"/>
      <c r="CV101" s="397"/>
      <c r="CW101" s="397"/>
      <c r="CX101" s="397"/>
      <c r="CY101" s="397"/>
      <c r="CZ101" s="397"/>
      <c r="DA101" s="397"/>
      <c r="DB101" s="397"/>
      <c r="DC101" s="397"/>
      <c r="DD101" s="397"/>
      <c r="DE101" s="397"/>
      <c r="DF101" s="397"/>
      <c r="DG101" s="397"/>
      <c r="DH101" s="397"/>
      <c r="DI101" s="397"/>
      <c r="DJ101" s="397"/>
      <c r="DK101" s="397"/>
      <c r="DL101" s="397"/>
      <c r="DM101" s="397"/>
      <c r="DN101" s="397"/>
      <c r="DO101" s="397"/>
      <c r="DP101" s="397"/>
      <c r="DQ101" s="397"/>
      <c r="DR101" s="397"/>
      <c r="DS101" s="397"/>
      <c r="DT101" s="397"/>
      <c r="DU101" s="397"/>
      <c r="DV101" s="397"/>
      <c r="DW101" s="397"/>
      <c r="DX101" s="397"/>
      <c r="DY101" s="397"/>
      <c r="DZ101" s="397"/>
      <c r="EA101" s="397"/>
      <c r="EB101" s="397"/>
      <c r="EC101" s="397"/>
      <c r="ED101" s="397"/>
      <c r="EE101" s="397"/>
      <c r="EF101" s="397"/>
      <c r="EG101" s="397"/>
      <c r="EH101" s="397"/>
      <c r="EI101" s="397"/>
      <c r="EJ101" s="397"/>
      <c r="EK101" s="397"/>
      <c r="EL101" s="397"/>
      <c r="EM101" s="397"/>
      <c r="EN101" s="397"/>
      <c r="EO101" s="397"/>
      <c r="EP101" s="397"/>
      <c r="EQ101" s="397"/>
      <c r="ER101" s="397"/>
      <c r="ES101" s="397"/>
      <c r="ET101" s="397"/>
      <c r="EU101" s="397"/>
      <c r="EV101" s="397"/>
      <c r="EW101" s="397"/>
      <c r="EX101" s="397"/>
      <c r="EY101" s="397"/>
      <c r="EZ101" s="397"/>
      <c r="FA101" s="397"/>
      <c r="FB101" s="397"/>
      <c r="FC101" s="397"/>
      <c r="FD101" s="397"/>
      <c r="FE101" s="397"/>
      <c r="FF101" s="397"/>
      <c r="FG101" s="397"/>
      <c r="FH101" s="397"/>
      <c r="FI101" s="397"/>
      <c r="FJ101" s="397"/>
      <c r="FK101" s="397"/>
      <c r="FL101" s="397"/>
      <c r="FM101" s="397"/>
      <c r="FN101" s="397"/>
      <c r="FO101" s="397"/>
      <c r="FP101" s="397"/>
      <c r="FQ101" s="397"/>
      <c r="FR101" s="397"/>
      <c r="FS101" s="397"/>
      <c r="FT101" s="397"/>
      <c r="FU101" s="397"/>
      <c r="FV101" s="397"/>
      <c r="FW101" s="397"/>
      <c r="FX101" s="397"/>
      <c r="FY101" s="397"/>
      <c r="FZ101" s="397"/>
      <c r="GA101" s="397"/>
      <c r="GB101" s="397"/>
      <c r="GC101" s="397"/>
      <c r="GD101" s="397"/>
      <c r="GE101" s="397"/>
      <c r="GF101" s="397"/>
      <c r="GG101" s="397"/>
      <c r="GH101" s="397"/>
      <c r="GI101" s="397"/>
      <c r="GJ101" s="397"/>
      <c r="GK101" s="397"/>
      <c r="GL101" s="397"/>
      <c r="GM101" s="397"/>
      <c r="GN101" s="397"/>
      <c r="GO101" s="397"/>
      <c r="GP101" s="397"/>
      <c r="GQ101" s="397"/>
      <c r="GR101" s="397"/>
      <c r="GS101" s="397"/>
      <c r="GT101" s="397"/>
      <c r="GU101" s="397"/>
      <c r="GV101" s="397"/>
      <c r="GW101" s="397"/>
      <c r="GX101" s="397"/>
      <c r="GY101" s="397"/>
      <c r="GZ101" s="397"/>
      <c r="HA101" s="397"/>
      <c r="HB101" s="397"/>
      <c r="HC101" s="397"/>
      <c r="HD101" s="397"/>
      <c r="HE101" s="397"/>
      <c r="HF101" s="397"/>
      <c r="HG101" s="397"/>
      <c r="HH101" s="397"/>
      <c r="HI101" s="397"/>
      <c r="HJ101" s="397"/>
      <c r="HK101" s="397"/>
      <c r="HL101" s="397"/>
      <c r="HM101" s="397"/>
      <c r="HN101" s="397"/>
      <c r="HO101" s="397"/>
      <c r="HP101" s="397"/>
      <c r="HQ101" s="397"/>
      <c r="HR101" s="397"/>
      <c r="HS101" s="397"/>
      <c r="HT101" s="397"/>
      <c r="HU101" s="397"/>
      <c r="HV101" s="397"/>
      <c r="HW101" s="397"/>
      <c r="HX101" s="397"/>
      <c r="HY101" s="397"/>
      <c r="HZ101" s="397"/>
      <c r="IA101" s="397"/>
      <c r="IB101" s="397"/>
      <c r="IC101" s="397"/>
      <c r="ID101" s="397"/>
      <c r="IE101" s="397"/>
      <c r="IF101" s="397"/>
      <c r="IG101" s="397"/>
      <c r="IH101" s="397"/>
      <c r="II101" s="397"/>
      <c r="IJ101" s="397"/>
      <c r="IK101" s="397"/>
      <c r="IL101" s="397"/>
      <c r="IM101" s="397"/>
      <c r="IN101" s="397"/>
    </row>
    <row r="102" spans="1:248" ht="30" hidden="1" customHeight="1" thickBot="1">
      <c r="B102" s="1203" t="s">
        <v>1242</v>
      </c>
      <c r="C102" s="1204"/>
      <c r="G102" s="726"/>
      <c r="H102" s="726"/>
      <c r="I102" s="397"/>
      <c r="O102" s="397"/>
      <c r="P102" s="397"/>
      <c r="Q102" s="397"/>
      <c r="R102" s="397"/>
      <c r="S102" s="397"/>
      <c r="T102" s="397"/>
      <c r="U102" s="397"/>
      <c r="V102" s="397"/>
      <c r="W102" s="397"/>
      <c r="X102" s="397"/>
      <c r="Y102" s="397"/>
      <c r="Z102" s="397"/>
      <c r="AA102" s="397"/>
      <c r="AB102" s="397"/>
      <c r="AC102" s="397"/>
      <c r="AD102" s="397"/>
      <c r="AE102" s="397"/>
      <c r="AF102" s="397"/>
      <c r="AG102" s="397"/>
      <c r="AH102" s="397"/>
      <c r="AI102" s="397"/>
      <c r="AJ102" s="397"/>
      <c r="AK102" s="397"/>
      <c r="AL102" s="397"/>
      <c r="AM102" s="397"/>
      <c r="AN102" s="397"/>
      <c r="AO102" s="397"/>
      <c r="AP102" s="397"/>
      <c r="AQ102" s="397"/>
      <c r="AR102" s="397"/>
      <c r="AS102" s="397"/>
      <c r="AT102" s="397"/>
      <c r="AU102" s="397"/>
      <c r="AV102" s="397"/>
      <c r="AW102" s="397"/>
      <c r="AX102" s="397"/>
      <c r="AY102" s="397"/>
      <c r="AZ102" s="397"/>
      <c r="BA102" s="397"/>
      <c r="BB102" s="397"/>
      <c r="BC102" s="397"/>
      <c r="BD102" s="397"/>
      <c r="BE102" s="397"/>
      <c r="BF102" s="397"/>
      <c r="BG102" s="397"/>
      <c r="BH102" s="397"/>
      <c r="BI102" s="397"/>
      <c r="BJ102" s="397"/>
      <c r="BK102" s="397"/>
      <c r="BL102" s="397"/>
      <c r="BM102" s="397"/>
      <c r="BN102" s="397"/>
      <c r="BO102" s="397"/>
      <c r="BP102" s="397"/>
      <c r="BQ102" s="397"/>
      <c r="BR102" s="397"/>
      <c r="BS102" s="397"/>
      <c r="BT102" s="397"/>
      <c r="BU102" s="397"/>
      <c r="BV102" s="397"/>
      <c r="BW102" s="397"/>
      <c r="BX102" s="397"/>
      <c r="BY102" s="397"/>
      <c r="BZ102" s="397"/>
      <c r="CA102" s="397"/>
      <c r="CB102" s="397"/>
      <c r="CC102" s="397"/>
      <c r="CD102" s="397"/>
      <c r="CE102" s="397"/>
      <c r="CF102" s="397"/>
      <c r="CG102" s="397"/>
      <c r="CH102" s="397"/>
      <c r="CI102" s="397"/>
      <c r="CJ102" s="397"/>
      <c r="CK102" s="397"/>
      <c r="CL102" s="397"/>
      <c r="CM102" s="397"/>
      <c r="CN102" s="397"/>
      <c r="CO102" s="397"/>
      <c r="CP102" s="397"/>
      <c r="CQ102" s="397"/>
      <c r="CR102" s="397"/>
      <c r="CS102" s="397"/>
      <c r="CT102" s="397"/>
      <c r="CU102" s="397"/>
      <c r="CV102" s="397"/>
      <c r="CW102" s="397"/>
      <c r="CX102" s="397"/>
      <c r="CY102" s="397"/>
      <c r="CZ102" s="397"/>
      <c r="DA102" s="397"/>
      <c r="DB102" s="397"/>
      <c r="DC102" s="397"/>
      <c r="DD102" s="397"/>
      <c r="DE102" s="397"/>
      <c r="DF102" s="397"/>
      <c r="DG102" s="397"/>
      <c r="DH102" s="397"/>
      <c r="DI102" s="397"/>
      <c r="DJ102" s="397"/>
      <c r="DK102" s="397"/>
      <c r="DL102" s="397"/>
      <c r="DM102" s="397"/>
      <c r="DN102" s="397"/>
      <c r="DO102" s="397"/>
      <c r="DP102" s="397"/>
      <c r="DQ102" s="397"/>
      <c r="DR102" s="397"/>
      <c r="DS102" s="397"/>
      <c r="DT102" s="397"/>
      <c r="DU102" s="397"/>
      <c r="DV102" s="397"/>
      <c r="DW102" s="397"/>
      <c r="DX102" s="397"/>
      <c r="DY102" s="397"/>
      <c r="DZ102" s="397"/>
      <c r="EA102" s="397"/>
      <c r="EB102" s="397"/>
      <c r="EC102" s="397"/>
      <c r="ED102" s="397"/>
      <c r="EE102" s="397"/>
      <c r="EF102" s="397"/>
      <c r="EG102" s="397"/>
      <c r="EH102" s="397"/>
      <c r="EI102" s="397"/>
      <c r="EJ102" s="397"/>
      <c r="EK102" s="397"/>
      <c r="EL102" s="397"/>
      <c r="EM102" s="397"/>
      <c r="EN102" s="397"/>
      <c r="EO102" s="397"/>
      <c r="EP102" s="397"/>
      <c r="EQ102" s="397"/>
      <c r="ER102" s="397"/>
      <c r="ES102" s="397"/>
      <c r="ET102" s="397"/>
      <c r="EU102" s="397"/>
      <c r="EV102" s="397"/>
      <c r="EW102" s="397"/>
      <c r="EX102" s="397"/>
      <c r="EY102" s="397"/>
      <c r="EZ102" s="397"/>
      <c r="FA102" s="397"/>
      <c r="FB102" s="397"/>
      <c r="FC102" s="397"/>
      <c r="FD102" s="397"/>
      <c r="FE102" s="397"/>
      <c r="FF102" s="397"/>
      <c r="FG102" s="397"/>
      <c r="FH102" s="397"/>
      <c r="FI102" s="397"/>
      <c r="FJ102" s="397"/>
      <c r="FK102" s="397"/>
      <c r="FL102" s="397"/>
      <c r="FM102" s="397"/>
      <c r="FN102" s="397"/>
      <c r="FO102" s="397"/>
      <c r="FP102" s="397"/>
      <c r="FQ102" s="397"/>
      <c r="FR102" s="397"/>
      <c r="FS102" s="397"/>
      <c r="FT102" s="397"/>
      <c r="FU102" s="397"/>
      <c r="FV102" s="397"/>
      <c r="FW102" s="397"/>
      <c r="FX102" s="397"/>
      <c r="FY102" s="397"/>
      <c r="FZ102" s="397"/>
      <c r="GA102" s="397"/>
      <c r="GB102" s="397"/>
      <c r="GC102" s="397"/>
      <c r="GD102" s="397"/>
      <c r="GE102" s="397"/>
      <c r="GF102" s="397"/>
      <c r="GG102" s="397"/>
      <c r="GH102" s="397"/>
      <c r="GI102" s="397"/>
      <c r="GJ102" s="397"/>
      <c r="GK102" s="397"/>
      <c r="GL102" s="397"/>
      <c r="GM102" s="397"/>
      <c r="GN102" s="397"/>
      <c r="GO102" s="397"/>
      <c r="GP102" s="397"/>
      <c r="GQ102" s="397"/>
      <c r="GR102" s="397"/>
      <c r="GS102" s="397"/>
      <c r="GT102" s="397"/>
      <c r="GU102" s="397"/>
      <c r="GV102" s="397"/>
      <c r="GW102" s="397"/>
      <c r="GX102" s="397"/>
      <c r="GY102" s="397"/>
      <c r="GZ102" s="397"/>
      <c r="HA102" s="397"/>
      <c r="HB102" s="397"/>
      <c r="HC102" s="397"/>
      <c r="HD102" s="397"/>
      <c r="HE102" s="397"/>
      <c r="HF102" s="397"/>
      <c r="HG102" s="397"/>
      <c r="HH102" s="397"/>
      <c r="HI102" s="397"/>
      <c r="HJ102" s="397"/>
      <c r="HK102" s="397"/>
      <c r="HL102" s="397"/>
      <c r="HM102" s="397"/>
      <c r="HN102" s="397"/>
      <c r="HO102" s="397"/>
      <c r="HP102" s="397"/>
      <c r="HQ102" s="397"/>
      <c r="HR102" s="397"/>
      <c r="HS102" s="397"/>
      <c r="HT102" s="397"/>
      <c r="HU102" s="397"/>
      <c r="HV102" s="397"/>
      <c r="HW102" s="397"/>
      <c r="HX102" s="397"/>
      <c r="HY102" s="397"/>
      <c r="HZ102" s="397"/>
      <c r="IA102" s="397"/>
      <c r="IB102" s="397"/>
      <c r="IC102" s="397"/>
      <c r="ID102" s="397"/>
      <c r="IE102" s="397"/>
      <c r="IF102" s="397"/>
      <c r="IG102" s="397"/>
      <c r="IH102" s="397"/>
      <c r="II102" s="397"/>
      <c r="IJ102" s="397"/>
      <c r="IK102" s="397"/>
      <c r="IL102" s="397"/>
      <c r="IM102" s="397"/>
      <c r="IN102" s="397"/>
    </row>
    <row r="103" spans="1:248" hidden="1">
      <c r="A103" s="732">
        <f>COUNTIF(B104:B107,"Yes")</f>
        <v>1</v>
      </c>
      <c r="B103" s="733" t="s">
        <v>1214</v>
      </c>
      <c r="C103" s="734" t="str">
        <f>IF(A103&gt;1,"Too many 'Yes' selections.",IF(A103=0,"You must select one 'Yes' from below.","OK"))</f>
        <v>OK</v>
      </c>
      <c r="G103" s="726"/>
      <c r="H103" s="726"/>
      <c r="I103" s="397"/>
      <c r="O103" s="397"/>
      <c r="P103" s="397"/>
      <c r="Q103" s="397"/>
      <c r="R103" s="397"/>
      <c r="S103" s="397"/>
      <c r="T103" s="397"/>
      <c r="U103" s="397"/>
      <c r="V103" s="397"/>
      <c r="W103" s="397"/>
      <c r="X103" s="397"/>
      <c r="Y103" s="397"/>
      <c r="Z103" s="397"/>
      <c r="AA103" s="397"/>
      <c r="AB103" s="397"/>
      <c r="AC103" s="397"/>
      <c r="AD103" s="397"/>
      <c r="AE103" s="397"/>
      <c r="AF103" s="397"/>
      <c r="AG103" s="397"/>
      <c r="AH103" s="397"/>
      <c r="AI103" s="397"/>
      <c r="AJ103" s="397"/>
      <c r="AK103" s="397"/>
      <c r="AL103" s="397"/>
      <c r="AM103" s="397"/>
      <c r="AN103" s="397"/>
      <c r="AO103" s="397"/>
      <c r="AP103" s="397"/>
      <c r="AQ103" s="397"/>
      <c r="AR103" s="397"/>
      <c r="AS103" s="397"/>
      <c r="AT103" s="397"/>
      <c r="AU103" s="397"/>
      <c r="AV103" s="397"/>
      <c r="AW103" s="397"/>
      <c r="AX103" s="397"/>
      <c r="AY103" s="397"/>
      <c r="AZ103" s="397"/>
      <c r="BA103" s="397"/>
      <c r="BB103" s="397"/>
      <c r="BC103" s="397"/>
      <c r="BD103" s="397"/>
      <c r="BE103" s="397"/>
      <c r="BF103" s="397"/>
      <c r="BG103" s="397"/>
      <c r="BH103" s="397"/>
      <c r="BI103" s="397"/>
      <c r="BJ103" s="397"/>
      <c r="BK103" s="397"/>
      <c r="BL103" s="397"/>
      <c r="BM103" s="397"/>
      <c r="BN103" s="397"/>
      <c r="BO103" s="397"/>
      <c r="BP103" s="397"/>
      <c r="BQ103" s="397"/>
      <c r="BR103" s="397"/>
      <c r="BS103" s="397"/>
      <c r="BT103" s="397"/>
      <c r="BU103" s="397"/>
      <c r="BV103" s="397"/>
      <c r="BW103" s="397"/>
      <c r="BX103" s="397"/>
      <c r="BY103" s="397"/>
      <c r="BZ103" s="397"/>
      <c r="CA103" s="397"/>
      <c r="CB103" s="397"/>
      <c r="CC103" s="397"/>
      <c r="CD103" s="397"/>
      <c r="CE103" s="397"/>
      <c r="CF103" s="397"/>
      <c r="CG103" s="397"/>
      <c r="CH103" s="397"/>
      <c r="CI103" s="397"/>
      <c r="CJ103" s="397"/>
      <c r="CK103" s="397"/>
      <c r="CL103" s="397"/>
      <c r="CM103" s="397"/>
      <c r="CN103" s="397"/>
      <c r="CO103" s="397"/>
      <c r="CP103" s="397"/>
      <c r="CQ103" s="397"/>
      <c r="CR103" s="397"/>
      <c r="CS103" s="397"/>
      <c r="CT103" s="397"/>
      <c r="CU103" s="397"/>
      <c r="CV103" s="397"/>
      <c r="CW103" s="397"/>
      <c r="CX103" s="397"/>
      <c r="CY103" s="397"/>
      <c r="CZ103" s="397"/>
      <c r="DA103" s="397"/>
      <c r="DB103" s="397"/>
      <c r="DC103" s="397"/>
      <c r="DD103" s="397"/>
      <c r="DE103" s="397"/>
      <c r="DF103" s="397"/>
      <c r="DG103" s="397"/>
      <c r="DH103" s="397"/>
      <c r="DI103" s="397"/>
      <c r="DJ103" s="397"/>
      <c r="DK103" s="397"/>
      <c r="DL103" s="397"/>
      <c r="DM103" s="397"/>
      <c r="DN103" s="397"/>
      <c r="DO103" s="397"/>
      <c r="DP103" s="397"/>
      <c r="DQ103" s="397"/>
      <c r="DR103" s="397"/>
      <c r="DS103" s="397"/>
      <c r="DT103" s="397"/>
      <c r="DU103" s="397"/>
      <c r="DV103" s="397"/>
      <c r="DW103" s="397"/>
      <c r="DX103" s="397"/>
      <c r="DY103" s="397"/>
      <c r="DZ103" s="397"/>
      <c r="EA103" s="397"/>
      <c r="EB103" s="397"/>
      <c r="EC103" s="397"/>
      <c r="ED103" s="397"/>
      <c r="EE103" s="397"/>
      <c r="EF103" s="397"/>
      <c r="EG103" s="397"/>
      <c r="EH103" s="397"/>
      <c r="EI103" s="397"/>
      <c r="EJ103" s="397"/>
      <c r="EK103" s="397"/>
      <c r="EL103" s="397"/>
      <c r="EM103" s="397"/>
      <c r="EN103" s="397"/>
      <c r="EO103" s="397"/>
      <c r="EP103" s="397"/>
      <c r="EQ103" s="397"/>
      <c r="ER103" s="397"/>
      <c r="ES103" s="397"/>
      <c r="ET103" s="397"/>
      <c r="EU103" s="397"/>
      <c r="EV103" s="397"/>
      <c r="EW103" s="397"/>
      <c r="EX103" s="397"/>
      <c r="EY103" s="397"/>
      <c r="EZ103" s="397"/>
      <c r="FA103" s="397"/>
      <c r="FB103" s="397"/>
      <c r="FC103" s="397"/>
      <c r="FD103" s="397"/>
      <c r="FE103" s="397"/>
      <c r="FF103" s="397"/>
      <c r="FG103" s="397"/>
      <c r="FH103" s="397"/>
      <c r="FI103" s="397"/>
      <c r="FJ103" s="397"/>
      <c r="FK103" s="397"/>
      <c r="FL103" s="397"/>
      <c r="FM103" s="397"/>
      <c r="FN103" s="397"/>
      <c r="FO103" s="397"/>
      <c r="FP103" s="397"/>
      <c r="FQ103" s="397"/>
      <c r="FR103" s="397"/>
      <c r="FS103" s="397"/>
      <c r="FT103" s="397"/>
      <c r="FU103" s="397"/>
      <c r="FV103" s="397"/>
      <c r="FW103" s="397"/>
      <c r="FX103" s="397"/>
      <c r="FY103" s="397"/>
      <c r="FZ103" s="397"/>
      <c r="GA103" s="397"/>
      <c r="GB103" s="397"/>
      <c r="GC103" s="397"/>
      <c r="GD103" s="397"/>
      <c r="GE103" s="397"/>
      <c r="GF103" s="397"/>
      <c r="GG103" s="397"/>
      <c r="GH103" s="397"/>
      <c r="GI103" s="397"/>
      <c r="GJ103" s="397"/>
      <c r="GK103" s="397"/>
      <c r="GL103" s="397"/>
      <c r="GM103" s="397"/>
      <c r="GN103" s="397"/>
      <c r="GO103" s="397"/>
      <c r="GP103" s="397"/>
      <c r="GQ103" s="397"/>
      <c r="GR103" s="397"/>
      <c r="GS103" s="397"/>
      <c r="GT103" s="397"/>
      <c r="GU103" s="397"/>
      <c r="GV103" s="397"/>
      <c r="GW103" s="397"/>
      <c r="GX103" s="397"/>
      <c r="GY103" s="397"/>
      <c r="GZ103" s="397"/>
      <c r="HA103" s="397"/>
      <c r="HB103" s="397"/>
      <c r="HC103" s="397"/>
      <c r="HD103" s="397"/>
      <c r="HE103" s="397"/>
      <c r="HF103" s="397"/>
      <c r="HG103" s="397"/>
      <c r="HH103" s="397"/>
      <c r="HI103" s="397"/>
      <c r="HJ103" s="397"/>
      <c r="HK103" s="397"/>
      <c r="HL103" s="397"/>
      <c r="HM103" s="397"/>
      <c r="HN103" s="397"/>
      <c r="HO103" s="397"/>
      <c r="HP103" s="397"/>
      <c r="HQ103" s="397"/>
      <c r="HR103" s="397"/>
      <c r="HS103" s="397"/>
      <c r="HT103" s="397"/>
      <c r="HU103" s="397"/>
      <c r="HV103" s="397"/>
      <c r="HW103" s="397"/>
      <c r="HX103" s="397"/>
      <c r="HY103" s="397"/>
      <c r="HZ103" s="397"/>
      <c r="IA103" s="397"/>
      <c r="IB103" s="397"/>
      <c r="IC103" s="397"/>
      <c r="ID103" s="397"/>
      <c r="IE103" s="397"/>
      <c r="IF103" s="397"/>
      <c r="IG103" s="397"/>
      <c r="IH103" s="397"/>
      <c r="II103" s="397"/>
      <c r="IJ103" s="397"/>
      <c r="IK103" s="397"/>
      <c r="IL103" s="397"/>
      <c r="IM103" s="397"/>
      <c r="IN103" s="397"/>
    </row>
    <row r="104" spans="1:248" ht="29.1" hidden="1">
      <c r="A104" s="732">
        <f>IF(AND(B104="Yes",C103="OK"),I104,0)</f>
        <v>2.5</v>
      </c>
      <c r="B104" s="735" t="s">
        <v>580</v>
      </c>
      <c r="C104" s="728" t="s">
        <v>1243</v>
      </c>
      <c r="G104" s="729"/>
      <c r="H104" s="729"/>
      <c r="I104" s="397">
        <v>2.5</v>
      </c>
      <c r="O104" s="397"/>
      <c r="P104" s="397"/>
      <c r="Q104" s="397"/>
      <c r="R104" s="397"/>
      <c r="S104" s="397"/>
      <c r="T104" s="397"/>
      <c r="U104" s="397"/>
      <c r="V104" s="397"/>
      <c r="W104" s="397"/>
      <c r="X104" s="397"/>
      <c r="Y104" s="397"/>
      <c r="Z104" s="397"/>
      <c r="AA104" s="397"/>
      <c r="AB104" s="397"/>
      <c r="AC104" s="397"/>
      <c r="AD104" s="397"/>
      <c r="AE104" s="397"/>
      <c r="AF104" s="397"/>
      <c r="AG104" s="397"/>
      <c r="AH104" s="397"/>
      <c r="AI104" s="397"/>
      <c r="AJ104" s="397"/>
      <c r="AK104" s="397"/>
      <c r="AL104" s="397"/>
      <c r="AM104" s="397"/>
      <c r="AN104" s="397"/>
      <c r="AO104" s="397"/>
      <c r="AP104" s="397"/>
      <c r="AQ104" s="397"/>
      <c r="AR104" s="397"/>
      <c r="AS104" s="397"/>
      <c r="AT104" s="397"/>
      <c r="AU104" s="397"/>
      <c r="AV104" s="397"/>
      <c r="AW104" s="397"/>
      <c r="AX104" s="397"/>
      <c r="AY104" s="397"/>
      <c r="AZ104" s="397"/>
      <c r="BA104" s="397"/>
      <c r="BB104" s="397"/>
      <c r="BC104" s="397"/>
      <c r="BD104" s="397"/>
      <c r="BE104" s="397"/>
      <c r="BF104" s="397"/>
      <c r="BG104" s="397"/>
      <c r="BH104" s="397"/>
      <c r="BI104" s="397"/>
      <c r="BJ104" s="397"/>
      <c r="BK104" s="397"/>
      <c r="BL104" s="397"/>
      <c r="BM104" s="397"/>
      <c r="BN104" s="397"/>
      <c r="BO104" s="397"/>
      <c r="BP104" s="397"/>
      <c r="BQ104" s="397"/>
      <c r="BR104" s="397"/>
      <c r="BS104" s="397"/>
      <c r="BT104" s="397"/>
      <c r="BU104" s="397"/>
      <c r="BV104" s="397"/>
      <c r="BW104" s="397"/>
      <c r="BX104" s="397"/>
      <c r="BY104" s="397"/>
      <c r="BZ104" s="397"/>
      <c r="CA104" s="397"/>
      <c r="CB104" s="397"/>
      <c r="CC104" s="397"/>
      <c r="CD104" s="397"/>
      <c r="CE104" s="397"/>
      <c r="CF104" s="397"/>
      <c r="CG104" s="397"/>
      <c r="CH104" s="397"/>
      <c r="CI104" s="397"/>
      <c r="CJ104" s="397"/>
      <c r="CK104" s="397"/>
      <c r="CL104" s="397"/>
      <c r="CM104" s="397"/>
      <c r="CN104" s="397"/>
      <c r="CO104" s="397"/>
      <c r="CP104" s="397"/>
      <c r="CQ104" s="397"/>
      <c r="CR104" s="397"/>
      <c r="CS104" s="397"/>
      <c r="CT104" s="397"/>
      <c r="CU104" s="397"/>
      <c r="CV104" s="397"/>
      <c r="CW104" s="397"/>
      <c r="CX104" s="397"/>
      <c r="CY104" s="397"/>
      <c r="CZ104" s="397"/>
      <c r="DA104" s="397"/>
      <c r="DB104" s="397"/>
      <c r="DC104" s="397"/>
      <c r="DD104" s="397"/>
      <c r="DE104" s="397"/>
      <c r="DF104" s="397"/>
      <c r="DG104" s="397"/>
      <c r="DH104" s="397"/>
      <c r="DI104" s="397"/>
      <c r="DJ104" s="397"/>
      <c r="DK104" s="397"/>
      <c r="DL104" s="397"/>
      <c r="DM104" s="397"/>
      <c r="DN104" s="397"/>
      <c r="DO104" s="397"/>
      <c r="DP104" s="397"/>
      <c r="DQ104" s="397"/>
      <c r="DR104" s="397"/>
      <c r="DS104" s="397"/>
      <c r="DT104" s="397"/>
      <c r="DU104" s="397"/>
      <c r="DV104" s="397"/>
      <c r="DW104" s="397"/>
      <c r="DX104" s="397"/>
      <c r="DY104" s="397"/>
      <c r="DZ104" s="397"/>
      <c r="EA104" s="397"/>
      <c r="EB104" s="397"/>
      <c r="EC104" s="397"/>
      <c r="ED104" s="397"/>
      <c r="EE104" s="397"/>
      <c r="EF104" s="397"/>
      <c r="EG104" s="397"/>
      <c r="EH104" s="397"/>
      <c r="EI104" s="397"/>
      <c r="EJ104" s="397"/>
      <c r="EK104" s="397"/>
      <c r="EL104" s="397"/>
      <c r="EM104" s="397"/>
      <c r="EN104" s="397"/>
      <c r="EO104" s="397"/>
      <c r="EP104" s="397"/>
      <c r="EQ104" s="397"/>
      <c r="ER104" s="397"/>
      <c r="ES104" s="397"/>
      <c r="ET104" s="397"/>
      <c r="EU104" s="397"/>
      <c r="EV104" s="397"/>
      <c r="EW104" s="397"/>
      <c r="EX104" s="397"/>
      <c r="EY104" s="397"/>
      <c r="EZ104" s="397"/>
      <c r="FA104" s="397"/>
      <c r="FB104" s="397"/>
      <c r="FC104" s="397"/>
      <c r="FD104" s="397"/>
      <c r="FE104" s="397"/>
      <c r="FF104" s="397"/>
      <c r="FG104" s="397"/>
      <c r="FH104" s="397"/>
      <c r="FI104" s="397"/>
      <c r="FJ104" s="397"/>
      <c r="FK104" s="397"/>
      <c r="FL104" s="397"/>
      <c r="FM104" s="397"/>
      <c r="FN104" s="397"/>
      <c r="FO104" s="397"/>
      <c r="FP104" s="397"/>
      <c r="FQ104" s="397"/>
      <c r="FR104" s="397"/>
      <c r="FS104" s="397"/>
      <c r="FT104" s="397"/>
      <c r="FU104" s="397"/>
      <c r="FV104" s="397"/>
      <c r="FW104" s="397"/>
      <c r="FX104" s="397"/>
      <c r="FY104" s="397"/>
      <c r="FZ104" s="397"/>
      <c r="GA104" s="397"/>
      <c r="GB104" s="397"/>
      <c r="GC104" s="397"/>
      <c r="GD104" s="397"/>
      <c r="GE104" s="397"/>
      <c r="GF104" s="397"/>
      <c r="GG104" s="397"/>
      <c r="GH104" s="397"/>
      <c r="GI104" s="397"/>
      <c r="GJ104" s="397"/>
      <c r="GK104" s="397"/>
      <c r="GL104" s="397"/>
      <c r="GM104" s="397"/>
      <c r="GN104" s="397"/>
      <c r="GO104" s="397"/>
      <c r="GP104" s="397"/>
      <c r="GQ104" s="397"/>
      <c r="GR104" s="397"/>
      <c r="GS104" s="397"/>
      <c r="GT104" s="397"/>
      <c r="GU104" s="397"/>
      <c r="GV104" s="397"/>
      <c r="GW104" s="397"/>
      <c r="GX104" s="397"/>
      <c r="GY104" s="397"/>
      <c r="GZ104" s="397"/>
      <c r="HA104" s="397"/>
      <c r="HB104" s="397"/>
      <c r="HC104" s="397"/>
      <c r="HD104" s="397"/>
      <c r="HE104" s="397"/>
      <c r="HF104" s="397"/>
      <c r="HG104" s="397"/>
      <c r="HH104" s="397"/>
      <c r="HI104" s="397"/>
      <c r="HJ104" s="397"/>
      <c r="HK104" s="397"/>
      <c r="HL104" s="397"/>
      <c r="HM104" s="397"/>
      <c r="HN104" s="397"/>
      <c r="HO104" s="397"/>
      <c r="HP104" s="397"/>
      <c r="HQ104" s="397"/>
      <c r="HR104" s="397"/>
      <c r="HS104" s="397"/>
      <c r="HT104" s="397"/>
      <c r="HU104" s="397"/>
      <c r="HV104" s="397"/>
      <c r="HW104" s="397"/>
      <c r="HX104" s="397"/>
      <c r="HY104" s="397"/>
      <c r="HZ104" s="397"/>
      <c r="IA104" s="397"/>
      <c r="IB104" s="397"/>
      <c r="IC104" s="397"/>
      <c r="ID104" s="397"/>
      <c r="IE104" s="397"/>
      <c r="IF104" s="397"/>
      <c r="IG104" s="397"/>
      <c r="IH104" s="397"/>
      <c r="II104" s="397"/>
      <c r="IJ104" s="397"/>
      <c r="IK104" s="397"/>
      <c r="IL104" s="397"/>
      <c r="IM104" s="397"/>
      <c r="IN104" s="397"/>
    </row>
    <row r="105" spans="1:248" ht="29.1" hidden="1">
      <c r="A105" s="732">
        <f>IF(AND(B105="Yes",C103="OK"),I105,0)</f>
        <v>0</v>
      </c>
      <c r="B105" s="735" t="s">
        <v>1206</v>
      </c>
      <c r="C105" s="728" t="s">
        <v>1244</v>
      </c>
      <c r="G105" s="729"/>
      <c r="H105" s="729"/>
      <c r="I105" s="397">
        <v>1.5</v>
      </c>
      <c r="O105" s="397"/>
      <c r="P105" s="397"/>
      <c r="Q105" s="397"/>
      <c r="R105" s="397"/>
      <c r="S105" s="397"/>
      <c r="T105" s="397"/>
      <c r="U105" s="397"/>
      <c r="V105" s="397"/>
      <c r="W105" s="397"/>
      <c r="X105" s="397"/>
      <c r="Y105" s="397"/>
      <c r="Z105" s="397"/>
      <c r="AA105" s="397"/>
      <c r="AB105" s="397"/>
      <c r="AC105" s="397"/>
      <c r="AD105" s="397"/>
      <c r="AE105" s="397"/>
      <c r="AF105" s="397"/>
      <c r="AG105" s="397"/>
      <c r="AH105" s="397"/>
      <c r="AI105" s="397"/>
      <c r="AJ105" s="397"/>
      <c r="AK105" s="397"/>
      <c r="AL105" s="397"/>
      <c r="AM105" s="397"/>
      <c r="AN105" s="397"/>
      <c r="AO105" s="397"/>
      <c r="AP105" s="397"/>
      <c r="AQ105" s="397"/>
      <c r="AR105" s="397"/>
      <c r="AS105" s="397"/>
      <c r="AT105" s="397"/>
      <c r="AU105" s="397"/>
      <c r="AV105" s="397"/>
      <c r="AW105" s="397"/>
      <c r="AX105" s="397"/>
      <c r="AY105" s="397"/>
      <c r="AZ105" s="397"/>
      <c r="BA105" s="397"/>
      <c r="BB105" s="397"/>
      <c r="BC105" s="397"/>
      <c r="BD105" s="397"/>
      <c r="BE105" s="397"/>
      <c r="BF105" s="397"/>
      <c r="BG105" s="397"/>
      <c r="BH105" s="397"/>
      <c r="BI105" s="397"/>
      <c r="BJ105" s="397"/>
      <c r="BK105" s="397"/>
      <c r="BL105" s="397"/>
      <c r="BM105" s="397"/>
      <c r="BN105" s="397"/>
      <c r="BO105" s="397"/>
      <c r="BP105" s="397"/>
      <c r="BQ105" s="397"/>
      <c r="BR105" s="397"/>
      <c r="BS105" s="397"/>
      <c r="BT105" s="397"/>
      <c r="BU105" s="397"/>
      <c r="BV105" s="397"/>
      <c r="BW105" s="397"/>
      <c r="BX105" s="397"/>
      <c r="BY105" s="397"/>
      <c r="BZ105" s="397"/>
      <c r="CA105" s="397"/>
      <c r="CB105" s="397"/>
      <c r="CC105" s="397"/>
      <c r="CD105" s="397"/>
      <c r="CE105" s="397"/>
      <c r="CF105" s="397"/>
      <c r="CG105" s="397"/>
      <c r="CH105" s="397"/>
      <c r="CI105" s="397"/>
      <c r="CJ105" s="397"/>
      <c r="CK105" s="397"/>
      <c r="CL105" s="397"/>
      <c r="CM105" s="397"/>
      <c r="CN105" s="397"/>
      <c r="CO105" s="397"/>
      <c r="CP105" s="397"/>
      <c r="CQ105" s="397"/>
      <c r="CR105" s="397"/>
      <c r="CS105" s="397"/>
      <c r="CT105" s="397"/>
      <c r="CU105" s="397"/>
      <c r="CV105" s="397"/>
      <c r="CW105" s="397"/>
      <c r="CX105" s="397"/>
      <c r="CY105" s="397"/>
      <c r="CZ105" s="397"/>
      <c r="DA105" s="397"/>
      <c r="DB105" s="397"/>
      <c r="DC105" s="397"/>
      <c r="DD105" s="397"/>
      <c r="DE105" s="397"/>
      <c r="DF105" s="397"/>
      <c r="DG105" s="397"/>
      <c r="DH105" s="397"/>
      <c r="DI105" s="397"/>
      <c r="DJ105" s="397"/>
      <c r="DK105" s="397"/>
      <c r="DL105" s="397"/>
      <c r="DM105" s="397"/>
      <c r="DN105" s="397"/>
      <c r="DO105" s="397"/>
      <c r="DP105" s="397"/>
      <c r="DQ105" s="397"/>
      <c r="DR105" s="397"/>
      <c r="DS105" s="397"/>
      <c r="DT105" s="397"/>
      <c r="DU105" s="397"/>
      <c r="DV105" s="397"/>
      <c r="DW105" s="397"/>
      <c r="DX105" s="397"/>
      <c r="DY105" s="397"/>
      <c r="DZ105" s="397"/>
      <c r="EA105" s="397"/>
      <c r="EB105" s="397"/>
      <c r="EC105" s="397"/>
      <c r="ED105" s="397"/>
      <c r="EE105" s="397"/>
      <c r="EF105" s="397"/>
      <c r="EG105" s="397"/>
      <c r="EH105" s="397"/>
      <c r="EI105" s="397"/>
      <c r="EJ105" s="397"/>
      <c r="EK105" s="397"/>
      <c r="EL105" s="397"/>
      <c r="EM105" s="397"/>
      <c r="EN105" s="397"/>
      <c r="EO105" s="397"/>
      <c r="EP105" s="397"/>
      <c r="EQ105" s="397"/>
      <c r="ER105" s="397"/>
      <c r="ES105" s="397"/>
      <c r="ET105" s="397"/>
      <c r="EU105" s="397"/>
      <c r="EV105" s="397"/>
      <c r="EW105" s="397"/>
      <c r="EX105" s="397"/>
      <c r="EY105" s="397"/>
      <c r="EZ105" s="397"/>
      <c r="FA105" s="397"/>
      <c r="FB105" s="397"/>
      <c r="FC105" s="397"/>
      <c r="FD105" s="397"/>
      <c r="FE105" s="397"/>
      <c r="FF105" s="397"/>
      <c r="FG105" s="397"/>
      <c r="FH105" s="397"/>
      <c r="FI105" s="397"/>
      <c r="FJ105" s="397"/>
      <c r="FK105" s="397"/>
      <c r="FL105" s="397"/>
      <c r="FM105" s="397"/>
      <c r="FN105" s="397"/>
      <c r="FO105" s="397"/>
      <c r="FP105" s="397"/>
      <c r="FQ105" s="397"/>
      <c r="FR105" s="397"/>
      <c r="FS105" s="397"/>
      <c r="FT105" s="397"/>
      <c r="FU105" s="397"/>
      <c r="FV105" s="397"/>
      <c r="FW105" s="397"/>
      <c r="FX105" s="397"/>
      <c r="FY105" s="397"/>
      <c r="FZ105" s="397"/>
      <c r="GA105" s="397"/>
      <c r="GB105" s="397"/>
      <c r="GC105" s="397"/>
      <c r="GD105" s="397"/>
      <c r="GE105" s="397"/>
      <c r="GF105" s="397"/>
      <c r="GG105" s="397"/>
      <c r="GH105" s="397"/>
      <c r="GI105" s="397"/>
      <c r="GJ105" s="397"/>
      <c r="GK105" s="397"/>
      <c r="GL105" s="397"/>
      <c r="GM105" s="397"/>
      <c r="GN105" s="397"/>
      <c r="GO105" s="397"/>
      <c r="GP105" s="397"/>
      <c r="GQ105" s="397"/>
      <c r="GR105" s="397"/>
      <c r="GS105" s="397"/>
      <c r="GT105" s="397"/>
      <c r="GU105" s="397"/>
      <c r="GV105" s="397"/>
      <c r="GW105" s="397"/>
      <c r="GX105" s="397"/>
      <c r="GY105" s="397"/>
      <c r="GZ105" s="397"/>
      <c r="HA105" s="397"/>
      <c r="HB105" s="397"/>
      <c r="HC105" s="397"/>
      <c r="HD105" s="397"/>
      <c r="HE105" s="397"/>
      <c r="HF105" s="397"/>
      <c r="HG105" s="397"/>
      <c r="HH105" s="397"/>
      <c r="HI105" s="397"/>
      <c r="HJ105" s="397"/>
      <c r="HK105" s="397"/>
      <c r="HL105" s="397"/>
      <c r="HM105" s="397"/>
      <c r="HN105" s="397"/>
      <c r="HO105" s="397"/>
      <c r="HP105" s="397"/>
      <c r="HQ105" s="397"/>
      <c r="HR105" s="397"/>
      <c r="HS105" s="397"/>
      <c r="HT105" s="397"/>
      <c r="HU105" s="397"/>
      <c r="HV105" s="397"/>
      <c r="HW105" s="397"/>
      <c r="HX105" s="397"/>
      <c r="HY105" s="397"/>
      <c r="HZ105" s="397"/>
      <c r="IA105" s="397"/>
      <c r="IB105" s="397"/>
      <c r="IC105" s="397"/>
      <c r="ID105" s="397"/>
      <c r="IE105" s="397"/>
      <c r="IF105" s="397"/>
      <c r="IG105" s="397"/>
      <c r="IH105" s="397"/>
      <c r="II105" s="397"/>
      <c r="IJ105" s="397"/>
      <c r="IK105" s="397"/>
      <c r="IL105" s="397"/>
      <c r="IM105" s="397"/>
      <c r="IN105" s="397"/>
    </row>
    <row r="106" spans="1:248" ht="29.1" hidden="1">
      <c r="A106" s="732">
        <f>IF(AND(B106="Yes",C103="OK"),I106,0)</f>
        <v>0</v>
      </c>
      <c r="B106" s="735" t="s">
        <v>1206</v>
      </c>
      <c r="C106" s="728" t="s">
        <v>1245</v>
      </c>
      <c r="G106" s="729"/>
      <c r="H106" s="729"/>
      <c r="I106" s="397">
        <v>1</v>
      </c>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c r="AK106" s="397"/>
      <c r="AL106" s="397"/>
      <c r="AM106" s="397"/>
      <c r="AN106" s="397"/>
      <c r="AO106" s="397"/>
      <c r="AP106" s="397"/>
      <c r="AQ106" s="397"/>
      <c r="AR106" s="397"/>
      <c r="AS106" s="397"/>
      <c r="AT106" s="397"/>
      <c r="AU106" s="397"/>
      <c r="AV106" s="397"/>
      <c r="AW106" s="397"/>
      <c r="AX106" s="397"/>
      <c r="AY106" s="397"/>
      <c r="AZ106" s="397"/>
      <c r="BA106" s="397"/>
      <c r="BB106" s="397"/>
      <c r="BC106" s="397"/>
      <c r="BD106" s="397"/>
      <c r="BE106" s="397"/>
      <c r="BF106" s="397"/>
      <c r="BG106" s="397"/>
      <c r="BH106" s="397"/>
      <c r="BI106" s="397"/>
      <c r="BJ106" s="397"/>
      <c r="BK106" s="397"/>
      <c r="BL106" s="397"/>
      <c r="BM106" s="397"/>
      <c r="BN106" s="397"/>
      <c r="BO106" s="397"/>
      <c r="BP106" s="397"/>
      <c r="BQ106" s="397"/>
      <c r="BR106" s="397"/>
      <c r="BS106" s="397"/>
      <c r="BT106" s="397"/>
      <c r="BU106" s="397"/>
      <c r="BV106" s="397"/>
      <c r="BW106" s="397"/>
      <c r="BX106" s="397"/>
      <c r="BY106" s="397"/>
      <c r="BZ106" s="397"/>
      <c r="CA106" s="397"/>
      <c r="CB106" s="397"/>
      <c r="CC106" s="397"/>
      <c r="CD106" s="397"/>
      <c r="CE106" s="397"/>
      <c r="CF106" s="397"/>
      <c r="CG106" s="397"/>
      <c r="CH106" s="397"/>
      <c r="CI106" s="397"/>
      <c r="CJ106" s="397"/>
      <c r="CK106" s="397"/>
      <c r="CL106" s="397"/>
      <c r="CM106" s="397"/>
      <c r="CN106" s="397"/>
      <c r="CO106" s="397"/>
      <c r="CP106" s="397"/>
      <c r="CQ106" s="397"/>
      <c r="CR106" s="397"/>
      <c r="CS106" s="397"/>
      <c r="CT106" s="397"/>
      <c r="CU106" s="397"/>
      <c r="CV106" s="397"/>
      <c r="CW106" s="397"/>
      <c r="CX106" s="397"/>
      <c r="CY106" s="397"/>
      <c r="CZ106" s="397"/>
      <c r="DA106" s="397"/>
      <c r="DB106" s="397"/>
      <c r="DC106" s="397"/>
      <c r="DD106" s="397"/>
      <c r="DE106" s="397"/>
      <c r="DF106" s="397"/>
      <c r="DG106" s="397"/>
      <c r="DH106" s="397"/>
      <c r="DI106" s="397"/>
      <c r="DJ106" s="397"/>
      <c r="DK106" s="397"/>
      <c r="DL106" s="397"/>
      <c r="DM106" s="397"/>
      <c r="DN106" s="397"/>
      <c r="DO106" s="397"/>
      <c r="DP106" s="397"/>
      <c r="DQ106" s="397"/>
      <c r="DR106" s="397"/>
      <c r="DS106" s="397"/>
      <c r="DT106" s="397"/>
      <c r="DU106" s="397"/>
      <c r="DV106" s="397"/>
      <c r="DW106" s="397"/>
      <c r="DX106" s="397"/>
      <c r="DY106" s="397"/>
      <c r="DZ106" s="397"/>
      <c r="EA106" s="397"/>
      <c r="EB106" s="397"/>
      <c r="EC106" s="397"/>
      <c r="ED106" s="397"/>
      <c r="EE106" s="397"/>
      <c r="EF106" s="397"/>
      <c r="EG106" s="397"/>
      <c r="EH106" s="397"/>
      <c r="EI106" s="397"/>
      <c r="EJ106" s="397"/>
      <c r="EK106" s="397"/>
      <c r="EL106" s="397"/>
      <c r="EM106" s="397"/>
      <c r="EN106" s="397"/>
      <c r="EO106" s="397"/>
      <c r="EP106" s="397"/>
      <c r="EQ106" s="397"/>
      <c r="ER106" s="397"/>
      <c r="ES106" s="397"/>
      <c r="ET106" s="397"/>
      <c r="EU106" s="397"/>
      <c r="EV106" s="397"/>
      <c r="EW106" s="397"/>
      <c r="EX106" s="397"/>
      <c r="EY106" s="397"/>
      <c r="EZ106" s="397"/>
      <c r="FA106" s="397"/>
      <c r="FB106" s="397"/>
      <c r="FC106" s="397"/>
      <c r="FD106" s="397"/>
      <c r="FE106" s="397"/>
      <c r="FF106" s="397"/>
      <c r="FG106" s="397"/>
      <c r="FH106" s="397"/>
      <c r="FI106" s="397"/>
      <c r="FJ106" s="397"/>
      <c r="FK106" s="397"/>
      <c r="FL106" s="397"/>
      <c r="FM106" s="397"/>
      <c r="FN106" s="397"/>
      <c r="FO106" s="397"/>
      <c r="FP106" s="397"/>
      <c r="FQ106" s="397"/>
      <c r="FR106" s="397"/>
      <c r="FS106" s="397"/>
      <c r="FT106" s="397"/>
      <c r="FU106" s="397"/>
      <c r="FV106" s="397"/>
      <c r="FW106" s="397"/>
      <c r="FX106" s="397"/>
      <c r="FY106" s="397"/>
      <c r="FZ106" s="397"/>
      <c r="GA106" s="397"/>
      <c r="GB106" s="397"/>
      <c r="GC106" s="397"/>
      <c r="GD106" s="397"/>
      <c r="GE106" s="397"/>
      <c r="GF106" s="397"/>
      <c r="GG106" s="397"/>
      <c r="GH106" s="397"/>
      <c r="GI106" s="397"/>
      <c r="GJ106" s="397"/>
      <c r="GK106" s="397"/>
      <c r="GL106" s="397"/>
      <c r="GM106" s="397"/>
      <c r="GN106" s="397"/>
      <c r="GO106" s="397"/>
      <c r="GP106" s="397"/>
      <c r="GQ106" s="397"/>
      <c r="GR106" s="397"/>
      <c r="GS106" s="397"/>
      <c r="GT106" s="397"/>
      <c r="GU106" s="397"/>
      <c r="GV106" s="397"/>
      <c r="GW106" s="397"/>
      <c r="GX106" s="397"/>
      <c r="GY106" s="397"/>
      <c r="GZ106" s="397"/>
      <c r="HA106" s="397"/>
      <c r="HB106" s="397"/>
      <c r="HC106" s="397"/>
      <c r="HD106" s="397"/>
      <c r="HE106" s="397"/>
      <c r="HF106" s="397"/>
      <c r="HG106" s="397"/>
      <c r="HH106" s="397"/>
      <c r="HI106" s="397"/>
      <c r="HJ106" s="397"/>
      <c r="HK106" s="397"/>
      <c r="HL106" s="397"/>
      <c r="HM106" s="397"/>
      <c r="HN106" s="397"/>
      <c r="HO106" s="397"/>
      <c r="HP106" s="397"/>
      <c r="HQ106" s="397"/>
      <c r="HR106" s="397"/>
      <c r="HS106" s="397"/>
      <c r="HT106" s="397"/>
      <c r="HU106" s="397"/>
      <c r="HV106" s="397"/>
      <c r="HW106" s="397"/>
      <c r="HX106" s="397"/>
      <c r="HY106" s="397"/>
      <c r="HZ106" s="397"/>
      <c r="IA106" s="397"/>
      <c r="IB106" s="397"/>
      <c r="IC106" s="397"/>
      <c r="ID106" s="397"/>
      <c r="IE106" s="397"/>
      <c r="IF106" s="397"/>
      <c r="IG106" s="397"/>
      <c r="IH106" s="397"/>
      <c r="II106" s="397"/>
      <c r="IJ106" s="397"/>
      <c r="IK106" s="397"/>
      <c r="IL106" s="397"/>
      <c r="IM106" s="397"/>
      <c r="IN106" s="397"/>
    </row>
    <row r="107" spans="1:248" ht="29.1" hidden="1">
      <c r="A107" s="732">
        <f>IF(AND(B107="Yes",C103="OK"),I107,0)</f>
        <v>0</v>
      </c>
      <c r="B107" s="735" t="s">
        <v>1206</v>
      </c>
      <c r="C107" s="728" t="s">
        <v>1246</v>
      </c>
      <c r="G107" s="729"/>
      <c r="H107" s="729"/>
      <c r="I107" s="397">
        <v>0</v>
      </c>
      <c r="O107" s="397"/>
      <c r="P107" s="397"/>
      <c r="Q107" s="397"/>
      <c r="R107" s="397"/>
      <c r="S107" s="397"/>
      <c r="T107" s="397"/>
      <c r="U107" s="397"/>
      <c r="V107" s="397"/>
      <c r="W107" s="397"/>
      <c r="X107" s="397"/>
      <c r="Y107" s="397"/>
      <c r="Z107" s="397"/>
      <c r="AA107" s="397"/>
      <c r="AB107" s="397"/>
      <c r="AC107" s="397"/>
      <c r="AD107" s="397"/>
      <c r="AE107" s="397"/>
      <c r="AF107" s="397"/>
      <c r="AG107" s="397"/>
      <c r="AH107" s="397"/>
      <c r="AI107" s="397"/>
      <c r="AJ107" s="397"/>
      <c r="AK107" s="397"/>
      <c r="AL107" s="397"/>
      <c r="AM107" s="397"/>
      <c r="AN107" s="397"/>
      <c r="AO107" s="397"/>
      <c r="AP107" s="397"/>
      <c r="AQ107" s="397"/>
      <c r="AR107" s="397"/>
      <c r="AS107" s="397"/>
      <c r="AT107" s="397"/>
      <c r="AU107" s="397"/>
      <c r="AV107" s="397"/>
      <c r="AW107" s="397"/>
      <c r="AX107" s="397"/>
      <c r="AY107" s="397"/>
      <c r="AZ107" s="397"/>
      <c r="BA107" s="397"/>
      <c r="BB107" s="397"/>
      <c r="BC107" s="397"/>
      <c r="BD107" s="397"/>
      <c r="BE107" s="397"/>
      <c r="BF107" s="397"/>
      <c r="BG107" s="397"/>
      <c r="BH107" s="397"/>
      <c r="BI107" s="397"/>
      <c r="BJ107" s="397"/>
      <c r="BK107" s="397"/>
      <c r="BL107" s="397"/>
      <c r="BM107" s="397"/>
      <c r="BN107" s="397"/>
      <c r="BO107" s="397"/>
      <c r="BP107" s="397"/>
      <c r="BQ107" s="397"/>
      <c r="BR107" s="397"/>
      <c r="BS107" s="397"/>
      <c r="BT107" s="397"/>
      <c r="BU107" s="397"/>
      <c r="BV107" s="397"/>
      <c r="BW107" s="397"/>
      <c r="BX107" s="397"/>
      <c r="BY107" s="397"/>
      <c r="BZ107" s="397"/>
      <c r="CA107" s="397"/>
      <c r="CB107" s="397"/>
      <c r="CC107" s="397"/>
      <c r="CD107" s="397"/>
      <c r="CE107" s="397"/>
      <c r="CF107" s="397"/>
      <c r="CG107" s="397"/>
      <c r="CH107" s="397"/>
      <c r="CI107" s="397"/>
      <c r="CJ107" s="397"/>
      <c r="CK107" s="397"/>
      <c r="CL107" s="397"/>
      <c r="CM107" s="397"/>
      <c r="CN107" s="397"/>
      <c r="CO107" s="397"/>
      <c r="CP107" s="397"/>
      <c r="CQ107" s="397"/>
      <c r="CR107" s="397"/>
      <c r="CS107" s="397"/>
      <c r="CT107" s="397"/>
      <c r="CU107" s="397"/>
      <c r="CV107" s="397"/>
      <c r="CW107" s="397"/>
      <c r="CX107" s="397"/>
      <c r="CY107" s="397"/>
      <c r="CZ107" s="397"/>
      <c r="DA107" s="397"/>
      <c r="DB107" s="397"/>
      <c r="DC107" s="397"/>
      <c r="DD107" s="397"/>
      <c r="DE107" s="397"/>
      <c r="DF107" s="397"/>
      <c r="DG107" s="397"/>
      <c r="DH107" s="397"/>
      <c r="DI107" s="397"/>
      <c r="DJ107" s="397"/>
      <c r="DK107" s="397"/>
      <c r="DL107" s="397"/>
      <c r="DM107" s="397"/>
      <c r="DN107" s="397"/>
      <c r="DO107" s="397"/>
      <c r="DP107" s="397"/>
      <c r="DQ107" s="397"/>
      <c r="DR107" s="397"/>
      <c r="DS107" s="397"/>
      <c r="DT107" s="397"/>
      <c r="DU107" s="397"/>
      <c r="DV107" s="397"/>
      <c r="DW107" s="397"/>
      <c r="DX107" s="397"/>
      <c r="DY107" s="397"/>
      <c r="DZ107" s="397"/>
      <c r="EA107" s="397"/>
      <c r="EB107" s="397"/>
      <c r="EC107" s="397"/>
      <c r="ED107" s="397"/>
      <c r="EE107" s="397"/>
      <c r="EF107" s="397"/>
      <c r="EG107" s="397"/>
      <c r="EH107" s="397"/>
      <c r="EI107" s="397"/>
      <c r="EJ107" s="397"/>
      <c r="EK107" s="397"/>
      <c r="EL107" s="397"/>
      <c r="EM107" s="397"/>
      <c r="EN107" s="397"/>
      <c r="EO107" s="397"/>
      <c r="EP107" s="397"/>
      <c r="EQ107" s="397"/>
      <c r="ER107" s="397"/>
      <c r="ES107" s="397"/>
      <c r="ET107" s="397"/>
      <c r="EU107" s="397"/>
      <c r="EV107" s="397"/>
      <c r="EW107" s="397"/>
      <c r="EX107" s="397"/>
      <c r="EY107" s="397"/>
      <c r="EZ107" s="397"/>
      <c r="FA107" s="397"/>
      <c r="FB107" s="397"/>
      <c r="FC107" s="397"/>
      <c r="FD107" s="397"/>
      <c r="FE107" s="397"/>
      <c r="FF107" s="397"/>
      <c r="FG107" s="397"/>
      <c r="FH107" s="397"/>
      <c r="FI107" s="397"/>
      <c r="FJ107" s="397"/>
      <c r="FK107" s="397"/>
      <c r="FL107" s="397"/>
      <c r="FM107" s="397"/>
      <c r="FN107" s="397"/>
      <c r="FO107" s="397"/>
      <c r="FP107" s="397"/>
      <c r="FQ107" s="397"/>
      <c r="FR107" s="397"/>
      <c r="FS107" s="397"/>
      <c r="FT107" s="397"/>
      <c r="FU107" s="397"/>
      <c r="FV107" s="397"/>
      <c r="FW107" s="397"/>
      <c r="FX107" s="397"/>
      <c r="FY107" s="397"/>
      <c r="FZ107" s="397"/>
      <c r="GA107" s="397"/>
      <c r="GB107" s="397"/>
      <c r="GC107" s="397"/>
      <c r="GD107" s="397"/>
      <c r="GE107" s="397"/>
      <c r="GF107" s="397"/>
      <c r="GG107" s="397"/>
      <c r="GH107" s="397"/>
      <c r="GI107" s="397"/>
      <c r="GJ107" s="397"/>
      <c r="GK107" s="397"/>
      <c r="GL107" s="397"/>
      <c r="GM107" s="397"/>
      <c r="GN107" s="397"/>
      <c r="GO107" s="397"/>
      <c r="GP107" s="397"/>
      <c r="GQ107" s="397"/>
      <c r="GR107" s="397"/>
      <c r="GS107" s="397"/>
      <c r="GT107" s="397"/>
      <c r="GU107" s="397"/>
      <c r="GV107" s="397"/>
      <c r="GW107" s="397"/>
      <c r="GX107" s="397"/>
      <c r="GY107" s="397"/>
      <c r="GZ107" s="397"/>
      <c r="HA107" s="397"/>
      <c r="HB107" s="397"/>
      <c r="HC107" s="397"/>
      <c r="HD107" s="397"/>
      <c r="HE107" s="397"/>
      <c r="HF107" s="397"/>
      <c r="HG107" s="397"/>
      <c r="HH107" s="397"/>
      <c r="HI107" s="397"/>
      <c r="HJ107" s="397"/>
      <c r="HK107" s="397"/>
      <c r="HL107" s="397"/>
      <c r="HM107" s="397"/>
      <c r="HN107" s="397"/>
      <c r="HO107" s="397"/>
      <c r="HP107" s="397"/>
      <c r="HQ107" s="397"/>
      <c r="HR107" s="397"/>
      <c r="HS107" s="397"/>
      <c r="HT107" s="397"/>
      <c r="HU107" s="397"/>
      <c r="HV107" s="397"/>
      <c r="HW107" s="397"/>
      <c r="HX107" s="397"/>
      <c r="HY107" s="397"/>
      <c r="HZ107" s="397"/>
      <c r="IA107" s="397"/>
      <c r="IB107" s="397"/>
      <c r="IC107" s="397"/>
      <c r="ID107" s="397"/>
      <c r="IE107" s="397"/>
      <c r="IF107" s="397"/>
      <c r="IG107" s="397"/>
      <c r="IH107" s="397"/>
      <c r="II107" s="397"/>
      <c r="IJ107" s="397"/>
      <c r="IK107" s="397"/>
      <c r="IL107" s="397"/>
      <c r="IM107" s="397"/>
      <c r="IN107" s="397"/>
    </row>
    <row r="108" spans="1:248" hidden="1">
      <c r="B108" s="736">
        <f>SUM(A104:A105)</f>
        <v>2.5</v>
      </c>
      <c r="C108" s="728" t="s">
        <v>1212</v>
      </c>
      <c r="G108" s="729"/>
      <c r="H108" s="729"/>
      <c r="I108" s="397"/>
      <c r="O108" s="397"/>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7"/>
      <c r="AY108" s="397"/>
      <c r="AZ108" s="397"/>
      <c r="BA108" s="397"/>
      <c r="BB108" s="397"/>
      <c r="BC108" s="397"/>
      <c r="BD108" s="397"/>
      <c r="BE108" s="397"/>
      <c r="BF108" s="397"/>
      <c r="BG108" s="397"/>
      <c r="BH108" s="397"/>
      <c r="BI108" s="397"/>
      <c r="BJ108" s="397"/>
      <c r="BK108" s="397"/>
      <c r="BL108" s="397"/>
      <c r="BM108" s="397"/>
      <c r="BN108" s="397"/>
      <c r="BO108" s="397"/>
      <c r="BP108" s="397"/>
      <c r="BQ108" s="397"/>
      <c r="BR108" s="397"/>
      <c r="BS108" s="397"/>
      <c r="BT108" s="397"/>
      <c r="BU108" s="397"/>
      <c r="BV108" s="397"/>
      <c r="BW108" s="397"/>
      <c r="BX108" s="397"/>
      <c r="BY108" s="397"/>
      <c r="BZ108" s="397"/>
      <c r="CA108" s="397"/>
      <c r="CB108" s="397"/>
      <c r="CC108" s="397"/>
      <c r="CD108" s="397"/>
      <c r="CE108" s="397"/>
      <c r="CF108" s="397"/>
      <c r="CG108" s="397"/>
      <c r="CH108" s="397"/>
      <c r="CI108" s="397"/>
      <c r="CJ108" s="397"/>
      <c r="CK108" s="397"/>
      <c r="CL108" s="397"/>
      <c r="CM108" s="397"/>
      <c r="CN108" s="397"/>
      <c r="CO108" s="397"/>
      <c r="CP108" s="397"/>
      <c r="CQ108" s="397"/>
      <c r="CR108" s="397"/>
      <c r="CS108" s="397"/>
      <c r="CT108" s="397"/>
      <c r="CU108" s="397"/>
      <c r="CV108" s="397"/>
      <c r="CW108" s="397"/>
      <c r="CX108" s="397"/>
      <c r="CY108" s="397"/>
      <c r="CZ108" s="397"/>
      <c r="DA108" s="397"/>
      <c r="DB108" s="397"/>
      <c r="DC108" s="397"/>
      <c r="DD108" s="397"/>
      <c r="DE108" s="397"/>
      <c r="DF108" s="397"/>
      <c r="DG108" s="397"/>
      <c r="DH108" s="397"/>
      <c r="DI108" s="397"/>
      <c r="DJ108" s="397"/>
      <c r="DK108" s="397"/>
      <c r="DL108" s="397"/>
      <c r="DM108" s="397"/>
      <c r="DN108" s="397"/>
      <c r="DO108" s="397"/>
      <c r="DP108" s="397"/>
      <c r="DQ108" s="397"/>
      <c r="DR108" s="397"/>
      <c r="DS108" s="397"/>
      <c r="DT108" s="397"/>
      <c r="DU108" s="397"/>
      <c r="DV108" s="397"/>
      <c r="DW108" s="397"/>
      <c r="DX108" s="397"/>
      <c r="DY108" s="397"/>
      <c r="DZ108" s="397"/>
      <c r="EA108" s="397"/>
      <c r="EB108" s="397"/>
      <c r="EC108" s="397"/>
      <c r="ED108" s="397"/>
      <c r="EE108" s="397"/>
      <c r="EF108" s="397"/>
      <c r="EG108" s="397"/>
      <c r="EH108" s="397"/>
      <c r="EI108" s="397"/>
      <c r="EJ108" s="397"/>
      <c r="EK108" s="397"/>
      <c r="EL108" s="397"/>
      <c r="EM108" s="397"/>
      <c r="EN108" s="397"/>
      <c r="EO108" s="397"/>
      <c r="EP108" s="397"/>
      <c r="EQ108" s="397"/>
      <c r="ER108" s="397"/>
      <c r="ES108" s="397"/>
      <c r="ET108" s="397"/>
      <c r="EU108" s="397"/>
      <c r="EV108" s="397"/>
      <c r="EW108" s="397"/>
      <c r="EX108" s="397"/>
      <c r="EY108" s="397"/>
      <c r="EZ108" s="397"/>
      <c r="FA108" s="397"/>
      <c r="FB108" s="397"/>
      <c r="FC108" s="397"/>
      <c r="FD108" s="397"/>
      <c r="FE108" s="397"/>
      <c r="FF108" s="397"/>
      <c r="FG108" s="397"/>
      <c r="FH108" s="397"/>
      <c r="FI108" s="397"/>
      <c r="FJ108" s="397"/>
      <c r="FK108" s="397"/>
      <c r="FL108" s="397"/>
      <c r="FM108" s="397"/>
      <c r="FN108" s="397"/>
      <c r="FO108" s="397"/>
      <c r="FP108" s="397"/>
      <c r="FQ108" s="397"/>
      <c r="FR108" s="397"/>
      <c r="FS108" s="397"/>
      <c r="FT108" s="397"/>
      <c r="FU108" s="397"/>
      <c r="FV108" s="397"/>
      <c r="FW108" s="397"/>
      <c r="FX108" s="397"/>
      <c r="FY108" s="397"/>
      <c r="FZ108" s="397"/>
      <c r="GA108" s="397"/>
      <c r="GB108" s="397"/>
      <c r="GC108" s="397"/>
      <c r="GD108" s="397"/>
      <c r="GE108" s="397"/>
      <c r="GF108" s="397"/>
      <c r="GG108" s="397"/>
      <c r="GH108" s="397"/>
      <c r="GI108" s="397"/>
      <c r="GJ108" s="397"/>
      <c r="GK108" s="397"/>
      <c r="GL108" s="397"/>
      <c r="GM108" s="397"/>
      <c r="GN108" s="397"/>
      <c r="GO108" s="397"/>
      <c r="GP108" s="397"/>
      <c r="GQ108" s="397"/>
      <c r="GR108" s="397"/>
      <c r="GS108" s="397"/>
      <c r="GT108" s="397"/>
      <c r="GU108" s="397"/>
      <c r="GV108" s="397"/>
      <c r="GW108" s="397"/>
      <c r="GX108" s="397"/>
      <c r="GY108" s="397"/>
      <c r="GZ108" s="397"/>
      <c r="HA108" s="397"/>
      <c r="HB108" s="397"/>
      <c r="HC108" s="397"/>
      <c r="HD108" s="397"/>
      <c r="HE108" s="397"/>
      <c r="HF108" s="397"/>
      <c r="HG108" s="397"/>
      <c r="HH108" s="397"/>
      <c r="HI108" s="397"/>
      <c r="HJ108" s="397"/>
      <c r="HK108" s="397"/>
      <c r="HL108" s="397"/>
      <c r="HM108" s="397"/>
      <c r="HN108" s="397"/>
      <c r="HO108" s="397"/>
      <c r="HP108" s="397"/>
      <c r="HQ108" s="397"/>
      <c r="HR108" s="397"/>
      <c r="HS108" s="397"/>
      <c r="HT108" s="397"/>
      <c r="HU108" s="397"/>
      <c r="HV108" s="397"/>
      <c r="HW108" s="397"/>
      <c r="HX108" s="397"/>
      <c r="HY108" s="397"/>
      <c r="HZ108" s="397"/>
      <c r="IA108" s="397"/>
      <c r="IB108" s="397"/>
      <c r="IC108" s="397"/>
      <c r="ID108" s="397"/>
      <c r="IE108" s="397"/>
      <c r="IF108" s="397"/>
      <c r="IG108" s="397"/>
      <c r="IH108" s="397"/>
      <c r="II108" s="397"/>
      <c r="IJ108" s="397"/>
      <c r="IK108" s="397"/>
      <c r="IL108" s="397"/>
      <c r="IM108" s="397"/>
      <c r="IN108" s="397"/>
    </row>
    <row r="109" spans="1:248" ht="409.6" hidden="1" thickBot="1">
      <c r="B109" s="737" t="s">
        <v>1219</v>
      </c>
      <c r="C109" s="731" t="s">
        <v>1247</v>
      </c>
      <c r="G109" s="729"/>
      <c r="H109" s="729"/>
      <c r="I109" s="397"/>
      <c r="O109" s="397"/>
      <c r="P109" s="397"/>
      <c r="Q109" s="397"/>
      <c r="R109" s="397"/>
      <c r="S109" s="397"/>
      <c r="T109" s="397"/>
      <c r="U109" s="397"/>
      <c r="V109" s="397"/>
      <c r="W109" s="397"/>
      <c r="X109" s="397"/>
      <c r="Y109" s="397"/>
      <c r="Z109" s="397"/>
      <c r="AA109" s="397"/>
      <c r="AB109" s="397"/>
      <c r="AC109" s="397"/>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c r="BE109" s="397"/>
      <c r="BF109" s="397"/>
      <c r="BG109" s="397"/>
      <c r="BH109" s="397"/>
      <c r="BI109" s="397"/>
      <c r="BJ109" s="397"/>
      <c r="BK109" s="397"/>
      <c r="BL109" s="397"/>
      <c r="BM109" s="397"/>
      <c r="BN109" s="397"/>
      <c r="BO109" s="397"/>
      <c r="BP109" s="397"/>
      <c r="BQ109" s="397"/>
      <c r="BR109" s="397"/>
      <c r="BS109" s="397"/>
      <c r="BT109" s="397"/>
      <c r="BU109" s="397"/>
      <c r="BV109" s="397"/>
      <c r="BW109" s="397"/>
      <c r="BX109" s="397"/>
      <c r="BY109" s="397"/>
      <c r="BZ109" s="397"/>
      <c r="CA109" s="397"/>
      <c r="CB109" s="397"/>
      <c r="CC109" s="397"/>
      <c r="CD109" s="397"/>
      <c r="CE109" s="397"/>
      <c r="CF109" s="397"/>
      <c r="CG109" s="397"/>
      <c r="CH109" s="397"/>
      <c r="CI109" s="397"/>
      <c r="CJ109" s="397"/>
      <c r="CK109" s="397"/>
      <c r="CL109" s="397"/>
      <c r="CM109" s="397"/>
      <c r="CN109" s="397"/>
      <c r="CO109" s="397"/>
      <c r="CP109" s="397"/>
      <c r="CQ109" s="397"/>
      <c r="CR109" s="397"/>
      <c r="CS109" s="397"/>
      <c r="CT109" s="397"/>
      <c r="CU109" s="397"/>
      <c r="CV109" s="397"/>
      <c r="CW109" s="397"/>
      <c r="CX109" s="397"/>
      <c r="CY109" s="397"/>
      <c r="CZ109" s="397"/>
      <c r="DA109" s="397"/>
      <c r="DB109" s="397"/>
      <c r="DC109" s="397"/>
      <c r="DD109" s="397"/>
      <c r="DE109" s="397"/>
      <c r="DF109" s="397"/>
      <c r="DG109" s="397"/>
      <c r="DH109" s="397"/>
      <c r="DI109" s="397"/>
      <c r="DJ109" s="397"/>
      <c r="DK109" s="397"/>
      <c r="DL109" s="397"/>
      <c r="DM109" s="397"/>
      <c r="DN109" s="397"/>
      <c r="DO109" s="397"/>
      <c r="DP109" s="397"/>
      <c r="DQ109" s="397"/>
      <c r="DR109" s="397"/>
      <c r="DS109" s="397"/>
      <c r="DT109" s="397"/>
      <c r="DU109" s="397"/>
      <c r="DV109" s="397"/>
      <c r="DW109" s="397"/>
      <c r="DX109" s="397"/>
      <c r="DY109" s="397"/>
      <c r="DZ109" s="397"/>
      <c r="EA109" s="397"/>
      <c r="EB109" s="397"/>
      <c r="EC109" s="397"/>
      <c r="ED109" s="397"/>
      <c r="EE109" s="397"/>
      <c r="EF109" s="397"/>
      <c r="EG109" s="397"/>
      <c r="EH109" s="397"/>
      <c r="EI109" s="397"/>
      <c r="EJ109" s="397"/>
      <c r="EK109" s="397"/>
      <c r="EL109" s="397"/>
      <c r="EM109" s="397"/>
      <c r="EN109" s="397"/>
      <c r="EO109" s="397"/>
      <c r="EP109" s="397"/>
      <c r="EQ109" s="397"/>
      <c r="ER109" s="397"/>
      <c r="ES109" s="397"/>
      <c r="ET109" s="397"/>
      <c r="EU109" s="397"/>
      <c r="EV109" s="397"/>
      <c r="EW109" s="397"/>
      <c r="EX109" s="397"/>
      <c r="EY109" s="397"/>
      <c r="EZ109" s="397"/>
      <c r="FA109" s="397"/>
      <c r="FB109" s="397"/>
      <c r="FC109" s="397"/>
      <c r="FD109" s="397"/>
      <c r="FE109" s="397"/>
      <c r="FF109" s="397"/>
      <c r="FG109" s="397"/>
      <c r="FH109" s="397"/>
      <c r="FI109" s="397"/>
      <c r="FJ109" s="397"/>
      <c r="FK109" s="397"/>
      <c r="FL109" s="397"/>
      <c r="FM109" s="397"/>
      <c r="FN109" s="397"/>
      <c r="FO109" s="397"/>
      <c r="FP109" s="397"/>
      <c r="FQ109" s="397"/>
      <c r="FR109" s="397"/>
      <c r="FS109" s="397"/>
      <c r="FT109" s="397"/>
      <c r="FU109" s="397"/>
      <c r="FV109" s="397"/>
      <c r="FW109" s="397"/>
      <c r="FX109" s="397"/>
      <c r="FY109" s="397"/>
      <c r="FZ109" s="397"/>
      <c r="GA109" s="397"/>
      <c r="GB109" s="397"/>
      <c r="GC109" s="397"/>
      <c r="GD109" s="397"/>
      <c r="GE109" s="397"/>
      <c r="GF109" s="397"/>
      <c r="GG109" s="397"/>
      <c r="GH109" s="397"/>
      <c r="GI109" s="397"/>
      <c r="GJ109" s="397"/>
      <c r="GK109" s="397"/>
      <c r="GL109" s="397"/>
      <c r="GM109" s="397"/>
      <c r="GN109" s="397"/>
      <c r="GO109" s="397"/>
      <c r="GP109" s="397"/>
      <c r="GQ109" s="397"/>
      <c r="GR109" s="397"/>
      <c r="GS109" s="397"/>
      <c r="GT109" s="397"/>
      <c r="GU109" s="397"/>
      <c r="GV109" s="397"/>
      <c r="GW109" s="397"/>
      <c r="GX109" s="397"/>
      <c r="GY109" s="397"/>
      <c r="GZ109" s="397"/>
      <c r="HA109" s="397"/>
      <c r="HB109" s="397"/>
      <c r="HC109" s="397"/>
      <c r="HD109" s="397"/>
      <c r="HE109" s="397"/>
      <c r="HF109" s="397"/>
      <c r="HG109" s="397"/>
      <c r="HH109" s="397"/>
      <c r="HI109" s="397"/>
      <c r="HJ109" s="397"/>
      <c r="HK109" s="397"/>
      <c r="HL109" s="397"/>
      <c r="HM109" s="397"/>
      <c r="HN109" s="397"/>
      <c r="HO109" s="397"/>
      <c r="HP109" s="397"/>
      <c r="HQ109" s="397"/>
      <c r="HR109" s="397"/>
      <c r="HS109" s="397"/>
      <c r="HT109" s="397"/>
      <c r="HU109" s="397"/>
      <c r="HV109" s="397"/>
      <c r="HW109" s="397"/>
      <c r="HX109" s="397"/>
      <c r="HY109" s="397"/>
      <c r="HZ109" s="397"/>
      <c r="IA109" s="397"/>
      <c r="IB109" s="397"/>
      <c r="IC109" s="397"/>
      <c r="ID109" s="397"/>
      <c r="IE109" s="397"/>
      <c r="IF109" s="397"/>
      <c r="IG109" s="397"/>
      <c r="IH109" s="397"/>
      <c r="II109" s="397"/>
      <c r="IJ109" s="397"/>
      <c r="IK109" s="397"/>
      <c r="IL109" s="397"/>
      <c r="IM109" s="397"/>
      <c r="IN109" s="397"/>
    </row>
    <row r="110" spans="1:248" hidden="1">
      <c r="B110" s="1199" t="s">
        <v>1239</v>
      </c>
      <c r="C110" s="1200"/>
      <c r="G110" s="776"/>
      <c r="H110" s="776"/>
      <c r="I110" s="397"/>
      <c r="O110" s="397"/>
      <c r="P110" s="397"/>
      <c r="Q110" s="397"/>
      <c r="R110" s="397"/>
      <c r="S110" s="397"/>
      <c r="T110" s="397"/>
      <c r="U110" s="397"/>
      <c r="V110" s="397"/>
      <c r="W110" s="397"/>
      <c r="X110" s="397"/>
      <c r="Y110" s="397"/>
      <c r="Z110" s="397"/>
      <c r="AA110" s="397"/>
      <c r="AB110" s="397"/>
      <c r="AC110" s="397"/>
      <c r="AD110" s="397"/>
      <c r="AE110" s="397"/>
      <c r="AF110" s="397"/>
      <c r="AG110" s="397"/>
      <c r="AH110" s="397"/>
      <c r="AI110" s="397"/>
      <c r="AJ110" s="397"/>
      <c r="AK110" s="397"/>
      <c r="AL110" s="397"/>
      <c r="AM110" s="397"/>
      <c r="AN110" s="397"/>
      <c r="AO110" s="397"/>
      <c r="AP110" s="397"/>
      <c r="AQ110" s="397"/>
      <c r="AR110" s="397"/>
      <c r="AS110" s="397"/>
      <c r="AT110" s="397"/>
      <c r="AU110" s="397"/>
      <c r="AV110" s="397"/>
      <c r="AW110" s="397"/>
      <c r="AX110" s="397"/>
      <c r="AY110" s="397"/>
      <c r="AZ110" s="397"/>
      <c r="BA110" s="397"/>
      <c r="BB110" s="397"/>
      <c r="BC110" s="397"/>
      <c r="BD110" s="397"/>
      <c r="BE110" s="397"/>
      <c r="BF110" s="397"/>
      <c r="BG110" s="397"/>
      <c r="BH110" s="397"/>
      <c r="BI110" s="397"/>
      <c r="BJ110" s="397"/>
      <c r="BK110" s="397"/>
      <c r="BL110" s="397"/>
      <c r="BM110" s="397"/>
      <c r="BN110" s="397"/>
      <c r="BO110" s="397"/>
      <c r="BP110" s="397"/>
      <c r="BQ110" s="397"/>
      <c r="BR110" s="397"/>
      <c r="BS110" s="397"/>
      <c r="BT110" s="397"/>
      <c r="BU110" s="397"/>
      <c r="BV110" s="397"/>
      <c r="BW110" s="397"/>
      <c r="BX110" s="397"/>
      <c r="BY110" s="397"/>
      <c r="BZ110" s="397"/>
      <c r="CA110" s="397"/>
      <c r="CB110" s="397"/>
      <c r="CC110" s="397"/>
      <c r="CD110" s="397"/>
      <c r="CE110" s="397"/>
      <c r="CF110" s="397"/>
      <c r="CG110" s="397"/>
      <c r="CH110" s="397"/>
      <c r="CI110" s="397"/>
      <c r="CJ110" s="397"/>
      <c r="CK110" s="397"/>
      <c r="CL110" s="397"/>
      <c r="CM110" s="397"/>
      <c r="CN110" s="397"/>
      <c r="CO110" s="397"/>
      <c r="CP110" s="397"/>
      <c r="CQ110" s="397"/>
      <c r="CR110" s="397"/>
      <c r="CS110" s="397"/>
      <c r="CT110" s="397"/>
      <c r="CU110" s="397"/>
      <c r="CV110" s="397"/>
      <c r="CW110" s="397"/>
      <c r="CX110" s="397"/>
      <c r="CY110" s="397"/>
      <c r="CZ110" s="397"/>
      <c r="DA110" s="397"/>
      <c r="DB110" s="397"/>
      <c r="DC110" s="397"/>
      <c r="DD110" s="397"/>
      <c r="DE110" s="397"/>
      <c r="DF110" s="397"/>
      <c r="DG110" s="397"/>
      <c r="DH110" s="397"/>
      <c r="DI110" s="397"/>
      <c r="DJ110" s="397"/>
      <c r="DK110" s="397"/>
      <c r="DL110" s="397"/>
      <c r="DM110" s="397"/>
      <c r="DN110" s="397"/>
      <c r="DO110" s="397"/>
      <c r="DP110" s="397"/>
      <c r="DQ110" s="397"/>
      <c r="DR110" s="397"/>
      <c r="DS110" s="397"/>
      <c r="DT110" s="397"/>
      <c r="DU110" s="397"/>
      <c r="DV110" s="397"/>
      <c r="DW110" s="397"/>
      <c r="DX110" s="397"/>
      <c r="DY110" s="397"/>
      <c r="DZ110" s="397"/>
      <c r="EA110" s="397"/>
      <c r="EB110" s="397"/>
      <c r="EC110" s="397"/>
      <c r="ED110" s="397"/>
      <c r="EE110" s="397"/>
      <c r="EF110" s="397"/>
      <c r="EG110" s="397"/>
      <c r="EH110" s="397"/>
      <c r="EI110" s="397"/>
      <c r="EJ110" s="397"/>
      <c r="EK110" s="397"/>
      <c r="EL110" s="397"/>
      <c r="EM110" s="397"/>
      <c r="EN110" s="397"/>
      <c r="EO110" s="397"/>
      <c r="EP110" s="397"/>
      <c r="EQ110" s="397"/>
      <c r="ER110" s="397"/>
      <c r="ES110" s="397"/>
      <c r="ET110" s="397"/>
      <c r="EU110" s="397"/>
      <c r="EV110" s="397"/>
      <c r="EW110" s="397"/>
      <c r="EX110" s="397"/>
      <c r="EY110" s="397"/>
      <c r="EZ110" s="397"/>
      <c r="FA110" s="397"/>
      <c r="FB110" s="397"/>
      <c r="FC110" s="397"/>
      <c r="FD110" s="397"/>
      <c r="FE110" s="397"/>
      <c r="FF110" s="397"/>
      <c r="FG110" s="397"/>
      <c r="FH110" s="397"/>
      <c r="FI110" s="397"/>
      <c r="FJ110" s="397"/>
      <c r="FK110" s="397"/>
      <c r="FL110" s="397"/>
      <c r="FM110" s="397"/>
      <c r="FN110" s="397"/>
      <c r="FO110" s="397"/>
      <c r="FP110" s="397"/>
      <c r="FQ110" s="397"/>
      <c r="FR110" s="397"/>
      <c r="FS110" s="397"/>
      <c r="FT110" s="397"/>
      <c r="FU110" s="397"/>
      <c r="FV110" s="397"/>
      <c r="FW110" s="397"/>
      <c r="FX110" s="397"/>
      <c r="FY110" s="397"/>
      <c r="FZ110" s="397"/>
      <c r="GA110" s="397"/>
      <c r="GB110" s="397"/>
      <c r="GC110" s="397"/>
      <c r="GD110" s="397"/>
      <c r="GE110" s="397"/>
      <c r="GF110" s="397"/>
      <c r="GG110" s="397"/>
      <c r="GH110" s="397"/>
      <c r="GI110" s="397"/>
      <c r="GJ110" s="397"/>
      <c r="GK110" s="397"/>
      <c r="GL110" s="397"/>
      <c r="GM110" s="397"/>
      <c r="GN110" s="397"/>
      <c r="GO110" s="397"/>
      <c r="GP110" s="397"/>
      <c r="GQ110" s="397"/>
      <c r="GR110" s="397"/>
      <c r="GS110" s="397"/>
      <c r="GT110" s="397"/>
      <c r="GU110" s="397"/>
      <c r="GV110" s="397"/>
      <c r="GW110" s="397"/>
      <c r="GX110" s="397"/>
      <c r="GY110" s="397"/>
      <c r="GZ110" s="397"/>
      <c r="HA110" s="397"/>
      <c r="HB110" s="397"/>
      <c r="HC110" s="397"/>
      <c r="HD110" s="397"/>
      <c r="HE110" s="397"/>
      <c r="HF110" s="397"/>
      <c r="HG110" s="397"/>
      <c r="HH110" s="397"/>
      <c r="HI110" s="397"/>
      <c r="HJ110" s="397"/>
      <c r="HK110" s="397"/>
      <c r="HL110" s="397"/>
      <c r="HM110" s="397"/>
      <c r="HN110" s="397"/>
      <c r="HO110" s="397"/>
      <c r="HP110" s="397"/>
      <c r="HQ110" s="397"/>
      <c r="HR110" s="397"/>
      <c r="HS110" s="397"/>
      <c r="HT110" s="397"/>
      <c r="HU110" s="397"/>
      <c r="HV110" s="397"/>
      <c r="HW110" s="397"/>
      <c r="HX110" s="397"/>
      <c r="HY110" s="397"/>
      <c r="HZ110" s="397"/>
      <c r="IA110" s="397"/>
      <c r="IB110" s="397"/>
      <c r="IC110" s="397"/>
      <c r="ID110" s="397"/>
      <c r="IE110" s="397"/>
      <c r="IF110" s="397"/>
      <c r="IG110" s="397"/>
      <c r="IH110" s="397"/>
      <c r="II110" s="397"/>
      <c r="IJ110" s="397"/>
      <c r="IK110" s="397"/>
      <c r="IL110" s="397"/>
      <c r="IM110" s="397"/>
      <c r="IN110" s="397"/>
    </row>
    <row r="111" spans="1:248" ht="29.45" hidden="1" customHeight="1" thickBot="1">
      <c r="A111" s="397" t="s">
        <v>769</v>
      </c>
      <c r="B111" s="1203" t="s">
        <v>1248</v>
      </c>
      <c r="C111" s="1204"/>
      <c r="G111" s="726"/>
      <c r="H111" s="726"/>
      <c r="I111" s="397"/>
      <c r="O111" s="397"/>
      <c r="P111" s="397"/>
      <c r="Q111" s="397"/>
      <c r="R111" s="397"/>
      <c r="S111" s="397"/>
      <c r="T111" s="397"/>
      <c r="U111" s="397"/>
      <c r="V111" s="397"/>
      <c r="W111" s="397"/>
      <c r="X111" s="397"/>
      <c r="Y111" s="397"/>
      <c r="Z111" s="397"/>
      <c r="AA111" s="397"/>
      <c r="AB111" s="397"/>
      <c r="AC111" s="397"/>
      <c r="AD111" s="397"/>
      <c r="AE111" s="397"/>
      <c r="AF111" s="397"/>
      <c r="AG111" s="397"/>
      <c r="AH111" s="397"/>
      <c r="AI111" s="397"/>
      <c r="AJ111" s="397"/>
      <c r="AK111" s="397"/>
      <c r="AL111" s="397"/>
      <c r="AM111" s="397"/>
      <c r="AN111" s="397"/>
      <c r="AO111" s="397"/>
      <c r="AP111" s="397"/>
      <c r="AQ111" s="397"/>
      <c r="AR111" s="397"/>
      <c r="AS111" s="397"/>
      <c r="AT111" s="397"/>
      <c r="AU111" s="397"/>
      <c r="AV111" s="397"/>
      <c r="AW111" s="397"/>
      <c r="AX111" s="397"/>
      <c r="AY111" s="397"/>
      <c r="AZ111" s="397"/>
      <c r="BA111" s="397"/>
      <c r="BB111" s="397"/>
      <c r="BC111" s="397"/>
      <c r="BD111" s="397"/>
      <c r="BE111" s="397"/>
      <c r="BF111" s="397"/>
      <c r="BG111" s="397"/>
      <c r="BH111" s="397"/>
      <c r="BI111" s="397"/>
      <c r="BJ111" s="397"/>
      <c r="BK111" s="397"/>
      <c r="BL111" s="397"/>
      <c r="BM111" s="397"/>
      <c r="BN111" s="397"/>
      <c r="BO111" s="397"/>
      <c r="BP111" s="397"/>
      <c r="BQ111" s="397"/>
      <c r="BR111" s="397"/>
      <c r="BS111" s="397"/>
      <c r="BT111" s="397"/>
      <c r="BU111" s="397"/>
      <c r="BV111" s="397"/>
      <c r="BW111" s="397"/>
      <c r="BX111" s="397"/>
      <c r="BY111" s="397"/>
      <c r="BZ111" s="397"/>
      <c r="CA111" s="397"/>
      <c r="CB111" s="397"/>
      <c r="CC111" s="397"/>
      <c r="CD111" s="397"/>
      <c r="CE111" s="397"/>
      <c r="CF111" s="397"/>
      <c r="CG111" s="397"/>
      <c r="CH111" s="397"/>
      <c r="CI111" s="397"/>
      <c r="CJ111" s="397"/>
      <c r="CK111" s="397"/>
      <c r="CL111" s="397"/>
      <c r="CM111" s="397"/>
      <c r="CN111" s="397"/>
      <c r="CO111" s="397"/>
      <c r="CP111" s="397"/>
      <c r="CQ111" s="397"/>
      <c r="CR111" s="397"/>
      <c r="CS111" s="397"/>
      <c r="CT111" s="397"/>
      <c r="CU111" s="397"/>
      <c r="CV111" s="397"/>
      <c r="CW111" s="397"/>
      <c r="CX111" s="397"/>
      <c r="CY111" s="397"/>
      <c r="CZ111" s="397"/>
      <c r="DA111" s="397"/>
      <c r="DB111" s="397"/>
      <c r="DC111" s="397"/>
      <c r="DD111" s="397"/>
      <c r="DE111" s="397"/>
      <c r="DF111" s="397"/>
      <c r="DG111" s="397"/>
      <c r="DH111" s="397"/>
      <c r="DI111" s="397"/>
      <c r="DJ111" s="397"/>
      <c r="DK111" s="397"/>
      <c r="DL111" s="397"/>
      <c r="DM111" s="397"/>
      <c r="DN111" s="397"/>
      <c r="DO111" s="397"/>
      <c r="DP111" s="397"/>
      <c r="DQ111" s="397"/>
      <c r="DR111" s="397"/>
      <c r="DS111" s="397"/>
      <c r="DT111" s="397"/>
      <c r="DU111" s="397"/>
      <c r="DV111" s="397"/>
      <c r="DW111" s="397"/>
      <c r="DX111" s="397"/>
      <c r="DY111" s="397"/>
      <c r="DZ111" s="397"/>
      <c r="EA111" s="397"/>
      <c r="EB111" s="397"/>
      <c r="EC111" s="397"/>
      <c r="ED111" s="397"/>
      <c r="EE111" s="397"/>
      <c r="EF111" s="397"/>
      <c r="EG111" s="397"/>
      <c r="EH111" s="397"/>
      <c r="EI111" s="397"/>
      <c r="EJ111" s="397"/>
      <c r="EK111" s="397"/>
      <c r="EL111" s="397"/>
      <c r="EM111" s="397"/>
      <c r="EN111" s="397"/>
      <c r="EO111" s="397"/>
      <c r="EP111" s="397"/>
      <c r="EQ111" s="397"/>
      <c r="ER111" s="397"/>
      <c r="ES111" s="397"/>
      <c r="ET111" s="397"/>
      <c r="EU111" s="397"/>
      <c r="EV111" s="397"/>
      <c r="EW111" s="397"/>
      <c r="EX111" s="397"/>
      <c r="EY111" s="397"/>
      <c r="EZ111" s="397"/>
      <c r="FA111" s="397"/>
      <c r="FB111" s="397"/>
      <c r="FC111" s="397"/>
      <c r="FD111" s="397"/>
      <c r="FE111" s="397"/>
      <c r="FF111" s="397"/>
      <c r="FG111" s="397"/>
      <c r="FH111" s="397"/>
      <c r="FI111" s="397"/>
      <c r="FJ111" s="397"/>
      <c r="FK111" s="397"/>
      <c r="FL111" s="397"/>
      <c r="FM111" s="397"/>
      <c r="FN111" s="397"/>
      <c r="FO111" s="397"/>
      <c r="FP111" s="397"/>
      <c r="FQ111" s="397"/>
      <c r="FR111" s="397"/>
      <c r="FS111" s="397"/>
      <c r="FT111" s="397"/>
      <c r="FU111" s="397"/>
      <c r="FV111" s="397"/>
      <c r="FW111" s="397"/>
      <c r="FX111" s="397"/>
      <c r="FY111" s="397"/>
      <c r="FZ111" s="397"/>
      <c r="GA111" s="397"/>
      <c r="GB111" s="397"/>
      <c r="GC111" s="397"/>
      <c r="GD111" s="397"/>
      <c r="GE111" s="397"/>
      <c r="GF111" s="397"/>
      <c r="GG111" s="397"/>
      <c r="GH111" s="397"/>
      <c r="GI111" s="397"/>
      <c r="GJ111" s="397"/>
      <c r="GK111" s="397"/>
      <c r="GL111" s="397"/>
      <c r="GM111" s="397"/>
      <c r="GN111" s="397"/>
      <c r="GO111" s="397"/>
      <c r="GP111" s="397"/>
      <c r="GQ111" s="397"/>
      <c r="GR111" s="397"/>
      <c r="GS111" s="397"/>
      <c r="GT111" s="397"/>
      <c r="GU111" s="397"/>
      <c r="GV111" s="397"/>
      <c r="GW111" s="397"/>
      <c r="GX111" s="397"/>
      <c r="GY111" s="397"/>
      <c r="GZ111" s="397"/>
      <c r="HA111" s="397"/>
      <c r="HB111" s="397"/>
      <c r="HC111" s="397"/>
      <c r="HD111" s="397"/>
      <c r="HE111" s="397"/>
      <c r="HF111" s="397"/>
      <c r="HG111" s="397"/>
      <c r="HH111" s="397"/>
      <c r="HI111" s="397"/>
      <c r="HJ111" s="397"/>
      <c r="HK111" s="397"/>
      <c r="HL111" s="397"/>
      <c r="HM111" s="397"/>
      <c r="HN111" s="397"/>
      <c r="HO111" s="397"/>
      <c r="HP111" s="397"/>
      <c r="HQ111" s="397"/>
      <c r="HR111" s="397"/>
      <c r="HS111" s="397"/>
      <c r="HT111" s="397"/>
      <c r="HU111" s="397"/>
      <c r="HV111" s="397"/>
      <c r="HW111" s="397"/>
      <c r="HX111" s="397"/>
      <c r="HY111" s="397"/>
      <c r="HZ111" s="397"/>
      <c r="IA111" s="397"/>
      <c r="IB111" s="397"/>
      <c r="IC111" s="397"/>
      <c r="ID111" s="397"/>
      <c r="IE111" s="397"/>
      <c r="IF111" s="397"/>
      <c r="IG111" s="397"/>
      <c r="IH111" s="397"/>
      <c r="II111" s="397"/>
      <c r="IJ111" s="397"/>
      <c r="IK111" s="397"/>
      <c r="IL111" s="397"/>
      <c r="IM111" s="397"/>
      <c r="IN111" s="397"/>
    </row>
    <row r="112" spans="1:248" hidden="1">
      <c r="A112" s="732">
        <f>COUNTIF(B113:B116,"Yes")</f>
        <v>1</v>
      </c>
      <c r="B112" s="733" t="s">
        <v>1214</v>
      </c>
      <c r="C112" s="734" t="str">
        <f>IF(A112&gt;1,"Too many 'Yes' selections.",IF(A112=0,"You must select one 'Yes' from below.","OK"))</f>
        <v>OK</v>
      </c>
      <c r="G112" s="738"/>
      <c r="H112" s="738"/>
      <c r="I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397"/>
      <c r="AY112" s="397"/>
      <c r="AZ112" s="397"/>
      <c r="BA112" s="397"/>
      <c r="BB112" s="397"/>
      <c r="BC112" s="397"/>
      <c r="BD112" s="397"/>
      <c r="BE112" s="397"/>
      <c r="BF112" s="397"/>
      <c r="BG112" s="397"/>
      <c r="BH112" s="397"/>
      <c r="BI112" s="397"/>
      <c r="BJ112" s="397"/>
      <c r="BK112" s="397"/>
      <c r="BL112" s="397"/>
      <c r="BM112" s="397"/>
      <c r="BN112" s="397"/>
      <c r="BO112" s="397"/>
      <c r="BP112" s="397"/>
      <c r="BQ112" s="397"/>
      <c r="BR112" s="397"/>
      <c r="BS112" s="397"/>
      <c r="BT112" s="397"/>
      <c r="BU112" s="397"/>
      <c r="BV112" s="397"/>
      <c r="BW112" s="397"/>
      <c r="BX112" s="397"/>
      <c r="BY112" s="397"/>
      <c r="BZ112" s="397"/>
      <c r="CA112" s="397"/>
      <c r="CB112" s="397"/>
      <c r="CC112" s="397"/>
      <c r="CD112" s="397"/>
      <c r="CE112" s="397"/>
      <c r="CF112" s="397"/>
      <c r="CG112" s="397"/>
      <c r="CH112" s="397"/>
      <c r="CI112" s="397"/>
      <c r="CJ112" s="397"/>
      <c r="CK112" s="397"/>
      <c r="CL112" s="397"/>
      <c r="CM112" s="397"/>
      <c r="CN112" s="397"/>
      <c r="CO112" s="397"/>
      <c r="CP112" s="397"/>
      <c r="CQ112" s="397"/>
      <c r="CR112" s="397"/>
      <c r="CS112" s="397"/>
      <c r="CT112" s="397"/>
      <c r="CU112" s="397"/>
      <c r="CV112" s="397"/>
      <c r="CW112" s="397"/>
      <c r="CX112" s="397"/>
      <c r="CY112" s="397"/>
      <c r="CZ112" s="397"/>
      <c r="DA112" s="397"/>
      <c r="DB112" s="397"/>
      <c r="DC112" s="397"/>
      <c r="DD112" s="397"/>
      <c r="DE112" s="397"/>
      <c r="DF112" s="397"/>
      <c r="DG112" s="397"/>
      <c r="DH112" s="397"/>
      <c r="DI112" s="397"/>
      <c r="DJ112" s="397"/>
      <c r="DK112" s="397"/>
      <c r="DL112" s="397"/>
      <c r="DM112" s="397"/>
      <c r="DN112" s="397"/>
      <c r="DO112" s="397"/>
      <c r="DP112" s="397"/>
      <c r="DQ112" s="397"/>
      <c r="DR112" s="397"/>
      <c r="DS112" s="397"/>
      <c r="DT112" s="397"/>
      <c r="DU112" s="397"/>
      <c r="DV112" s="397"/>
      <c r="DW112" s="397"/>
      <c r="DX112" s="397"/>
      <c r="DY112" s="397"/>
      <c r="DZ112" s="397"/>
      <c r="EA112" s="397"/>
      <c r="EB112" s="397"/>
      <c r="EC112" s="397"/>
      <c r="ED112" s="397"/>
      <c r="EE112" s="397"/>
      <c r="EF112" s="397"/>
      <c r="EG112" s="397"/>
      <c r="EH112" s="397"/>
      <c r="EI112" s="397"/>
      <c r="EJ112" s="397"/>
      <c r="EK112" s="397"/>
      <c r="EL112" s="397"/>
      <c r="EM112" s="397"/>
      <c r="EN112" s="397"/>
      <c r="EO112" s="397"/>
      <c r="EP112" s="397"/>
      <c r="EQ112" s="397"/>
      <c r="ER112" s="397"/>
      <c r="ES112" s="397"/>
      <c r="ET112" s="397"/>
      <c r="EU112" s="397"/>
      <c r="EV112" s="397"/>
      <c r="EW112" s="397"/>
      <c r="EX112" s="397"/>
      <c r="EY112" s="397"/>
      <c r="EZ112" s="397"/>
      <c r="FA112" s="397"/>
      <c r="FB112" s="397"/>
      <c r="FC112" s="397"/>
      <c r="FD112" s="397"/>
      <c r="FE112" s="397"/>
      <c r="FF112" s="397"/>
      <c r="FG112" s="397"/>
      <c r="FH112" s="397"/>
      <c r="FI112" s="397"/>
      <c r="FJ112" s="397"/>
      <c r="FK112" s="397"/>
      <c r="FL112" s="397"/>
      <c r="FM112" s="397"/>
      <c r="FN112" s="397"/>
      <c r="FO112" s="397"/>
      <c r="FP112" s="397"/>
      <c r="FQ112" s="397"/>
      <c r="FR112" s="397"/>
      <c r="FS112" s="397"/>
      <c r="FT112" s="397"/>
      <c r="FU112" s="397"/>
      <c r="FV112" s="397"/>
      <c r="FW112" s="397"/>
      <c r="FX112" s="397"/>
      <c r="FY112" s="397"/>
      <c r="FZ112" s="397"/>
      <c r="GA112" s="397"/>
      <c r="GB112" s="397"/>
      <c r="GC112" s="397"/>
      <c r="GD112" s="397"/>
      <c r="GE112" s="397"/>
      <c r="GF112" s="397"/>
      <c r="GG112" s="397"/>
      <c r="GH112" s="397"/>
      <c r="GI112" s="397"/>
      <c r="GJ112" s="397"/>
      <c r="GK112" s="397"/>
      <c r="GL112" s="397"/>
      <c r="GM112" s="397"/>
      <c r="GN112" s="397"/>
      <c r="GO112" s="397"/>
      <c r="GP112" s="397"/>
      <c r="GQ112" s="397"/>
      <c r="GR112" s="397"/>
      <c r="GS112" s="397"/>
      <c r="GT112" s="397"/>
      <c r="GU112" s="397"/>
      <c r="GV112" s="397"/>
      <c r="GW112" s="397"/>
      <c r="GX112" s="397"/>
      <c r="GY112" s="397"/>
      <c r="GZ112" s="397"/>
      <c r="HA112" s="397"/>
      <c r="HB112" s="397"/>
      <c r="HC112" s="397"/>
      <c r="HD112" s="397"/>
      <c r="HE112" s="397"/>
      <c r="HF112" s="397"/>
      <c r="HG112" s="397"/>
      <c r="HH112" s="397"/>
      <c r="HI112" s="397"/>
      <c r="HJ112" s="397"/>
      <c r="HK112" s="397"/>
      <c r="HL112" s="397"/>
      <c r="HM112" s="397"/>
      <c r="HN112" s="397"/>
      <c r="HO112" s="397"/>
      <c r="HP112" s="397"/>
      <c r="HQ112" s="397"/>
      <c r="HR112" s="397"/>
      <c r="HS112" s="397"/>
      <c r="HT112" s="397"/>
      <c r="HU112" s="397"/>
      <c r="HV112" s="397"/>
      <c r="HW112" s="397"/>
      <c r="HX112" s="397"/>
      <c r="HY112" s="397"/>
      <c r="HZ112" s="397"/>
      <c r="IA112" s="397"/>
      <c r="IB112" s="397"/>
      <c r="IC112" s="397"/>
      <c r="ID112" s="397"/>
      <c r="IE112" s="397"/>
      <c r="IF112" s="397"/>
      <c r="IG112" s="397"/>
      <c r="IH112" s="397"/>
      <c r="II112" s="397"/>
      <c r="IJ112" s="397"/>
      <c r="IK112" s="397"/>
      <c r="IL112" s="397"/>
      <c r="IM112" s="397"/>
      <c r="IN112" s="397"/>
    </row>
    <row r="113" spans="1:248" ht="29.1" hidden="1">
      <c r="A113" s="732">
        <f>IF(AND(B113="Yes",C112="OK"),I113,0)</f>
        <v>2.5</v>
      </c>
      <c r="B113" s="735" t="s">
        <v>580</v>
      </c>
      <c r="C113" s="728" t="s">
        <v>1249</v>
      </c>
      <c r="G113" s="729"/>
      <c r="H113" s="729"/>
      <c r="I113" s="397">
        <v>2.5</v>
      </c>
      <c r="O113" s="397"/>
      <c r="P113" s="397"/>
      <c r="Q113" s="397"/>
      <c r="R113" s="397"/>
      <c r="S113" s="397"/>
      <c r="T113" s="397"/>
      <c r="U113" s="397"/>
      <c r="V113" s="397"/>
      <c r="W113" s="397"/>
      <c r="X113" s="397"/>
      <c r="Y113" s="397"/>
      <c r="Z113" s="397"/>
      <c r="AA113" s="397"/>
      <c r="AB113" s="397"/>
      <c r="AC113" s="397"/>
      <c r="AD113" s="397"/>
      <c r="AE113" s="397"/>
      <c r="AF113" s="397"/>
      <c r="AG113" s="397"/>
      <c r="AH113" s="397"/>
      <c r="AI113" s="397"/>
      <c r="AJ113" s="397"/>
      <c r="AK113" s="397"/>
      <c r="AL113" s="397"/>
      <c r="AM113" s="397"/>
      <c r="AN113" s="397"/>
      <c r="AO113" s="397"/>
      <c r="AP113" s="397"/>
      <c r="AQ113" s="397"/>
      <c r="AR113" s="397"/>
      <c r="AS113" s="397"/>
      <c r="AT113" s="397"/>
      <c r="AU113" s="397"/>
      <c r="AV113" s="397"/>
      <c r="AW113" s="397"/>
      <c r="AX113" s="397"/>
      <c r="AY113" s="397"/>
      <c r="AZ113" s="397"/>
      <c r="BA113" s="397"/>
      <c r="BB113" s="397"/>
      <c r="BC113" s="397"/>
      <c r="BD113" s="397"/>
      <c r="BE113" s="397"/>
      <c r="BF113" s="397"/>
      <c r="BG113" s="397"/>
      <c r="BH113" s="397"/>
      <c r="BI113" s="397"/>
      <c r="BJ113" s="397"/>
      <c r="BK113" s="397"/>
      <c r="BL113" s="397"/>
      <c r="BM113" s="397"/>
      <c r="BN113" s="397"/>
      <c r="BO113" s="397"/>
      <c r="BP113" s="397"/>
      <c r="BQ113" s="397"/>
      <c r="BR113" s="397"/>
      <c r="BS113" s="397"/>
      <c r="BT113" s="397"/>
      <c r="BU113" s="397"/>
      <c r="BV113" s="397"/>
      <c r="BW113" s="397"/>
      <c r="BX113" s="397"/>
      <c r="BY113" s="397"/>
      <c r="BZ113" s="397"/>
      <c r="CA113" s="397"/>
      <c r="CB113" s="397"/>
      <c r="CC113" s="397"/>
      <c r="CD113" s="397"/>
      <c r="CE113" s="397"/>
      <c r="CF113" s="397"/>
      <c r="CG113" s="397"/>
      <c r="CH113" s="397"/>
      <c r="CI113" s="397"/>
      <c r="CJ113" s="397"/>
      <c r="CK113" s="397"/>
      <c r="CL113" s="397"/>
      <c r="CM113" s="397"/>
      <c r="CN113" s="397"/>
      <c r="CO113" s="397"/>
      <c r="CP113" s="397"/>
      <c r="CQ113" s="397"/>
      <c r="CR113" s="397"/>
      <c r="CS113" s="397"/>
      <c r="CT113" s="397"/>
      <c r="CU113" s="397"/>
      <c r="CV113" s="397"/>
      <c r="CW113" s="397"/>
      <c r="CX113" s="397"/>
      <c r="CY113" s="397"/>
      <c r="CZ113" s="397"/>
      <c r="DA113" s="397"/>
      <c r="DB113" s="397"/>
      <c r="DC113" s="397"/>
      <c r="DD113" s="397"/>
      <c r="DE113" s="397"/>
      <c r="DF113" s="397"/>
      <c r="DG113" s="397"/>
      <c r="DH113" s="397"/>
      <c r="DI113" s="397"/>
      <c r="DJ113" s="397"/>
      <c r="DK113" s="397"/>
      <c r="DL113" s="397"/>
      <c r="DM113" s="397"/>
      <c r="DN113" s="397"/>
      <c r="DO113" s="397"/>
      <c r="DP113" s="397"/>
      <c r="DQ113" s="397"/>
      <c r="DR113" s="397"/>
      <c r="DS113" s="397"/>
      <c r="DT113" s="397"/>
      <c r="DU113" s="397"/>
      <c r="DV113" s="397"/>
      <c r="DW113" s="397"/>
      <c r="DX113" s="397"/>
      <c r="DY113" s="397"/>
      <c r="DZ113" s="397"/>
      <c r="EA113" s="397"/>
      <c r="EB113" s="397"/>
      <c r="EC113" s="397"/>
      <c r="ED113" s="397"/>
      <c r="EE113" s="397"/>
      <c r="EF113" s="397"/>
      <c r="EG113" s="397"/>
      <c r="EH113" s="397"/>
      <c r="EI113" s="397"/>
      <c r="EJ113" s="397"/>
      <c r="EK113" s="397"/>
      <c r="EL113" s="397"/>
      <c r="EM113" s="397"/>
      <c r="EN113" s="397"/>
      <c r="EO113" s="397"/>
      <c r="EP113" s="397"/>
      <c r="EQ113" s="397"/>
      <c r="ER113" s="397"/>
      <c r="ES113" s="397"/>
      <c r="ET113" s="397"/>
      <c r="EU113" s="397"/>
      <c r="EV113" s="397"/>
      <c r="EW113" s="397"/>
      <c r="EX113" s="397"/>
      <c r="EY113" s="397"/>
      <c r="EZ113" s="397"/>
      <c r="FA113" s="397"/>
      <c r="FB113" s="397"/>
      <c r="FC113" s="397"/>
      <c r="FD113" s="397"/>
      <c r="FE113" s="397"/>
      <c r="FF113" s="397"/>
      <c r="FG113" s="397"/>
      <c r="FH113" s="397"/>
      <c r="FI113" s="397"/>
      <c r="FJ113" s="397"/>
      <c r="FK113" s="397"/>
      <c r="FL113" s="397"/>
      <c r="FM113" s="397"/>
      <c r="FN113" s="397"/>
      <c r="FO113" s="397"/>
      <c r="FP113" s="397"/>
      <c r="FQ113" s="397"/>
      <c r="FR113" s="397"/>
      <c r="FS113" s="397"/>
      <c r="FT113" s="397"/>
      <c r="FU113" s="397"/>
      <c r="FV113" s="397"/>
      <c r="FW113" s="397"/>
      <c r="FX113" s="397"/>
      <c r="FY113" s="397"/>
      <c r="FZ113" s="397"/>
      <c r="GA113" s="397"/>
      <c r="GB113" s="397"/>
      <c r="GC113" s="397"/>
      <c r="GD113" s="397"/>
      <c r="GE113" s="397"/>
      <c r="GF113" s="397"/>
      <c r="GG113" s="397"/>
      <c r="GH113" s="397"/>
      <c r="GI113" s="397"/>
      <c r="GJ113" s="397"/>
      <c r="GK113" s="397"/>
      <c r="GL113" s="397"/>
      <c r="GM113" s="397"/>
      <c r="GN113" s="397"/>
      <c r="GO113" s="397"/>
      <c r="GP113" s="397"/>
      <c r="GQ113" s="397"/>
      <c r="GR113" s="397"/>
      <c r="GS113" s="397"/>
      <c r="GT113" s="397"/>
      <c r="GU113" s="397"/>
      <c r="GV113" s="397"/>
      <c r="GW113" s="397"/>
      <c r="GX113" s="397"/>
      <c r="GY113" s="397"/>
      <c r="GZ113" s="397"/>
      <c r="HA113" s="397"/>
      <c r="HB113" s="397"/>
      <c r="HC113" s="397"/>
      <c r="HD113" s="397"/>
      <c r="HE113" s="397"/>
      <c r="HF113" s="397"/>
      <c r="HG113" s="397"/>
      <c r="HH113" s="397"/>
      <c r="HI113" s="397"/>
      <c r="HJ113" s="397"/>
      <c r="HK113" s="397"/>
      <c r="HL113" s="397"/>
      <c r="HM113" s="397"/>
      <c r="HN113" s="397"/>
      <c r="HO113" s="397"/>
      <c r="HP113" s="397"/>
      <c r="HQ113" s="397"/>
      <c r="HR113" s="397"/>
      <c r="HS113" s="397"/>
      <c r="HT113" s="397"/>
      <c r="HU113" s="397"/>
      <c r="HV113" s="397"/>
      <c r="HW113" s="397"/>
      <c r="HX113" s="397"/>
      <c r="HY113" s="397"/>
      <c r="HZ113" s="397"/>
      <c r="IA113" s="397"/>
      <c r="IB113" s="397"/>
      <c r="IC113" s="397"/>
      <c r="ID113" s="397"/>
      <c r="IE113" s="397"/>
      <c r="IF113" s="397"/>
      <c r="IG113" s="397"/>
      <c r="IH113" s="397"/>
      <c r="II113" s="397"/>
      <c r="IJ113" s="397"/>
      <c r="IK113" s="397"/>
      <c r="IL113" s="397"/>
      <c r="IM113" s="397"/>
      <c r="IN113" s="397"/>
    </row>
    <row r="114" spans="1:248" ht="29.1" hidden="1">
      <c r="A114" s="732">
        <f>IF(AND(B114="Yes",C112="OK"),I114,0)</f>
        <v>0</v>
      </c>
      <c r="B114" s="735" t="s">
        <v>1206</v>
      </c>
      <c r="C114" s="728" t="s">
        <v>1250</v>
      </c>
      <c r="G114" s="729"/>
      <c r="H114" s="729"/>
      <c r="I114" s="397">
        <v>1.5</v>
      </c>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397"/>
      <c r="AK114" s="397"/>
      <c r="AL114" s="397"/>
      <c r="AM114" s="397"/>
      <c r="AN114" s="397"/>
      <c r="AO114" s="397"/>
      <c r="AP114" s="397"/>
      <c r="AQ114" s="397"/>
      <c r="AR114" s="397"/>
      <c r="AS114" s="397"/>
      <c r="AT114" s="397"/>
      <c r="AU114" s="397"/>
      <c r="AV114" s="397"/>
      <c r="AW114" s="397"/>
      <c r="AX114" s="397"/>
      <c r="AY114" s="397"/>
      <c r="AZ114" s="397"/>
      <c r="BA114" s="397"/>
      <c r="BB114" s="397"/>
      <c r="BC114" s="397"/>
      <c r="BD114" s="397"/>
      <c r="BE114" s="397"/>
      <c r="BF114" s="397"/>
      <c r="BG114" s="397"/>
      <c r="BH114" s="397"/>
      <c r="BI114" s="397"/>
      <c r="BJ114" s="397"/>
      <c r="BK114" s="397"/>
      <c r="BL114" s="397"/>
      <c r="BM114" s="397"/>
      <c r="BN114" s="397"/>
      <c r="BO114" s="397"/>
      <c r="BP114" s="397"/>
      <c r="BQ114" s="397"/>
      <c r="BR114" s="397"/>
      <c r="BS114" s="397"/>
      <c r="BT114" s="397"/>
      <c r="BU114" s="397"/>
      <c r="BV114" s="397"/>
      <c r="BW114" s="397"/>
      <c r="BX114" s="397"/>
      <c r="BY114" s="397"/>
      <c r="BZ114" s="397"/>
      <c r="CA114" s="397"/>
      <c r="CB114" s="397"/>
      <c r="CC114" s="397"/>
      <c r="CD114" s="397"/>
      <c r="CE114" s="397"/>
      <c r="CF114" s="397"/>
      <c r="CG114" s="397"/>
      <c r="CH114" s="397"/>
      <c r="CI114" s="397"/>
      <c r="CJ114" s="397"/>
      <c r="CK114" s="397"/>
      <c r="CL114" s="397"/>
      <c r="CM114" s="397"/>
      <c r="CN114" s="397"/>
      <c r="CO114" s="397"/>
      <c r="CP114" s="397"/>
      <c r="CQ114" s="397"/>
      <c r="CR114" s="397"/>
      <c r="CS114" s="397"/>
      <c r="CT114" s="397"/>
      <c r="CU114" s="397"/>
      <c r="CV114" s="397"/>
      <c r="CW114" s="397"/>
      <c r="CX114" s="397"/>
      <c r="CY114" s="397"/>
      <c r="CZ114" s="397"/>
      <c r="DA114" s="397"/>
      <c r="DB114" s="397"/>
      <c r="DC114" s="397"/>
      <c r="DD114" s="397"/>
      <c r="DE114" s="397"/>
      <c r="DF114" s="397"/>
      <c r="DG114" s="397"/>
      <c r="DH114" s="397"/>
      <c r="DI114" s="397"/>
      <c r="DJ114" s="397"/>
      <c r="DK114" s="397"/>
      <c r="DL114" s="397"/>
      <c r="DM114" s="397"/>
      <c r="DN114" s="397"/>
      <c r="DO114" s="397"/>
      <c r="DP114" s="397"/>
      <c r="DQ114" s="397"/>
      <c r="DR114" s="397"/>
      <c r="DS114" s="397"/>
      <c r="DT114" s="397"/>
      <c r="DU114" s="397"/>
      <c r="DV114" s="397"/>
      <c r="DW114" s="397"/>
      <c r="DX114" s="397"/>
      <c r="DY114" s="397"/>
      <c r="DZ114" s="397"/>
      <c r="EA114" s="397"/>
      <c r="EB114" s="397"/>
      <c r="EC114" s="397"/>
      <c r="ED114" s="397"/>
      <c r="EE114" s="397"/>
      <c r="EF114" s="397"/>
      <c r="EG114" s="397"/>
      <c r="EH114" s="397"/>
      <c r="EI114" s="397"/>
      <c r="EJ114" s="397"/>
      <c r="EK114" s="397"/>
      <c r="EL114" s="397"/>
      <c r="EM114" s="397"/>
      <c r="EN114" s="397"/>
      <c r="EO114" s="397"/>
      <c r="EP114" s="397"/>
      <c r="EQ114" s="397"/>
      <c r="ER114" s="397"/>
      <c r="ES114" s="397"/>
      <c r="ET114" s="397"/>
      <c r="EU114" s="397"/>
      <c r="EV114" s="397"/>
      <c r="EW114" s="397"/>
      <c r="EX114" s="397"/>
      <c r="EY114" s="397"/>
      <c r="EZ114" s="397"/>
      <c r="FA114" s="397"/>
      <c r="FB114" s="397"/>
      <c r="FC114" s="397"/>
      <c r="FD114" s="397"/>
      <c r="FE114" s="397"/>
      <c r="FF114" s="397"/>
      <c r="FG114" s="397"/>
      <c r="FH114" s="397"/>
      <c r="FI114" s="397"/>
      <c r="FJ114" s="397"/>
      <c r="FK114" s="397"/>
      <c r="FL114" s="397"/>
      <c r="FM114" s="397"/>
      <c r="FN114" s="397"/>
      <c r="FO114" s="397"/>
      <c r="FP114" s="397"/>
      <c r="FQ114" s="397"/>
      <c r="FR114" s="397"/>
      <c r="FS114" s="397"/>
      <c r="FT114" s="397"/>
      <c r="FU114" s="397"/>
      <c r="FV114" s="397"/>
      <c r="FW114" s="397"/>
      <c r="FX114" s="397"/>
      <c r="FY114" s="397"/>
      <c r="FZ114" s="397"/>
      <c r="GA114" s="397"/>
      <c r="GB114" s="397"/>
      <c r="GC114" s="397"/>
      <c r="GD114" s="397"/>
      <c r="GE114" s="397"/>
      <c r="GF114" s="397"/>
      <c r="GG114" s="397"/>
      <c r="GH114" s="397"/>
      <c r="GI114" s="397"/>
      <c r="GJ114" s="397"/>
      <c r="GK114" s="397"/>
      <c r="GL114" s="397"/>
      <c r="GM114" s="397"/>
      <c r="GN114" s="397"/>
      <c r="GO114" s="397"/>
      <c r="GP114" s="397"/>
      <c r="GQ114" s="397"/>
      <c r="GR114" s="397"/>
      <c r="GS114" s="397"/>
      <c r="GT114" s="397"/>
      <c r="GU114" s="397"/>
      <c r="GV114" s="397"/>
      <c r="GW114" s="397"/>
      <c r="GX114" s="397"/>
      <c r="GY114" s="397"/>
      <c r="GZ114" s="397"/>
      <c r="HA114" s="397"/>
      <c r="HB114" s="397"/>
      <c r="HC114" s="397"/>
      <c r="HD114" s="397"/>
      <c r="HE114" s="397"/>
      <c r="HF114" s="397"/>
      <c r="HG114" s="397"/>
      <c r="HH114" s="397"/>
      <c r="HI114" s="397"/>
      <c r="HJ114" s="397"/>
      <c r="HK114" s="397"/>
      <c r="HL114" s="397"/>
      <c r="HM114" s="397"/>
      <c r="HN114" s="397"/>
      <c r="HO114" s="397"/>
      <c r="HP114" s="397"/>
      <c r="HQ114" s="397"/>
      <c r="HR114" s="397"/>
      <c r="HS114" s="397"/>
      <c r="HT114" s="397"/>
      <c r="HU114" s="397"/>
      <c r="HV114" s="397"/>
      <c r="HW114" s="397"/>
      <c r="HX114" s="397"/>
      <c r="HY114" s="397"/>
      <c r="HZ114" s="397"/>
      <c r="IA114" s="397"/>
      <c r="IB114" s="397"/>
      <c r="IC114" s="397"/>
      <c r="ID114" s="397"/>
      <c r="IE114" s="397"/>
      <c r="IF114" s="397"/>
      <c r="IG114" s="397"/>
      <c r="IH114" s="397"/>
      <c r="II114" s="397"/>
      <c r="IJ114" s="397"/>
      <c r="IK114" s="397"/>
      <c r="IL114" s="397"/>
      <c r="IM114" s="397"/>
      <c r="IN114" s="397"/>
    </row>
    <row r="115" spans="1:248" ht="29.1" hidden="1">
      <c r="A115" s="732">
        <f>IF(AND(B115="Yes",C112="OK"),I115,0)</f>
        <v>0</v>
      </c>
      <c r="B115" s="735" t="s">
        <v>1206</v>
      </c>
      <c r="C115" s="728" t="s">
        <v>1251</v>
      </c>
      <c r="G115" s="729"/>
      <c r="H115" s="729"/>
      <c r="I115" s="397">
        <v>1</v>
      </c>
      <c r="O115" s="397"/>
      <c r="P115" s="397"/>
      <c r="Q115" s="397"/>
      <c r="R115" s="397"/>
      <c r="S115" s="397"/>
      <c r="T115" s="397"/>
      <c r="U115" s="397"/>
      <c r="V115" s="397"/>
      <c r="W115" s="397"/>
      <c r="X115" s="397"/>
      <c r="Y115" s="397"/>
      <c r="Z115" s="397"/>
      <c r="AA115" s="397"/>
      <c r="AB115" s="397"/>
      <c r="AC115" s="397"/>
      <c r="AD115" s="397"/>
      <c r="AE115" s="397"/>
      <c r="AF115" s="397"/>
      <c r="AG115" s="397"/>
      <c r="AH115" s="397"/>
      <c r="AI115" s="397"/>
      <c r="AJ115" s="397"/>
      <c r="AK115" s="397"/>
      <c r="AL115" s="397"/>
      <c r="AM115" s="397"/>
      <c r="AN115" s="397"/>
      <c r="AO115" s="397"/>
      <c r="AP115" s="397"/>
      <c r="AQ115" s="397"/>
      <c r="AR115" s="397"/>
      <c r="AS115" s="397"/>
      <c r="AT115" s="397"/>
      <c r="AU115" s="397"/>
      <c r="AV115" s="397"/>
      <c r="AW115" s="397"/>
      <c r="AX115" s="397"/>
      <c r="AY115" s="397"/>
      <c r="AZ115" s="397"/>
      <c r="BA115" s="397"/>
      <c r="BB115" s="397"/>
      <c r="BC115" s="397"/>
      <c r="BD115" s="397"/>
      <c r="BE115" s="397"/>
      <c r="BF115" s="397"/>
      <c r="BG115" s="397"/>
      <c r="BH115" s="397"/>
      <c r="BI115" s="397"/>
      <c r="BJ115" s="397"/>
      <c r="BK115" s="397"/>
      <c r="BL115" s="397"/>
      <c r="BM115" s="397"/>
      <c r="BN115" s="397"/>
      <c r="BO115" s="397"/>
      <c r="BP115" s="397"/>
      <c r="BQ115" s="397"/>
      <c r="BR115" s="397"/>
      <c r="BS115" s="397"/>
      <c r="BT115" s="397"/>
      <c r="BU115" s="397"/>
      <c r="BV115" s="397"/>
      <c r="BW115" s="397"/>
      <c r="BX115" s="397"/>
      <c r="BY115" s="397"/>
      <c r="BZ115" s="397"/>
      <c r="CA115" s="397"/>
      <c r="CB115" s="397"/>
      <c r="CC115" s="397"/>
      <c r="CD115" s="397"/>
      <c r="CE115" s="397"/>
      <c r="CF115" s="397"/>
      <c r="CG115" s="397"/>
      <c r="CH115" s="397"/>
      <c r="CI115" s="397"/>
      <c r="CJ115" s="397"/>
      <c r="CK115" s="397"/>
      <c r="CL115" s="397"/>
      <c r="CM115" s="397"/>
      <c r="CN115" s="397"/>
      <c r="CO115" s="397"/>
      <c r="CP115" s="397"/>
      <c r="CQ115" s="397"/>
      <c r="CR115" s="397"/>
      <c r="CS115" s="397"/>
      <c r="CT115" s="397"/>
      <c r="CU115" s="397"/>
      <c r="CV115" s="397"/>
      <c r="CW115" s="397"/>
      <c r="CX115" s="397"/>
      <c r="CY115" s="397"/>
      <c r="CZ115" s="397"/>
      <c r="DA115" s="397"/>
      <c r="DB115" s="397"/>
      <c r="DC115" s="397"/>
      <c r="DD115" s="397"/>
      <c r="DE115" s="397"/>
      <c r="DF115" s="397"/>
      <c r="DG115" s="397"/>
      <c r="DH115" s="397"/>
      <c r="DI115" s="397"/>
      <c r="DJ115" s="397"/>
      <c r="DK115" s="397"/>
      <c r="DL115" s="397"/>
      <c r="DM115" s="397"/>
      <c r="DN115" s="397"/>
      <c r="DO115" s="397"/>
      <c r="DP115" s="397"/>
      <c r="DQ115" s="397"/>
      <c r="DR115" s="397"/>
      <c r="DS115" s="397"/>
      <c r="DT115" s="397"/>
      <c r="DU115" s="397"/>
      <c r="DV115" s="397"/>
      <c r="DW115" s="397"/>
      <c r="DX115" s="397"/>
      <c r="DY115" s="397"/>
      <c r="DZ115" s="397"/>
      <c r="EA115" s="397"/>
      <c r="EB115" s="397"/>
      <c r="EC115" s="397"/>
      <c r="ED115" s="397"/>
      <c r="EE115" s="397"/>
      <c r="EF115" s="397"/>
      <c r="EG115" s="397"/>
      <c r="EH115" s="397"/>
      <c r="EI115" s="397"/>
      <c r="EJ115" s="397"/>
      <c r="EK115" s="397"/>
      <c r="EL115" s="397"/>
      <c r="EM115" s="397"/>
      <c r="EN115" s="397"/>
      <c r="EO115" s="397"/>
      <c r="EP115" s="397"/>
      <c r="EQ115" s="397"/>
      <c r="ER115" s="397"/>
      <c r="ES115" s="397"/>
      <c r="ET115" s="397"/>
      <c r="EU115" s="397"/>
      <c r="EV115" s="397"/>
      <c r="EW115" s="397"/>
      <c r="EX115" s="397"/>
      <c r="EY115" s="397"/>
      <c r="EZ115" s="397"/>
      <c r="FA115" s="397"/>
      <c r="FB115" s="397"/>
      <c r="FC115" s="397"/>
      <c r="FD115" s="397"/>
      <c r="FE115" s="397"/>
      <c r="FF115" s="397"/>
      <c r="FG115" s="397"/>
      <c r="FH115" s="397"/>
      <c r="FI115" s="397"/>
      <c r="FJ115" s="397"/>
      <c r="FK115" s="397"/>
      <c r="FL115" s="397"/>
      <c r="FM115" s="397"/>
      <c r="FN115" s="397"/>
      <c r="FO115" s="397"/>
      <c r="FP115" s="397"/>
      <c r="FQ115" s="397"/>
      <c r="FR115" s="397"/>
      <c r="FS115" s="397"/>
      <c r="FT115" s="397"/>
      <c r="FU115" s="397"/>
      <c r="FV115" s="397"/>
      <c r="FW115" s="397"/>
      <c r="FX115" s="397"/>
      <c r="FY115" s="397"/>
      <c r="FZ115" s="397"/>
      <c r="GA115" s="397"/>
      <c r="GB115" s="397"/>
      <c r="GC115" s="397"/>
      <c r="GD115" s="397"/>
      <c r="GE115" s="397"/>
      <c r="GF115" s="397"/>
      <c r="GG115" s="397"/>
      <c r="GH115" s="397"/>
      <c r="GI115" s="397"/>
      <c r="GJ115" s="397"/>
      <c r="GK115" s="397"/>
      <c r="GL115" s="397"/>
      <c r="GM115" s="397"/>
      <c r="GN115" s="397"/>
      <c r="GO115" s="397"/>
      <c r="GP115" s="397"/>
      <c r="GQ115" s="397"/>
      <c r="GR115" s="397"/>
      <c r="GS115" s="397"/>
      <c r="GT115" s="397"/>
      <c r="GU115" s="397"/>
      <c r="GV115" s="397"/>
      <c r="GW115" s="397"/>
      <c r="GX115" s="397"/>
      <c r="GY115" s="397"/>
      <c r="GZ115" s="397"/>
      <c r="HA115" s="397"/>
      <c r="HB115" s="397"/>
      <c r="HC115" s="397"/>
      <c r="HD115" s="397"/>
      <c r="HE115" s="397"/>
      <c r="HF115" s="397"/>
      <c r="HG115" s="397"/>
      <c r="HH115" s="397"/>
      <c r="HI115" s="397"/>
      <c r="HJ115" s="397"/>
      <c r="HK115" s="397"/>
      <c r="HL115" s="397"/>
      <c r="HM115" s="397"/>
      <c r="HN115" s="397"/>
      <c r="HO115" s="397"/>
      <c r="HP115" s="397"/>
      <c r="HQ115" s="397"/>
      <c r="HR115" s="397"/>
      <c r="HS115" s="397"/>
      <c r="HT115" s="397"/>
      <c r="HU115" s="397"/>
      <c r="HV115" s="397"/>
      <c r="HW115" s="397"/>
      <c r="HX115" s="397"/>
      <c r="HY115" s="397"/>
      <c r="HZ115" s="397"/>
      <c r="IA115" s="397"/>
      <c r="IB115" s="397"/>
      <c r="IC115" s="397"/>
      <c r="ID115" s="397"/>
      <c r="IE115" s="397"/>
      <c r="IF115" s="397"/>
      <c r="IG115" s="397"/>
      <c r="IH115" s="397"/>
      <c r="II115" s="397"/>
      <c r="IJ115" s="397"/>
      <c r="IK115" s="397"/>
      <c r="IL115" s="397"/>
      <c r="IM115" s="397"/>
      <c r="IN115" s="397"/>
    </row>
    <row r="116" spans="1:248" ht="29.1" hidden="1">
      <c r="A116" s="732">
        <f>IF(AND(B116="Yes",C112="OK"),I116,0)</f>
        <v>0</v>
      </c>
      <c r="B116" s="735" t="s">
        <v>1206</v>
      </c>
      <c r="C116" s="728" t="s">
        <v>1252</v>
      </c>
      <c r="G116" s="729"/>
      <c r="H116" s="729"/>
      <c r="I116" s="397">
        <v>0</v>
      </c>
      <c r="O116" s="397"/>
      <c r="P116" s="397"/>
      <c r="Q116" s="397"/>
      <c r="R116" s="397"/>
      <c r="S116" s="397"/>
      <c r="T116" s="397"/>
      <c r="U116" s="397"/>
      <c r="V116" s="397"/>
      <c r="W116" s="397"/>
      <c r="X116" s="397"/>
      <c r="Y116" s="397"/>
      <c r="Z116" s="397"/>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7"/>
      <c r="AY116" s="397"/>
      <c r="AZ116" s="397"/>
      <c r="BA116" s="397"/>
      <c r="BB116" s="397"/>
      <c r="BC116" s="397"/>
      <c r="BD116" s="397"/>
      <c r="BE116" s="397"/>
      <c r="BF116" s="397"/>
      <c r="BG116" s="397"/>
      <c r="BH116" s="397"/>
      <c r="BI116" s="397"/>
      <c r="BJ116" s="397"/>
      <c r="BK116" s="397"/>
      <c r="BL116" s="397"/>
      <c r="BM116" s="397"/>
      <c r="BN116" s="397"/>
      <c r="BO116" s="397"/>
      <c r="BP116" s="397"/>
      <c r="BQ116" s="397"/>
      <c r="BR116" s="397"/>
      <c r="BS116" s="397"/>
      <c r="BT116" s="397"/>
      <c r="BU116" s="397"/>
      <c r="BV116" s="397"/>
      <c r="BW116" s="397"/>
      <c r="BX116" s="397"/>
      <c r="BY116" s="397"/>
      <c r="BZ116" s="397"/>
      <c r="CA116" s="397"/>
      <c r="CB116" s="397"/>
      <c r="CC116" s="397"/>
      <c r="CD116" s="397"/>
      <c r="CE116" s="397"/>
      <c r="CF116" s="397"/>
      <c r="CG116" s="397"/>
      <c r="CH116" s="397"/>
      <c r="CI116" s="397"/>
      <c r="CJ116" s="397"/>
      <c r="CK116" s="397"/>
      <c r="CL116" s="397"/>
      <c r="CM116" s="397"/>
      <c r="CN116" s="397"/>
      <c r="CO116" s="397"/>
      <c r="CP116" s="397"/>
      <c r="CQ116" s="397"/>
      <c r="CR116" s="397"/>
      <c r="CS116" s="397"/>
      <c r="CT116" s="397"/>
      <c r="CU116" s="397"/>
      <c r="CV116" s="397"/>
      <c r="CW116" s="397"/>
      <c r="CX116" s="397"/>
      <c r="CY116" s="397"/>
      <c r="CZ116" s="397"/>
      <c r="DA116" s="397"/>
      <c r="DB116" s="397"/>
      <c r="DC116" s="397"/>
      <c r="DD116" s="397"/>
      <c r="DE116" s="397"/>
      <c r="DF116" s="397"/>
      <c r="DG116" s="397"/>
      <c r="DH116" s="397"/>
      <c r="DI116" s="397"/>
      <c r="DJ116" s="397"/>
      <c r="DK116" s="397"/>
      <c r="DL116" s="397"/>
      <c r="DM116" s="397"/>
      <c r="DN116" s="397"/>
      <c r="DO116" s="397"/>
      <c r="DP116" s="397"/>
      <c r="DQ116" s="397"/>
      <c r="DR116" s="397"/>
      <c r="DS116" s="397"/>
      <c r="DT116" s="397"/>
      <c r="DU116" s="397"/>
      <c r="DV116" s="397"/>
      <c r="DW116" s="397"/>
      <c r="DX116" s="397"/>
      <c r="DY116" s="397"/>
      <c r="DZ116" s="397"/>
      <c r="EA116" s="397"/>
      <c r="EB116" s="397"/>
      <c r="EC116" s="397"/>
      <c r="ED116" s="397"/>
      <c r="EE116" s="397"/>
      <c r="EF116" s="397"/>
      <c r="EG116" s="397"/>
      <c r="EH116" s="397"/>
      <c r="EI116" s="397"/>
      <c r="EJ116" s="397"/>
      <c r="EK116" s="397"/>
      <c r="EL116" s="397"/>
      <c r="EM116" s="397"/>
      <c r="EN116" s="397"/>
      <c r="EO116" s="397"/>
      <c r="EP116" s="397"/>
      <c r="EQ116" s="397"/>
      <c r="ER116" s="397"/>
      <c r="ES116" s="397"/>
      <c r="ET116" s="397"/>
      <c r="EU116" s="397"/>
      <c r="EV116" s="397"/>
      <c r="EW116" s="397"/>
      <c r="EX116" s="397"/>
      <c r="EY116" s="397"/>
      <c r="EZ116" s="397"/>
      <c r="FA116" s="397"/>
      <c r="FB116" s="397"/>
      <c r="FC116" s="397"/>
      <c r="FD116" s="397"/>
      <c r="FE116" s="397"/>
      <c r="FF116" s="397"/>
      <c r="FG116" s="397"/>
      <c r="FH116" s="397"/>
      <c r="FI116" s="397"/>
      <c r="FJ116" s="397"/>
      <c r="FK116" s="397"/>
      <c r="FL116" s="397"/>
      <c r="FM116" s="397"/>
      <c r="FN116" s="397"/>
      <c r="FO116" s="397"/>
      <c r="FP116" s="397"/>
      <c r="FQ116" s="397"/>
      <c r="FR116" s="397"/>
      <c r="FS116" s="397"/>
      <c r="FT116" s="397"/>
      <c r="FU116" s="397"/>
      <c r="FV116" s="397"/>
      <c r="FW116" s="397"/>
      <c r="FX116" s="397"/>
      <c r="FY116" s="397"/>
      <c r="FZ116" s="397"/>
      <c r="GA116" s="397"/>
      <c r="GB116" s="397"/>
      <c r="GC116" s="397"/>
      <c r="GD116" s="397"/>
      <c r="GE116" s="397"/>
      <c r="GF116" s="397"/>
      <c r="GG116" s="397"/>
      <c r="GH116" s="397"/>
      <c r="GI116" s="397"/>
      <c r="GJ116" s="397"/>
      <c r="GK116" s="397"/>
      <c r="GL116" s="397"/>
      <c r="GM116" s="397"/>
      <c r="GN116" s="397"/>
      <c r="GO116" s="397"/>
      <c r="GP116" s="397"/>
      <c r="GQ116" s="397"/>
      <c r="GR116" s="397"/>
      <c r="GS116" s="397"/>
      <c r="GT116" s="397"/>
      <c r="GU116" s="397"/>
      <c r="GV116" s="397"/>
      <c r="GW116" s="397"/>
      <c r="GX116" s="397"/>
      <c r="GY116" s="397"/>
      <c r="GZ116" s="397"/>
      <c r="HA116" s="397"/>
      <c r="HB116" s="397"/>
      <c r="HC116" s="397"/>
      <c r="HD116" s="397"/>
      <c r="HE116" s="397"/>
      <c r="HF116" s="397"/>
      <c r="HG116" s="397"/>
      <c r="HH116" s="397"/>
      <c r="HI116" s="397"/>
      <c r="HJ116" s="397"/>
      <c r="HK116" s="397"/>
      <c r="HL116" s="397"/>
      <c r="HM116" s="397"/>
      <c r="HN116" s="397"/>
      <c r="HO116" s="397"/>
      <c r="HP116" s="397"/>
      <c r="HQ116" s="397"/>
      <c r="HR116" s="397"/>
      <c r="HS116" s="397"/>
      <c r="HT116" s="397"/>
      <c r="HU116" s="397"/>
      <c r="HV116" s="397"/>
      <c r="HW116" s="397"/>
      <c r="HX116" s="397"/>
      <c r="HY116" s="397"/>
      <c r="HZ116" s="397"/>
      <c r="IA116" s="397"/>
      <c r="IB116" s="397"/>
      <c r="IC116" s="397"/>
      <c r="ID116" s="397"/>
      <c r="IE116" s="397"/>
      <c r="IF116" s="397"/>
      <c r="IG116" s="397"/>
      <c r="IH116" s="397"/>
      <c r="II116" s="397"/>
      <c r="IJ116" s="397"/>
      <c r="IK116" s="397"/>
      <c r="IL116" s="397"/>
      <c r="IM116" s="397"/>
      <c r="IN116" s="397"/>
    </row>
    <row r="117" spans="1:248" hidden="1">
      <c r="B117" s="736">
        <f>SUM(A113:A114)</f>
        <v>2.5</v>
      </c>
      <c r="C117" s="728" t="s">
        <v>1212</v>
      </c>
      <c r="G117" s="729"/>
      <c r="H117" s="729"/>
      <c r="I117" s="397"/>
      <c r="O117" s="397"/>
      <c r="P117" s="397"/>
      <c r="Q117" s="397"/>
      <c r="R117" s="397"/>
      <c r="S117" s="397"/>
      <c r="T117" s="397"/>
      <c r="U117" s="397"/>
      <c r="V117" s="397"/>
      <c r="W117" s="397"/>
      <c r="X117" s="397"/>
      <c r="Y117" s="397"/>
      <c r="Z117" s="397"/>
      <c r="AA117" s="397"/>
      <c r="AB117" s="397"/>
      <c r="AC117" s="397"/>
      <c r="AD117" s="397"/>
      <c r="AE117" s="397"/>
      <c r="AF117" s="397"/>
      <c r="AG117" s="397"/>
      <c r="AH117" s="397"/>
      <c r="AI117" s="397"/>
      <c r="AJ117" s="397"/>
      <c r="AK117" s="397"/>
      <c r="AL117" s="397"/>
      <c r="AM117" s="397"/>
      <c r="AN117" s="397"/>
      <c r="AO117" s="397"/>
      <c r="AP117" s="397"/>
      <c r="AQ117" s="397"/>
      <c r="AR117" s="397"/>
      <c r="AS117" s="397"/>
      <c r="AT117" s="397"/>
      <c r="AU117" s="397"/>
      <c r="AV117" s="397"/>
      <c r="AW117" s="397"/>
      <c r="AX117" s="397"/>
      <c r="AY117" s="397"/>
      <c r="AZ117" s="397"/>
      <c r="BA117" s="397"/>
      <c r="BB117" s="397"/>
      <c r="BC117" s="397"/>
      <c r="BD117" s="397"/>
      <c r="BE117" s="397"/>
      <c r="BF117" s="397"/>
      <c r="BG117" s="397"/>
      <c r="BH117" s="397"/>
      <c r="BI117" s="397"/>
      <c r="BJ117" s="397"/>
      <c r="BK117" s="397"/>
      <c r="BL117" s="397"/>
      <c r="BM117" s="397"/>
      <c r="BN117" s="397"/>
      <c r="BO117" s="397"/>
      <c r="BP117" s="397"/>
      <c r="BQ117" s="397"/>
      <c r="BR117" s="397"/>
      <c r="BS117" s="397"/>
      <c r="BT117" s="397"/>
      <c r="BU117" s="397"/>
      <c r="BV117" s="397"/>
      <c r="BW117" s="397"/>
      <c r="BX117" s="397"/>
      <c r="BY117" s="397"/>
      <c r="BZ117" s="397"/>
      <c r="CA117" s="397"/>
      <c r="CB117" s="397"/>
      <c r="CC117" s="397"/>
      <c r="CD117" s="397"/>
      <c r="CE117" s="397"/>
      <c r="CF117" s="397"/>
      <c r="CG117" s="397"/>
      <c r="CH117" s="397"/>
      <c r="CI117" s="397"/>
      <c r="CJ117" s="397"/>
      <c r="CK117" s="397"/>
      <c r="CL117" s="397"/>
      <c r="CM117" s="397"/>
      <c r="CN117" s="397"/>
      <c r="CO117" s="397"/>
      <c r="CP117" s="397"/>
      <c r="CQ117" s="397"/>
      <c r="CR117" s="397"/>
      <c r="CS117" s="397"/>
      <c r="CT117" s="397"/>
      <c r="CU117" s="397"/>
      <c r="CV117" s="397"/>
      <c r="CW117" s="397"/>
      <c r="CX117" s="397"/>
      <c r="CY117" s="397"/>
      <c r="CZ117" s="397"/>
      <c r="DA117" s="397"/>
      <c r="DB117" s="397"/>
      <c r="DC117" s="397"/>
      <c r="DD117" s="397"/>
      <c r="DE117" s="397"/>
      <c r="DF117" s="397"/>
      <c r="DG117" s="397"/>
      <c r="DH117" s="397"/>
      <c r="DI117" s="397"/>
      <c r="DJ117" s="397"/>
      <c r="DK117" s="397"/>
      <c r="DL117" s="397"/>
      <c r="DM117" s="397"/>
      <c r="DN117" s="397"/>
      <c r="DO117" s="397"/>
      <c r="DP117" s="397"/>
      <c r="DQ117" s="397"/>
      <c r="DR117" s="397"/>
      <c r="DS117" s="397"/>
      <c r="DT117" s="397"/>
      <c r="DU117" s="397"/>
      <c r="DV117" s="397"/>
      <c r="DW117" s="397"/>
      <c r="DX117" s="397"/>
      <c r="DY117" s="397"/>
      <c r="DZ117" s="397"/>
      <c r="EA117" s="397"/>
      <c r="EB117" s="397"/>
      <c r="EC117" s="397"/>
      <c r="ED117" s="397"/>
      <c r="EE117" s="397"/>
      <c r="EF117" s="397"/>
      <c r="EG117" s="397"/>
      <c r="EH117" s="397"/>
      <c r="EI117" s="397"/>
      <c r="EJ117" s="397"/>
      <c r="EK117" s="397"/>
      <c r="EL117" s="397"/>
      <c r="EM117" s="397"/>
      <c r="EN117" s="397"/>
      <c r="EO117" s="397"/>
      <c r="EP117" s="397"/>
      <c r="EQ117" s="397"/>
      <c r="ER117" s="397"/>
      <c r="ES117" s="397"/>
      <c r="ET117" s="397"/>
      <c r="EU117" s="397"/>
      <c r="EV117" s="397"/>
      <c r="EW117" s="397"/>
      <c r="EX117" s="397"/>
      <c r="EY117" s="397"/>
      <c r="EZ117" s="397"/>
      <c r="FA117" s="397"/>
      <c r="FB117" s="397"/>
      <c r="FC117" s="397"/>
      <c r="FD117" s="397"/>
      <c r="FE117" s="397"/>
      <c r="FF117" s="397"/>
      <c r="FG117" s="397"/>
      <c r="FH117" s="397"/>
      <c r="FI117" s="397"/>
      <c r="FJ117" s="397"/>
      <c r="FK117" s="397"/>
      <c r="FL117" s="397"/>
      <c r="FM117" s="397"/>
      <c r="FN117" s="397"/>
      <c r="FO117" s="397"/>
      <c r="FP117" s="397"/>
      <c r="FQ117" s="397"/>
      <c r="FR117" s="397"/>
      <c r="FS117" s="397"/>
      <c r="FT117" s="397"/>
      <c r="FU117" s="397"/>
      <c r="FV117" s="397"/>
      <c r="FW117" s="397"/>
      <c r="FX117" s="397"/>
      <c r="FY117" s="397"/>
      <c r="FZ117" s="397"/>
      <c r="GA117" s="397"/>
      <c r="GB117" s="397"/>
      <c r="GC117" s="397"/>
      <c r="GD117" s="397"/>
      <c r="GE117" s="397"/>
      <c r="GF117" s="397"/>
      <c r="GG117" s="397"/>
      <c r="GH117" s="397"/>
      <c r="GI117" s="397"/>
      <c r="GJ117" s="397"/>
      <c r="GK117" s="397"/>
      <c r="GL117" s="397"/>
      <c r="GM117" s="397"/>
      <c r="GN117" s="397"/>
      <c r="GO117" s="397"/>
      <c r="GP117" s="397"/>
      <c r="GQ117" s="397"/>
      <c r="GR117" s="397"/>
      <c r="GS117" s="397"/>
      <c r="GT117" s="397"/>
      <c r="GU117" s="397"/>
      <c r="GV117" s="397"/>
      <c r="GW117" s="397"/>
      <c r="GX117" s="397"/>
      <c r="GY117" s="397"/>
      <c r="GZ117" s="397"/>
      <c r="HA117" s="397"/>
      <c r="HB117" s="397"/>
      <c r="HC117" s="397"/>
      <c r="HD117" s="397"/>
      <c r="HE117" s="397"/>
      <c r="HF117" s="397"/>
      <c r="HG117" s="397"/>
      <c r="HH117" s="397"/>
      <c r="HI117" s="397"/>
      <c r="HJ117" s="397"/>
      <c r="HK117" s="397"/>
      <c r="HL117" s="397"/>
      <c r="HM117" s="397"/>
      <c r="HN117" s="397"/>
      <c r="HO117" s="397"/>
      <c r="HP117" s="397"/>
      <c r="HQ117" s="397"/>
      <c r="HR117" s="397"/>
      <c r="HS117" s="397"/>
      <c r="HT117" s="397"/>
      <c r="HU117" s="397"/>
      <c r="HV117" s="397"/>
      <c r="HW117" s="397"/>
      <c r="HX117" s="397"/>
      <c r="HY117" s="397"/>
      <c r="HZ117" s="397"/>
      <c r="IA117" s="397"/>
      <c r="IB117" s="397"/>
      <c r="IC117" s="397"/>
      <c r="ID117" s="397"/>
      <c r="IE117" s="397"/>
      <c r="IF117" s="397"/>
      <c r="IG117" s="397"/>
      <c r="IH117" s="397"/>
      <c r="II117" s="397"/>
      <c r="IJ117" s="397"/>
      <c r="IK117" s="397"/>
      <c r="IL117" s="397"/>
      <c r="IM117" s="397"/>
      <c r="IN117" s="397"/>
    </row>
    <row r="118" spans="1:248" ht="409.6" hidden="1" thickBot="1">
      <c r="B118" s="737" t="s">
        <v>1219</v>
      </c>
      <c r="C118" s="731" t="s">
        <v>1253</v>
      </c>
      <c r="G118" s="729"/>
      <c r="H118" s="729"/>
      <c r="I118" s="397"/>
      <c r="O118" s="397"/>
      <c r="P118" s="397"/>
      <c r="Q118" s="397"/>
      <c r="R118" s="397"/>
      <c r="S118" s="397"/>
      <c r="T118" s="397"/>
      <c r="U118" s="397"/>
      <c r="V118" s="397"/>
      <c r="W118" s="397"/>
      <c r="X118" s="397"/>
      <c r="Y118" s="397"/>
      <c r="Z118" s="397"/>
      <c r="AA118" s="397"/>
      <c r="AB118" s="397"/>
      <c r="AC118" s="397"/>
      <c r="AD118" s="397"/>
      <c r="AE118" s="397"/>
      <c r="AF118" s="397"/>
      <c r="AG118" s="397"/>
      <c r="AH118" s="397"/>
      <c r="AI118" s="397"/>
      <c r="AJ118" s="397"/>
      <c r="AK118" s="397"/>
      <c r="AL118" s="397"/>
      <c r="AM118" s="397"/>
      <c r="AN118" s="397"/>
      <c r="AO118" s="397"/>
      <c r="AP118" s="397"/>
      <c r="AQ118" s="397"/>
      <c r="AR118" s="397"/>
      <c r="AS118" s="397"/>
      <c r="AT118" s="397"/>
      <c r="AU118" s="397"/>
      <c r="AV118" s="397"/>
      <c r="AW118" s="397"/>
      <c r="AX118" s="397"/>
      <c r="AY118" s="397"/>
      <c r="AZ118" s="397"/>
      <c r="BA118" s="397"/>
      <c r="BB118" s="397"/>
      <c r="BC118" s="397"/>
      <c r="BD118" s="397"/>
      <c r="BE118" s="397"/>
      <c r="BF118" s="397"/>
      <c r="BG118" s="397"/>
      <c r="BH118" s="397"/>
      <c r="BI118" s="397"/>
      <c r="BJ118" s="397"/>
      <c r="BK118" s="397"/>
      <c r="BL118" s="397"/>
      <c r="BM118" s="397"/>
      <c r="BN118" s="397"/>
      <c r="BO118" s="397"/>
      <c r="BP118" s="397"/>
      <c r="BQ118" s="397"/>
      <c r="BR118" s="397"/>
      <c r="BS118" s="397"/>
      <c r="BT118" s="397"/>
      <c r="BU118" s="397"/>
      <c r="BV118" s="397"/>
      <c r="BW118" s="397"/>
      <c r="BX118" s="397"/>
      <c r="BY118" s="397"/>
      <c r="BZ118" s="397"/>
      <c r="CA118" s="397"/>
      <c r="CB118" s="397"/>
      <c r="CC118" s="397"/>
      <c r="CD118" s="397"/>
      <c r="CE118" s="397"/>
      <c r="CF118" s="397"/>
      <c r="CG118" s="397"/>
      <c r="CH118" s="397"/>
      <c r="CI118" s="397"/>
      <c r="CJ118" s="397"/>
      <c r="CK118" s="397"/>
      <c r="CL118" s="397"/>
      <c r="CM118" s="397"/>
      <c r="CN118" s="397"/>
      <c r="CO118" s="397"/>
      <c r="CP118" s="397"/>
      <c r="CQ118" s="397"/>
      <c r="CR118" s="397"/>
      <c r="CS118" s="397"/>
      <c r="CT118" s="397"/>
      <c r="CU118" s="397"/>
      <c r="CV118" s="397"/>
      <c r="CW118" s="397"/>
      <c r="CX118" s="397"/>
      <c r="CY118" s="397"/>
      <c r="CZ118" s="397"/>
      <c r="DA118" s="397"/>
      <c r="DB118" s="397"/>
      <c r="DC118" s="397"/>
      <c r="DD118" s="397"/>
      <c r="DE118" s="397"/>
      <c r="DF118" s="397"/>
      <c r="DG118" s="397"/>
      <c r="DH118" s="397"/>
      <c r="DI118" s="397"/>
      <c r="DJ118" s="397"/>
      <c r="DK118" s="397"/>
      <c r="DL118" s="397"/>
      <c r="DM118" s="397"/>
      <c r="DN118" s="397"/>
      <c r="DO118" s="397"/>
      <c r="DP118" s="397"/>
      <c r="DQ118" s="397"/>
      <c r="DR118" s="397"/>
      <c r="DS118" s="397"/>
      <c r="DT118" s="397"/>
      <c r="DU118" s="397"/>
      <c r="DV118" s="397"/>
      <c r="DW118" s="397"/>
      <c r="DX118" s="397"/>
      <c r="DY118" s="397"/>
      <c r="DZ118" s="397"/>
      <c r="EA118" s="397"/>
      <c r="EB118" s="397"/>
      <c r="EC118" s="397"/>
      <c r="ED118" s="397"/>
      <c r="EE118" s="397"/>
      <c r="EF118" s="397"/>
      <c r="EG118" s="397"/>
      <c r="EH118" s="397"/>
      <c r="EI118" s="397"/>
      <c r="EJ118" s="397"/>
      <c r="EK118" s="397"/>
      <c r="EL118" s="397"/>
      <c r="EM118" s="397"/>
      <c r="EN118" s="397"/>
      <c r="EO118" s="397"/>
      <c r="EP118" s="397"/>
      <c r="EQ118" s="397"/>
      <c r="ER118" s="397"/>
      <c r="ES118" s="397"/>
      <c r="ET118" s="397"/>
      <c r="EU118" s="397"/>
      <c r="EV118" s="397"/>
      <c r="EW118" s="397"/>
      <c r="EX118" s="397"/>
      <c r="EY118" s="397"/>
      <c r="EZ118" s="397"/>
      <c r="FA118" s="397"/>
      <c r="FB118" s="397"/>
      <c r="FC118" s="397"/>
      <c r="FD118" s="397"/>
      <c r="FE118" s="397"/>
      <c r="FF118" s="397"/>
      <c r="FG118" s="397"/>
      <c r="FH118" s="397"/>
      <c r="FI118" s="397"/>
      <c r="FJ118" s="397"/>
      <c r="FK118" s="397"/>
      <c r="FL118" s="397"/>
      <c r="FM118" s="397"/>
      <c r="FN118" s="397"/>
      <c r="FO118" s="397"/>
      <c r="FP118" s="397"/>
      <c r="FQ118" s="397"/>
      <c r="FR118" s="397"/>
      <c r="FS118" s="397"/>
      <c r="FT118" s="397"/>
      <c r="FU118" s="397"/>
      <c r="FV118" s="397"/>
      <c r="FW118" s="397"/>
      <c r="FX118" s="397"/>
      <c r="FY118" s="397"/>
      <c r="FZ118" s="397"/>
      <c r="GA118" s="397"/>
      <c r="GB118" s="397"/>
      <c r="GC118" s="397"/>
      <c r="GD118" s="397"/>
      <c r="GE118" s="397"/>
      <c r="GF118" s="397"/>
      <c r="GG118" s="397"/>
      <c r="GH118" s="397"/>
      <c r="GI118" s="397"/>
      <c r="GJ118" s="397"/>
      <c r="GK118" s="397"/>
      <c r="GL118" s="397"/>
      <c r="GM118" s="397"/>
      <c r="GN118" s="397"/>
      <c r="GO118" s="397"/>
      <c r="GP118" s="397"/>
      <c r="GQ118" s="397"/>
      <c r="GR118" s="397"/>
      <c r="GS118" s="397"/>
      <c r="GT118" s="397"/>
      <c r="GU118" s="397"/>
      <c r="GV118" s="397"/>
      <c r="GW118" s="397"/>
      <c r="GX118" s="397"/>
      <c r="GY118" s="397"/>
      <c r="GZ118" s="397"/>
      <c r="HA118" s="397"/>
      <c r="HB118" s="397"/>
      <c r="HC118" s="397"/>
      <c r="HD118" s="397"/>
      <c r="HE118" s="397"/>
      <c r="HF118" s="397"/>
      <c r="HG118" s="397"/>
      <c r="HH118" s="397"/>
      <c r="HI118" s="397"/>
      <c r="HJ118" s="397"/>
      <c r="HK118" s="397"/>
      <c r="HL118" s="397"/>
      <c r="HM118" s="397"/>
      <c r="HN118" s="397"/>
      <c r="HO118" s="397"/>
      <c r="HP118" s="397"/>
      <c r="HQ118" s="397"/>
      <c r="HR118" s="397"/>
      <c r="HS118" s="397"/>
      <c r="HT118" s="397"/>
      <c r="HU118" s="397"/>
      <c r="HV118" s="397"/>
      <c r="HW118" s="397"/>
      <c r="HX118" s="397"/>
      <c r="HY118" s="397"/>
      <c r="HZ118" s="397"/>
      <c r="IA118" s="397"/>
      <c r="IB118" s="397"/>
      <c r="IC118" s="397"/>
      <c r="ID118" s="397"/>
      <c r="IE118" s="397"/>
      <c r="IF118" s="397"/>
      <c r="IG118" s="397"/>
      <c r="IH118" s="397"/>
      <c r="II118" s="397"/>
      <c r="IJ118" s="397"/>
      <c r="IK118" s="397"/>
      <c r="IL118" s="397"/>
      <c r="IM118" s="397"/>
      <c r="IN118" s="397"/>
    </row>
    <row r="119" spans="1:248" hidden="1">
      <c r="B119" s="1190" t="s">
        <v>1254</v>
      </c>
      <c r="C119" s="1191"/>
      <c r="G119" s="776"/>
      <c r="H119" s="776"/>
      <c r="I119" s="397"/>
      <c r="O119" s="397"/>
      <c r="P119" s="397"/>
      <c r="Q119" s="397"/>
      <c r="R119" s="397"/>
      <c r="S119" s="397"/>
      <c r="T119" s="397"/>
      <c r="U119" s="397"/>
      <c r="V119" s="397"/>
      <c r="W119" s="397"/>
      <c r="X119" s="397"/>
      <c r="Y119" s="397"/>
      <c r="Z119" s="397"/>
      <c r="AA119" s="397"/>
      <c r="AB119" s="397"/>
      <c r="AC119" s="397"/>
      <c r="AD119" s="397"/>
      <c r="AE119" s="397"/>
      <c r="AF119" s="397"/>
      <c r="AG119" s="397"/>
      <c r="AH119" s="397"/>
      <c r="AI119" s="397"/>
      <c r="AJ119" s="397"/>
      <c r="AK119" s="397"/>
      <c r="AL119" s="397"/>
      <c r="AM119" s="397"/>
      <c r="AN119" s="397"/>
      <c r="AO119" s="397"/>
      <c r="AP119" s="397"/>
      <c r="AQ119" s="397"/>
      <c r="AR119" s="397"/>
      <c r="AS119" s="397"/>
      <c r="AT119" s="397"/>
      <c r="AU119" s="397"/>
      <c r="AV119" s="397"/>
      <c r="AW119" s="397"/>
      <c r="AX119" s="397"/>
      <c r="AY119" s="397"/>
      <c r="AZ119" s="397"/>
      <c r="BA119" s="397"/>
      <c r="BB119" s="397"/>
      <c r="BC119" s="397"/>
      <c r="BD119" s="397"/>
      <c r="BE119" s="397"/>
      <c r="BF119" s="397"/>
      <c r="BG119" s="397"/>
      <c r="BH119" s="397"/>
      <c r="BI119" s="397"/>
      <c r="BJ119" s="397"/>
      <c r="BK119" s="397"/>
      <c r="BL119" s="397"/>
      <c r="BM119" s="397"/>
      <c r="BN119" s="397"/>
      <c r="BO119" s="397"/>
      <c r="BP119" s="397"/>
      <c r="BQ119" s="397"/>
      <c r="BR119" s="397"/>
      <c r="BS119" s="397"/>
      <c r="BT119" s="397"/>
      <c r="BU119" s="397"/>
      <c r="BV119" s="397"/>
      <c r="BW119" s="397"/>
      <c r="BX119" s="397"/>
      <c r="BY119" s="397"/>
      <c r="BZ119" s="397"/>
      <c r="CA119" s="397"/>
      <c r="CB119" s="397"/>
      <c r="CC119" s="397"/>
      <c r="CD119" s="397"/>
      <c r="CE119" s="397"/>
      <c r="CF119" s="397"/>
      <c r="CG119" s="397"/>
      <c r="CH119" s="397"/>
      <c r="CI119" s="397"/>
      <c r="CJ119" s="397"/>
      <c r="CK119" s="397"/>
      <c r="CL119" s="397"/>
      <c r="CM119" s="397"/>
      <c r="CN119" s="397"/>
      <c r="CO119" s="397"/>
      <c r="CP119" s="397"/>
      <c r="CQ119" s="397"/>
      <c r="CR119" s="397"/>
      <c r="CS119" s="397"/>
      <c r="CT119" s="397"/>
      <c r="CU119" s="397"/>
      <c r="CV119" s="397"/>
      <c r="CW119" s="397"/>
      <c r="CX119" s="397"/>
      <c r="CY119" s="397"/>
      <c r="CZ119" s="397"/>
      <c r="DA119" s="397"/>
      <c r="DB119" s="397"/>
      <c r="DC119" s="397"/>
      <c r="DD119" s="397"/>
      <c r="DE119" s="397"/>
      <c r="DF119" s="397"/>
      <c r="DG119" s="397"/>
      <c r="DH119" s="397"/>
      <c r="DI119" s="397"/>
      <c r="DJ119" s="397"/>
      <c r="DK119" s="397"/>
      <c r="DL119" s="397"/>
      <c r="DM119" s="397"/>
      <c r="DN119" s="397"/>
      <c r="DO119" s="397"/>
      <c r="DP119" s="397"/>
      <c r="DQ119" s="397"/>
      <c r="DR119" s="397"/>
      <c r="DS119" s="397"/>
      <c r="DT119" s="397"/>
      <c r="DU119" s="397"/>
      <c r="DV119" s="397"/>
      <c r="DW119" s="397"/>
      <c r="DX119" s="397"/>
      <c r="DY119" s="397"/>
      <c r="DZ119" s="397"/>
      <c r="EA119" s="397"/>
      <c r="EB119" s="397"/>
      <c r="EC119" s="397"/>
      <c r="ED119" s="397"/>
      <c r="EE119" s="397"/>
      <c r="EF119" s="397"/>
      <c r="EG119" s="397"/>
      <c r="EH119" s="397"/>
      <c r="EI119" s="397"/>
      <c r="EJ119" s="397"/>
      <c r="EK119" s="397"/>
      <c r="EL119" s="397"/>
      <c r="EM119" s="397"/>
      <c r="EN119" s="397"/>
      <c r="EO119" s="397"/>
      <c r="EP119" s="397"/>
      <c r="EQ119" s="397"/>
      <c r="ER119" s="397"/>
      <c r="ES119" s="397"/>
      <c r="ET119" s="397"/>
      <c r="EU119" s="397"/>
      <c r="EV119" s="397"/>
      <c r="EW119" s="397"/>
      <c r="EX119" s="397"/>
      <c r="EY119" s="397"/>
      <c r="EZ119" s="397"/>
      <c r="FA119" s="397"/>
      <c r="FB119" s="397"/>
      <c r="FC119" s="397"/>
      <c r="FD119" s="397"/>
      <c r="FE119" s="397"/>
      <c r="FF119" s="397"/>
      <c r="FG119" s="397"/>
      <c r="FH119" s="397"/>
      <c r="FI119" s="397"/>
      <c r="FJ119" s="397"/>
      <c r="FK119" s="397"/>
      <c r="FL119" s="397"/>
      <c r="FM119" s="397"/>
      <c r="FN119" s="397"/>
      <c r="FO119" s="397"/>
      <c r="FP119" s="397"/>
      <c r="FQ119" s="397"/>
      <c r="FR119" s="397"/>
      <c r="FS119" s="397"/>
      <c r="FT119" s="397"/>
      <c r="FU119" s="397"/>
      <c r="FV119" s="397"/>
      <c r="FW119" s="397"/>
      <c r="FX119" s="397"/>
      <c r="FY119" s="397"/>
      <c r="FZ119" s="397"/>
      <c r="GA119" s="397"/>
      <c r="GB119" s="397"/>
      <c r="GC119" s="397"/>
      <c r="GD119" s="397"/>
      <c r="GE119" s="397"/>
      <c r="GF119" s="397"/>
      <c r="GG119" s="397"/>
      <c r="GH119" s="397"/>
      <c r="GI119" s="397"/>
      <c r="GJ119" s="397"/>
      <c r="GK119" s="397"/>
      <c r="GL119" s="397"/>
      <c r="GM119" s="397"/>
      <c r="GN119" s="397"/>
      <c r="GO119" s="397"/>
      <c r="GP119" s="397"/>
      <c r="GQ119" s="397"/>
      <c r="GR119" s="397"/>
      <c r="GS119" s="397"/>
      <c r="GT119" s="397"/>
      <c r="GU119" s="397"/>
      <c r="GV119" s="397"/>
      <c r="GW119" s="397"/>
      <c r="GX119" s="397"/>
      <c r="GY119" s="397"/>
      <c r="GZ119" s="397"/>
      <c r="HA119" s="397"/>
      <c r="HB119" s="397"/>
      <c r="HC119" s="397"/>
      <c r="HD119" s="397"/>
      <c r="HE119" s="397"/>
      <c r="HF119" s="397"/>
      <c r="HG119" s="397"/>
      <c r="HH119" s="397"/>
      <c r="HI119" s="397"/>
      <c r="HJ119" s="397"/>
      <c r="HK119" s="397"/>
      <c r="HL119" s="397"/>
      <c r="HM119" s="397"/>
      <c r="HN119" s="397"/>
      <c r="HO119" s="397"/>
      <c r="HP119" s="397"/>
      <c r="HQ119" s="397"/>
      <c r="HR119" s="397"/>
      <c r="HS119" s="397"/>
      <c r="HT119" s="397"/>
      <c r="HU119" s="397"/>
      <c r="HV119" s="397"/>
      <c r="HW119" s="397"/>
      <c r="HX119" s="397"/>
      <c r="HY119" s="397"/>
      <c r="HZ119" s="397"/>
      <c r="IA119" s="397"/>
      <c r="IB119" s="397"/>
      <c r="IC119" s="397"/>
      <c r="ID119" s="397"/>
      <c r="IE119" s="397"/>
      <c r="IF119" s="397"/>
      <c r="IG119" s="397"/>
      <c r="IH119" s="397"/>
      <c r="II119" s="397"/>
      <c r="IJ119" s="397"/>
      <c r="IK119" s="397"/>
      <c r="IL119" s="397"/>
      <c r="IM119" s="397"/>
      <c r="IN119" s="397"/>
    </row>
    <row r="120" spans="1:248" ht="16.149999999999999" hidden="1" customHeight="1" thickBot="1">
      <c r="A120" s="397" t="s">
        <v>769</v>
      </c>
      <c r="B120" s="1192" t="s">
        <v>1255</v>
      </c>
      <c r="C120" s="1193"/>
      <c r="G120" s="726"/>
      <c r="H120" s="726"/>
      <c r="I120" s="397"/>
      <c r="O120" s="397"/>
      <c r="P120" s="397"/>
      <c r="Q120" s="397"/>
      <c r="R120" s="397"/>
      <c r="S120" s="397"/>
      <c r="T120" s="397"/>
      <c r="U120" s="397"/>
      <c r="V120" s="397"/>
      <c r="W120" s="397"/>
      <c r="X120" s="397"/>
      <c r="Y120" s="397"/>
      <c r="Z120" s="397"/>
      <c r="AA120" s="397"/>
      <c r="AB120" s="397"/>
      <c r="AC120" s="397"/>
      <c r="AD120" s="397"/>
      <c r="AE120" s="397"/>
      <c r="AF120" s="397"/>
      <c r="AG120" s="397"/>
      <c r="AH120" s="397"/>
      <c r="AI120" s="397"/>
      <c r="AJ120" s="397"/>
      <c r="AK120" s="397"/>
      <c r="AL120" s="397"/>
      <c r="AM120" s="397"/>
      <c r="AN120" s="397"/>
      <c r="AO120" s="397"/>
      <c r="AP120" s="397"/>
      <c r="AQ120" s="397"/>
      <c r="AR120" s="397"/>
      <c r="AS120" s="397"/>
      <c r="AT120" s="397"/>
      <c r="AU120" s="397"/>
      <c r="AV120" s="397"/>
      <c r="AW120" s="397"/>
      <c r="AX120" s="397"/>
      <c r="AY120" s="397"/>
      <c r="AZ120" s="397"/>
      <c r="BA120" s="397"/>
      <c r="BB120" s="397"/>
      <c r="BC120" s="397"/>
      <c r="BD120" s="397"/>
      <c r="BE120" s="397"/>
      <c r="BF120" s="397"/>
      <c r="BG120" s="397"/>
      <c r="BH120" s="397"/>
      <c r="BI120" s="397"/>
      <c r="BJ120" s="397"/>
      <c r="BK120" s="397"/>
      <c r="BL120" s="397"/>
      <c r="BM120" s="397"/>
      <c r="BN120" s="397"/>
      <c r="BO120" s="397"/>
      <c r="BP120" s="397"/>
      <c r="BQ120" s="397"/>
      <c r="BR120" s="397"/>
      <c r="BS120" s="397"/>
      <c r="BT120" s="397"/>
      <c r="BU120" s="397"/>
      <c r="BV120" s="397"/>
      <c r="BW120" s="397"/>
      <c r="BX120" s="397"/>
      <c r="BY120" s="397"/>
      <c r="BZ120" s="397"/>
      <c r="CA120" s="397"/>
      <c r="CB120" s="397"/>
      <c r="CC120" s="397"/>
      <c r="CD120" s="397"/>
      <c r="CE120" s="397"/>
      <c r="CF120" s="397"/>
      <c r="CG120" s="397"/>
      <c r="CH120" s="397"/>
      <c r="CI120" s="397"/>
      <c r="CJ120" s="397"/>
      <c r="CK120" s="397"/>
      <c r="CL120" s="397"/>
      <c r="CM120" s="397"/>
      <c r="CN120" s="397"/>
      <c r="CO120" s="397"/>
      <c r="CP120" s="397"/>
      <c r="CQ120" s="397"/>
      <c r="CR120" s="397"/>
      <c r="CS120" s="397"/>
      <c r="CT120" s="397"/>
      <c r="CU120" s="397"/>
      <c r="CV120" s="397"/>
      <c r="CW120" s="397"/>
      <c r="CX120" s="397"/>
      <c r="CY120" s="397"/>
      <c r="CZ120" s="397"/>
      <c r="DA120" s="397"/>
      <c r="DB120" s="397"/>
      <c r="DC120" s="397"/>
      <c r="DD120" s="397"/>
      <c r="DE120" s="397"/>
      <c r="DF120" s="397"/>
      <c r="DG120" s="397"/>
      <c r="DH120" s="397"/>
      <c r="DI120" s="397"/>
      <c r="DJ120" s="397"/>
      <c r="DK120" s="397"/>
      <c r="DL120" s="397"/>
      <c r="DM120" s="397"/>
      <c r="DN120" s="397"/>
      <c r="DO120" s="397"/>
      <c r="DP120" s="397"/>
      <c r="DQ120" s="397"/>
      <c r="DR120" s="397"/>
      <c r="DS120" s="397"/>
      <c r="DT120" s="397"/>
      <c r="DU120" s="397"/>
      <c r="DV120" s="397"/>
      <c r="DW120" s="397"/>
      <c r="DX120" s="397"/>
      <c r="DY120" s="397"/>
      <c r="DZ120" s="397"/>
      <c r="EA120" s="397"/>
      <c r="EB120" s="397"/>
      <c r="EC120" s="397"/>
      <c r="ED120" s="397"/>
      <c r="EE120" s="397"/>
      <c r="EF120" s="397"/>
      <c r="EG120" s="397"/>
      <c r="EH120" s="397"/>
      <c r="EI120" s="397"/>
      <c r="EJ120" s="397"/>
      <c r="EK120" s="397"/>
      <c r="EL120" s="397"/>
      <c r="EM120" s="397"/>
      <c r="EN120" s="397"/>
      <c r="EO120" s="397"/>
      <c r="EP120" s="397"/>
      <c r="EQ120" s="397"/>
      <c r="ER120" s="397"/>
      <c r="ES120" s="397"/>
      <c r="ET120" s="397"/>
      <c r="EU120" s="397"/>
      <c r="EV120" s="397"/>
      <c r="EW120" s="397"/>
      <c r="EX120" s="397"/>
      <c r="EY120" s="397"/>
      <c r="EZ120" s="397"/>
      <c r="FA120" s="397"/>
      <c r="FB120" s="397"/>
      <c r="FC120" s="397"/>
      <c r="FD120" s="397"/>
      <c r="FE120" s="397"/>
      <c r="FF120" s="397"/>
      <c r="FG120" s="397"/>
      <c r="FH120" s="397"/>
      <c r="FI120" s="397"/>
      <c r="FJ120" s="397"/>
      <c r="FK120" s="397"/>
      <c r="FL120" s="397"/>
      <c r="FM120" s="397"/>
      <c r="FN120" s="397"/>
      <c r="FO120" s="397"/>
      <c r="FP120" s="397"/>
      <c r="FQ120" s="397"/>
      <c r="FR120" s="397"/>
      <c r="FS120" s="397"/>
      <c r="FT120" s="397"/>
      <c r="FU120" s="397"/>
      <c r="FV120" s="397"/>
      <c r="FW120" s="397"/>
      <c r="FX120" s="397"/>
      <c r="FY120" s="397"/>
      <c r="FZ120" s="397"/>
      <c r="GA120" s="397"/>
      <c r="GB120" s="397"/>
      <c r="GC120" s="397"/>
      <c r="GD120" s="397"/>
      <c r="GE120" s="397"/>
      <c r="GF120" s="397"/>
      <c r="GG120" s="397"/>
      <c r="GH120" s="397"/>
      <c r="GI120" s="397"/>
      <c r="GJ120" s="397"/>
      <c r="GK120" s="397"/>
      <c r="GL120" s="397"/>
      <c r="GM120" s="397"/>
      <c r="GN120" s="397"/>
      <c r="GO120" s="397"/>
      <c r="GP120" s="397"/>
      <c r="GQ120" s="397"/>
      <c r="GR120" s="397"/>
      <c r="GS120" s="397"/>
      <c r="GT120" s="397"/>
      <c r="GU120" s="397"/>
      <c r="GV120" s="397"/>
      <c r="GW120" s="397"/>
      <c r="GX120" s="397"/>
      <c r="GY120" s="397"/>
      <c r="GZ120" s="397"/>
      <c r="HA120" s="397"/>
      <c r="HB120" s="397"/>
      <c r="HC120" s="397"/>
      <c r="HD120" s="397"/>
      <c r="HE120" s="397"/>
      <c r="HF120" s="397"/>
      <c r="HG120" s="397"/>
      <c r="HH120" s="397"/>
      <c r="HI120" s="397"/>
      <c r="HJ120" s="397"/>
      <c r="HK120" s="397"/>
      <c r="HL120" s="397"/>
      <c r="HM120" s="397"/>
      <c r="HN120" s="397"/>
      <c r="HO120" s="397"/>
      <c r="HP120" s="397"/>
      <c r="HQ120" s="397"/>
      <c r="HR120" s="397"/>
      <c r="HS120" s="397"/>
      <c r="HT120" s="397"/>
      <c r="HU120" s="397"/>
      <c r="HV120" s="397"/>
      <c r="HW120" s="397"/>
      <c r="HX120" s="397"/>
      <c r="HY120" s="397"/>
      <c r="HZ120" s="397"/>
      <c r="IA120" s="397"/>
      <c r="IB120" s="397"/>
      <c r="IC120" s="397"/>
      <c r="ID120" s="397"/>
      <c r="IE120" s="397"/>
      <c r="IF120" s="397"/>
      <c r="IG120" s="397"/>
      <c r="IH120" s="397"/>
      <c r="II120" s="397"/>
      <c r="IJ120" s="397"/>
      <c r="IK120" s="397"/>
      <c r="IL120" s="397"/>
      <c r="IM120" s="397"/>
      <c r="IN120" s="397"/>
    </row>
    <row r="121" spans="1:248" hidden="1">
      <c r="A121" s="732">
        <f>COUNTIF(B122:B125,"Yes")</f>
        <v>1</v>
      </c>
      <c r="B121" s="733" t="s">
        <v>1214</v>
      </c>
      <c r="C121" s="734" t="str">
        <f>IF(A121&gt;1,"Too many 'Yes' selections.",IF(A121=0,"You must select one 'Yes' from below.","OK"))</f>
        <v>OK</v>
      </c>
      <c r="G121" s="726"/>
      <c r="H121" s="726"/>
      <c r="I121" s="397"/>
      <c r="O121" s="397"/>
      <c r="P121" s="397"/>
      <c r="Q121" s="397"/>
      <c r="R121" s="397"/>
      <c r="S121" s="397"/>
      <c r="T121" s="397"/>
      <c r="U121" s="397"/>
      <c r="V121" s="397"/>
      <c r="W121" s="397"/>
      <c r="X121" s="397"/>
      <c r="Y121" s="397"/>
      <c r="Z121" s="397"/>
      <c r="AA121" s="397"/>
      <c r="AB121" s="397"/>
      <c r="AC121" s="397"/>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7"/>
      <c r="AY121" s="397"/>
      <c r="AZ121" s="397"/>
      <c r="BA121" s="397"/>
      <c r="BB121" s="397"/>
      <c r="BC121" s="397"/>
      <c r="BD121" s="397"/>
      <c r="BE121" s="397"/>
      <c r="BF121" s="397"/>
      <c r="BG121" s="397"/>
      <c r="BH121" s="397"/>
      <c r="BI121" s="397"/>
      <c r="BJ121" s="397"/>
      <c r="BK121" s="397"/>
      <c r="BL121" s="397"/>
      <c r="BM121" s="397"/>
      <c r="BN121" s="397"/>
      <c r="BO121" s="397"/>
      <c r="BP121" s="397"/>
      <c r="BQ121" s="397"/>
      <c r="BR121" s="397"/>
      <c r="BS121" s="397"/>
      <c r="BT121" s="397"/>
      <c r="BU121" s="397"/>
      <c r="BV121" s="397"/>
      <c r="BW121" s="397"/>
      <c r="BX121" s="397"/>
      <c r="BY121" s="397"/>
      <c r="BZ121" s="397"/>
      <c r="CA121" s="397"/>
      <c r="CB121" s="397"/>
      <c r="CC121" s="397"/>
      <c r="CD121" s="397"/>
      <c r="CE121" s="397"/>
      <c r="CF121" s="397"/>
      <c r="CG121" s="397"/>
      <c r="CH121" s="397"/>
      <c r="CI121" s="397"/>
      <c r="CJ121" s="397"/>
      <c r="CK121" s="397"/>
      <c r="CL121" s="397"/>
      <c r="CM121" s="397"/>
      <c r="CN121" s="397"/>
      <c r="CO121" s="397"/>
      <c r="CP121" s="397"/>
      <c r="CQ121" s="397"/>
      <c r="CR121" s="397"/>
      <c r="CS121" s="397"/>
      <c r="CT121" s="397"/>
      <c r="CU121" s="397"/>
      <c r="CV121" s="397"/>
      <c r="CW121" s="397"/>
      <c r="CX121" s="397"/>
      <c r="CY121" s="397"/>
      <c r="CZ121" s="397"/>
      <c r="DA121" s="397"/>
      <c r="DB121" s="397"/>
      <c r="DC121" s="397"/>
      <c r="DD121" s="397"/>
      <c r="DE121" s="397"/>
      <c r="DF121" s="397"/>
      <c r="DG121" s="397"/>
      <c r="DH121" s="397"/>
      <c r="DI121" s="397"/>
      <c r="DJ121" s="397"/>
      <c r="DK121" s="397"/>
      <c r="DL121" s="397"/>
      <c r="DM121" s="397"/>
      <c r="DN121" s="397"/>
      <c r="DO121" s="397"/>
      <c r="DP121" s="397"/>
      <c r="DQ121" s="397"/>
      <c r="DR121" s="397"/>
      <c r="DS121" s="397"/>
      <c r="DT121" s="397"/>
      <c r="DU121" s="397"/>
      <c r="DV121" s="397"/>
      <c r="DW121" s="397"/>
      <c r="DX121" s="397"/>
      <c r="DY121" s="397"/>
      <c r="DZ121" s="397"/>
      <c r="EA121" s="397"/>
      <c r="EB121" s="397"/>
      <c r="EC121" s="397"/>
      <c r="ED121" s="397"/>
      <c r="EE121" s="397"/>
      <c r="EF121" s="397"/>
      <c r="EG121" s="397"/>
      <c r="EH121" s="397"/>
      <c r="EI121" s="397"/>
      <c r="EJ121" s="397"/>
      <c r="EK121" s="397"/>
      <c r="EL121" s="397"/>
      <c r="EM121" s="397"/>
      <c r="EN121" s="397"/>
      <c r="EO121" s="397"/>
      <c r="EP121" s="397"/>
      <c r="EQ121" s="397"/>
      <c r="ER121" s="397"/>
      <c r="ES121" s="397"/>
      <c r="ET121" s="397"/>
      <c r="EU121" s="397"/>
      <c r="EV121" s="397"/>
      <c r="EW121" s="397"/>
      <c r="EX121" s="397"/>
      <c r="EY121" s="397"/>
      <c r="EZ121" s="397"/>
      <c r="FA121" s="397"/>
      <c r="FB121" s="397"/>
      <c r="FC121" s="397"/>
      <c r="FD121" s="397"/>
      <c r="FE121" s="397"/>
      <c r="FF121" s="397"/>
      <c r="FG121" s="397"/>
      <c r="FH121" s="397"/>
      <c r="FI121" s="397"/>
      <c r="FJ121" s="397"/>
      <c r="FK121" s="397"/>
      <c r="FL121" s="397"/>
      <c r="FM121" s="397"/>
      <c r="FN121" s="397"/>
      <c r="FO121" s="397"/>
      <c r="FP121" s="397"/>
      <c r="FQ121" s="397"/>
      <c r="FR121" s="397"/>
      <c r="FS121" s="397"/>
      <c r="FT121" s="397"/>
      <c r="FU121" s="397"/>
      <c r="FV121" s="397"/>
      <c r="FW121" s="397"/>
      <c r="FX121" s="397"/>
      <c r="FY121" s="397"/>
      <c r="FZ121" s="397"/>
      <c r="GA121" s="397"/>
      <c r="GB121" s="397"/>
      <c r="GC121" s="397"/>
      <c r="GD121" s="397"/>
      <c r="GE121" s="397"/>
      <c r="GF121" s="397"/>
      <c r="GG121" s="397"/>
      <c r="GH121" s="397"/>
      <c r="GI121" s="397"/>
      <c r="GJ121" s="397"/>
      <c r="GK121" s="397"/>
      <c r="GL121" s="397"/>
      <c r="GM121" s="397"/>
      <c r="GN121" s="397"/>
      <c r="GO121" s="397"/>
      <c r="GP121" s="397"/>
      <c r="GQ121" s="397"/>
      <c r="GR121" s="397"/>
      <c r="GS121" s="397"/>
      <c r="GT121" s="397"/>
      <c r="GU121" s="397"/>
      <c r="GV121" s="397"/>
      <c r="GW121" s="397"/>
      <c r="GX121" s="397"/>
      <c r="GY121" s="397"/>
      <c r="GZ121" s="397"/>
      <c r="HA121" s="397"/>
      <c r="HB121" s="397"/>
      <c r="HC121" s="397"/>
      <c r="HD121" s="397"/>
      <c r="HE121" s="397"/>
      <c r="HF121" s="397"/>
      <c r="HG121" s="397"/>
      <c r="HH121" s="397"/>
      <c r="HI121" s="397"/>
      <c r="HJ121" s="397"/>
      <c r="HK121" s="397"/>
      <c r="HL121" s="397"/>
      <c r="HM121" s="397"/>
      <c r="HN121" s="397"/>
      <c r="HO121" s="397"/>
      <c r="HP121" s="397"/>
      <c r="HQ121" s="397"/>
      <c r="HR121" s="397"/>
      <c r="HS121" s="397"/>
      <c r="HT121" s="397"/>
      <c r="HU121" s="397"/>
      <c r="HV121" s="397"/>
      <c r="HW121" s="397"/>
      <c r="HX121" s="397"/>
      <c r="HY121" s="397"/>
      <c r="HZ121" s="397"/>
      <c r="IA121" s="397"/>
      <c r="IB121" s="397"/>
      <c r="IC121" s="397"/>
      <c r="ID121" s="397"/>
      <c r="IE121" s="397"/>
      <c r="IF121" s="397"/>
      <c r="IG121" s="397"/>
      <c r="IH121" s="397"/>
      <c r="II121" s="397"/>
      <c r="IJ121" s="397"/>
      <c r="IK121" s="397"/>
      <c r="IL121" s="397"/>
      <c r="IM121" s="397"/>
      <c r="IN121" s="397"/>
    </row>
    <row r="122" spans="1:248" ht="34.15" hidden="1" customHeight="1">
      <c r="A122" s="732">
        <f>IF(AND(B122="Yes",C121="OK"),I122,0)</f>
        <v>2.5</v>
      </c>
      <c r="B122" s="735" t="s">
        <v>580</v>
      </c>
      <c r="C122" s="728" t="s">
        <v>1256</v>
      </c>
      <c r="G122" s="726"/>
      <c r="H122" s="726"/>
      <c r="I122" s="397">
        <v>2.5</v>
      </c>
      <c r="O122" s="397"/>
      <c r="P122" s="397"/>
      <c r="Q122" s="397"/>
      <c r="R122" s="397"/>
      <c r="S122" s="397"/>
      <c r="T122" s="397"/>
      <c r="U122" s="397"/>
      <c r="V122" s="397"/>
      <c r="W122" s="397"/>
      <c r="X122" s="397"/>
      <c r="Y122" s="397"/>
      <c r="Z122" s="397"/>
      <c r="AA122" s="397"/>
      <c r="AB122" s="397"/>
      <c r="AC122" s="397"/>
      <c r="AD122" s="397"/>
      <c r="AE122" s="397"/>
      <c r="AF122" s="397"/>
      <c r="AG122" s="397"/>
      <c r="AH122" s="397"/>
      <c r="AI122" s="397"/>
      <c r="AJ122" s="397"/>
      <c r="AK122" s="397"/>
      <c r="AL122" s="397"/>
      <c r="AM122" s="397"/>
      <c r="AN122" s="397"/>
      <c r="AO122" s="397"/>
      <c r="AP122" s="397"/>
      <c r="AQ122" s="397"/>
      <c r="AR122" s="397"/>
      <c r="AS122" s="397"/>
      <c r="AT122" s="397"/>
      <c r="AU122" s="397"/>
      <c r="AV122" s="397"/>
      <c r="AW122" s="397"/>
      <c r="AX122" s="397"/>
      <c r="AY122" s="397"/>
      <c r="AZ122" s="397"/>
      <c r="BA122" s="397"/>
      <c r="BB122" s="397"/>
      <c r="BC122" s="397"/>
      <c r="BD122" s="397"/>
      <c r="BE122" s="397"/>
      <c r="BF122" s="397"/>
      <c r="BG122" s="397"/>
      <c r="BH122" s="397"/>
      <c r="BI122" s="397"/>
      <c r="BJ122" s="397"/>
      <c r="BK122" s="397"/>
      <c r="BL122" s="397"/>
      <c r="BM122" s="397"/>
      <c r="BN122" s="397"/>
      <c r="BO122" s="397"/>
      <c r="BP122" s="397"/>
      <c r="BQ122" s="397"/>
      <c r="BR122" s="397"/>
      <c r="BS122" s="397"/>
      <c r="BT122" s="397"/>
      <c r="BU122" s="397"/>
      <c r="BV122" s="397"/>
      <c r="BW122" s="397"/>
      <c r="BX122" s="397"/>
      <c r="BY122" s="397"/>
      <c r="BZ122" s="397"/>
      <c r="CA122" s="397"/>
      <c r="CB122" s="397"/>
      <c r="CC122" s="397"/>
      <c r="CD122" s="397"/>
      <c r="CE122" s="397"/>
      <c r="CF122" s="397"/>
      <c r="CG122" s="397"/>
      <c r="CH122" s="397"/>
      <c r="CI122" s="397"/>
      <c r="CJ122" s="397"/>
      <c r="CK122" s="397"/>
      <c r="CL122" s="397"/>
      <c r="CM122" s="397"/>
      <c r="CN122" s="397"/>
      <c r="CO122" s="397"/>
      <c r="CP122" s="397"/>
      <c r="CQ122" s="397"/>
      <c r="CR122" s="397"/>
      <c r="CS122" s="397"/>
      <c r="CT122" s="397"/>
      <c r="CU122" s="397"/>
      <c r="CV122" s="397"/>
      <c r="CW122" s="397"/>
      <c r="CX122" s="397"/>
      <c r="CY122" s="397"/>
      <c r="CZ122" s="397"/>
      <c r="DA122" s="397"/>
      <c r="DB122" s="397"/>
      <c r="DC122" s="397"/>
      <c r="DD122" s="397"/>
      <c r="DE122" s="397"/>
      <c r="DF122" s="397"/>
      <c r="DG122" s="397"/>
      <c r="DH122" s="397"/>
      <c r="DI122" s="397"/>
      <c r="DJ122" s="397"/>
      <c r="DK122" s="397"/>
      <c r="DL122" s="397"/>
      <c r="DM122" s="397"/>
      <c r="DN122" s="397"/>
      <c r="DO122" s="397"/>
      <c r="DP122" s="397"/>
      <c r="DQ122" s="397"/>
      <c r="DR122" s="397"/>
      <c r="DS122" s="397"/>
      <c r="DT122" s="397"/>
      <c r="DU122" s="397"/>
      <c r="DV122" s="397"/>
      <c r="DW122" s="397"/>
      <c r="DX122" s="397"/>
      <c r="DY122" s="397"/>
      <c r="DZ122" s="397"/>
      <c r="EA122" s="397"/>
      <c r="EB122" s="397"/>
      <c r="EC122" s="397"/>
      <c r="ED122" s="397"/>
      <c r="EE122" s="397"/>
      <c r="EF122" s="397"/>
      <c r="EG122" s="397"/>
      <c r="EH122" s="397"/>
      <c r="EI122" s="397"/>
      <c r="EJ122" s="397"/>
      <c r="EK122" s="397"/>
      <c r="EL122" s="397"/>
      <c r="EM122" s="397"/>
      <c r="EN122" s="397"/>
      <c r="EO122" s="397"/>
      <c r="EP122" s="397"/>
      <c r="EQ122" s="397"/>
      <c r="ER122" s="397"/>
      <c r="ES122" s="397"/>
      <c r="ET122" s="397"/>
      <c r="EU122" s="397"/>
      <c r="EV122" s="397"/>
      <c r="EW122" s="397"/>
      <c r="EX122" s="397"/>
      <c r="EY122" s="397"/>
      <c r="EZ122" s="397"/>
      <c r="FA122" s="397"/>
      <c r="FB122" s="397"/>
      <c r="FC122" s="397"/>
      <c r="FD122" s="397"/>
      <c r="FE122" s="397"/>
      <c r="FF122" s="397"/>
      <c r="FG122" s="397"/>
      <c r="FH122" s="397"/>
      <c r="FI122" s="397"/>
      <c r="FJ122" s="397"/>
      <c r="FK122" s="397"/>
      <c r="FL122" s="397"/>
      <c r="FM122" s="397"/>
      <c r="FN122" s="397"/>
      <c r="FO122" s="397"/>
      <c r="FP122" s="397"/>
      <c r="FQ122" s="397"/>
      <c r="FR122" s="397"/>
      <c r="FS122" s="397"/>
      <c r="FT122" s="397"/>
      <c r="FU122" s="397"/>
      <c r="FV122" s="397"/>
      <c r="FW122" s="397"/>
      <c r="FX122" s="397"/>
      <c r="FY122" s="397"/>
      <c r="FZ122" s="397"/>
      <c r="GA122" s="397"/>
      <c r="GB122" s="397"/>
      <c r="GC122" s="397"/>
      <c r="GD122" s="397"/>
      <c r="GE122" s="397"/>
      <c r="GF122" s="397"/>
      <c r="GG122" s="397"/>
      <c r="GH122" s="397"/>
      <c r="GI122" s="397"/>
      <c r="GJ122" s="397"/>
      <c r="GK122" s="397"/>
      <c r="GL122" s="397"/>
      <c r="GM122" s="397"/>
      <c r="GN122" s="397"/>
      <c r="GO122" s="397"/>
      <c r="GP122" s="397"/>
      <c r="GQ122" s="397"/>
      <c r="GR122" s="397"/>
      <c r="GS122" s="397"/>
      <c r="GT122" s="397"/>
      <c r="GU122" s="397"/>
      <c r="GV122" s="397"/>
      <c r="GW122" s="397"/>
      <c r="GX122" s="397"/>
      <c r="GY122" s="397"/>
      <c r="GZ122" s="397"/>
      <c r="HA122" s="397"/>
      <c r="HB122" s="397"/>
      <c r="HC122" s="397"/>
      <c r="HD122" s="397"/>
      <c r="HE122" s="397"/>
      <c r="HF122" s="397"/>
      <c r="HG122" s="397"/>
      <c r="HH122" s="397"/>
      <c r="HI122" s="397"/>
      <c r="HJ122" s="397"/>
      <c r="HK122" s="397"/>
      <c r="HL122" s="397"/>
      <c r="HM122" s="397"/>
      <c r="HN122" s="397"/>
      <c r="HO122" s="397"/>
      <c r="HP122" s="397"/>
      <c r="HQ122" s="397"/>
      <c r="HR122" s="397"/>
      <c r="HS122" s="397"/>
      <c r="HT122" s="397"/>
      <c r="HU122" s="397"/>
      <c r="HV122" s="397"/>
      <c r="HW122" s="397"/>
      <c r="HX122" s="397"/>
      <c r="HY122" s="397"/>
      <c r="HZ122" s="397"/>
      <c r="IA122" s="397"/>
      <c r="IB122" s="397"/>
      <c r="IC122" s="397"/>
      <c r="ID122" s="397"/>
      <c r="IE122" s="397"/>
      <c r="IF122" s="397"/>
      <c r="IG122" s="397"/>
      <c r="IH122" s="397"/>
      <c r="II122" s="397"/>
      <c r="IJ122" s="397"/>
      <c r="IK122" s="397"/>
      <c r="IL122" s="397"/>
      <c r="IM122" s="397"/>
      <c r="IN122" s="397"/>
    </row>
    <row r="123" spans="1:248" ht="34.15" hidden="1" customHeight="1">
      <c r="A123" s="732">
        <f>IF(AND(B123="Yes",C121="OK"),I123,0)</f>
        <v>0</v>
      </c>
      <c r="B123" s="735" t="s">
        <v>1206</v>
      </c>
      <c r="C123" s="728" t="s">
        <v>1257</v>
      </c>
      <c r="G123" s="726"/>
      <c r="H123" s="726"/>
      <c r="I123" s="397">
        <v>1.5</v>
      </c>
      <c r="O123" s="397"/>
      <c r="P123" s="397"/>
      <c r="Q123" s="397"/>
      <c r="R123" s="397"/>
      <c r="S123" s="397"/>
      <c r="T123" s="397"/>
      <c r="U123" s="397"/>
      <c r="V123" s="397"/>
      <c r="W123" s="397"/>
      <c r="X123" s="397"/>
      <c r="Y123" s="397"/>
      <c r="Z123" s="397"/>
      <c r="AA123" s="397"/>
      <c r="AB123" s="397"/>
      <c r="AC123" s="397"/>
      <c r="AD123" s="397"/>
      <c r="AE123" s="397"/>
      <c r="AF123" s="397"/>
      <c r="AG123" s="397"/>
      <c r="AH123" s="397"/>
      <c r="AI123" s="397"/>
      <c r="AJ123" s="397"/>
      <c r="AK123" s="397"/>
      <c r="AL123" s="397"/>
      <c r="AM123" s="397"/>
      <c r="AN123" s="397"/>
      <c r="AO123" s="397"/>
      <c r="AP123" s="397"/>
      <c r="AQ123" s="397"/>
      <c r="AR123" s="397"/>
      <c r="AS123" s="397"/>
      <c r="AT123" s="397"/>
      <c r="AU123" s="397"/>
      <c r="AV123" s="397"/>
      <c r="AW123" s="397"/>
      <c r="AX123" s="397"/>
      <c r="AY123" s="397"/>
      <c r="AZ123" s="397"/>
      <c r="BA123" s="397"/>
      <c r="BB123" s="397"/>
      <c r="BC123" s="397"/>
      <c r="BD123" s="397"/>
      <c r="BE123" s="397"/>
      <c r="BF123" s="397"/>
      <c r="BG123" s="397"/>
      <c r="BH123" s="397"/>
      <c r="BI123" s="397"/>
      <c r="BJ123" s="397"/>
      <c r="BK123" s="397"/>
      <c r="BL123" s="397"/>
      <c r="BM123" s="397"/>
      <c r="BN123" s="397"/>
      <c r="BO123" s="397"/>
      <c r="BP123" s="397"/>
      <c r="BQ123" s="397"/>
      <c r="BR123" s="397"/>
      <c r="BS123" s="397"/>
      <c r="BT123" s="397"/>
      <c r="BU123" s="397"/>
      <c r="BV123" s="397"/>
      <c r="BW123" s="397"/>
      <c r="BX123" s="397"/>
      <c r="BY123" s="397"/>
      <c r="BZ123" s="397"/>
      <c r="CA123" s="397"/>
      <c r="CB123" s="397"/>
      <c r="CC123" s="397"/>
      <c r="CD123" s="397"/>
      <c r="CE123" s="397"/>
      <c r="CF123" s="397"/>
      <c r="CG123" s="397"/>
      <c r="CH123" s="397"/>
      <c r="CI123" s="397"/>
      <c r="CJ123" s="397"/>
      <c r="CK123" s="397"/>
      <c r="CL123" s="397"/>
      <c r="CM123" s="397"/>
      <c r="CN123" s="397"/>
      <c r="CO123" s="397"/>
      <c r="CP123" s="397"/>
      <c r="CQ123" s="397"/>
      <c r="CR123" s="397"/>
      <c r="CS123" s="397"/>
      <c r="CT123" s="397"/>
      <c r="CU123" s="397"/>
      <c r="CV123" s="397"/>
      <c r="CW123" s="397"/>
      <c r="CX123" s="397"/>
      <c r="CY123" s="397"/>
      <c r="CZ123" s="397"/>
      <c r="DA123" s="397"/>
      <c r="DB123" s="397"/>
      <c r="DC123" s="397"/>
      <c r="DD123" s="397"/>
      <c r="DE123" s="397"/>
      <c r="DF123" s="397"/>
      <c r="DG123" s="397"/>
      <c r="DH123" s="397"/>
      <c r="DI123" s="397"/>
      <c r="DJ123" s="397"/>
      <c r="DK123" s="397"/>
      <c r="DL123" s="397"/>
      <c r="DM123" s="397"/>
      <c r="DN123" s="397"/>
      <c r="DO123" s="397"/>
      <c r="DP123" s="397"/>
      <c r="DQ123" s="397"/>
      <c r="DR123" s="397"/>
      <c r="DS123" s="397"/>
      <c r="DT123" s="397"/>
      <c r="DU123" s="397"/>
      <c r="DV123" s="397"/>
      <c r="DW123" s="397"/>
      <c r="DX123" s="397"/>
      <c r="DY123" s="397"/>
      <c r="DZ123" s="397"/>
      <c r="EA123" s="397"/>
      <c r="EB123" s="397"/>
      <c r="EC123" s="397"/>
      <c r="ED123" s="397"/>
      <c r="EE123" s="397"/>
      <c r="EF123" s="397"/>
      <c r="EG123" s="397"/>
      <c r="EH123" s="397"/>
      <c r="EI123" s="397"/>
      <c r="EJ123" s="397"/>
      <c r="EK123" s="397"/>
      <c r="EL123" s="397"/>
      <c r="EM123" s="397"/>
      <c r="EN123" s="397"/>
      <c r="EO123" s="397"/>
      <c r="EP123" s="397"/>
      <c r="EQ123" s="397"/>
      <c r="ER123" s="397"/>
      <c r="ES123" s="397"/>
      <c r="ET123" s="397"/>
      <c r="EU123" s="397"/>
      <c r="EV123" s="397"/>
      <c r="EW123" s="397"/>
      <c r="EX123" s="397"/>
      <c r="EY123" s="397"/>
      <c r="EZ123" s="397"/>
      <c r="FA123" s="397"/>
      <c r="FB123" s="397"/>
      <c r="FC123" s="397"/>
      <c r="FD123" s="397"/>
      <c r="FE123" s="397"/>
      <c r="FF123" s="397"/>
      <c r="FG123" s="397"/>
      <c r="FH123" s="397"/>
      <c r="FI123" s="397"/>
      <c r="FJ123" s="397"/>
      <c r="FK123" s="397"/>
      <c r="FL123" s="397"/>
      <c r="FM123" s="397"/>
      <c r="FN123" s="397"/>
      <c r="FO123" s="397"/>
      <c r="FP123" s="397"/>
      <c r="FQ123" s="397"/>
      <c r="FR123" s="397"/>
      <c r="FS123" s="397"/>
      <c r="FT123" s="397"/>
      <c r="FU123" s="397"/>
      <c r="FV123" s="397"/>
      <c r="FW123" s="397"/>
      <c r="FX123" s="397"/>
      <c r="FY123" s="397"/>
      <c r="FZ123" s="397"/>
      <c r="GA123" s="397"/>
      <c r="GB123" s="397"/>
      <c r="GC123" s="397"/>
      <c r="GD123" s="397"/>
      <c r="GE123" s="397"/>
      <c r="GF123" s="397"/>
      <c r="GG123" s="397"/>
      <c r="GH123" s="397"/>
      <c r="GI123" s="397"/>
      <c r="GJ123" s="397"/>
      <c r="GK123" s="397"/>
      <c r="GL123" s="397"/>
      <c r="GM123" s="397"/>
      <c r="GN123" s="397"/>
      <c r="GO123" s="397"/>
      <c r="GP123" s="397"/>
      <c r="GQ123" s="397"/>
      <c r="GR123" s="397"/>
      <c r="GS123" s="397"/>
      <c r="GT123" s="397"/>
      <c r="GU123" s="397"/>
      <c r="GV123" s="397"/>
      <c r="GW123" s="397"/>
      <c r="GX123" s="397"/>
      <c r="GY123" s="397"/>
      <c r="GZ123" s="397"/>
      <c r="HA123" s="397"/>
      <c r="HB123" s="397"/>
      <c r="HC123" s="397"/>
      <c r="HD123" s="397"/>
      <c r="HE123" s="397"/>
      <c r="HF123" s="397"/>
      <c r="HG123" s="397"/>
      <c r="HH123" s="397"/>
      <c r="HI123" s="397"/>
      <c r="HJ123" s="397"/>
      <c r="HK123" s="397"/>
      <c r="HL123" s="397"/>
      <c r="HM123" s="397"/>
      <c r="HN123" s="397"/>
      <c r="HO123" s="397"/>
      <c r="HP123" s="397"/>
      <c r="HQ123" s="397"/>
      <c r="HR123" s="397"/>
      <c r="HS123" s="397"/>
      <c r="HT123" s="397"/>
      <c r="HU123" s="397"/>
      <c r="HV123" s="397"/>
      <c r="HW123" s="397"/>
      <c r="HX123" s="397"/>
      <c r="HY123" s="397"/>
      <c r="HZ123" s="397"/>
      <c r="IA123" s="397"/>
      <c r="IB123" s="397"/>
      <c r="IC123" s="397"/>
      <c r="ID123" s="397"/>
      <c r="IE123" s="397"/>
      <c r="IF123" s="397"/>
      <c r="IG123" s="397"/>
      <c r="IH123" s="397"/>
      <c r="II123" s="397"/>
      <c r="IJ123" s="397"/>
      <c r="IK123" s="397"/>
      <c r="IL123" s="397"/>
      <c r="IM123" s="397"/>
      <c r="IN123" s="397"/>
    </row>
    <row r="124" spans="1:248" ht="34.15" hidden="1" customHeight="1">
      <c r="A124" s="732">
        <f>IF(AND(B124="Yes",C121="OK"),I124,0)</f>
        <v>0</v>
      </c>
      <c r="B124" s="735" t="s">
        <v>1206</v>
      </c>
      <c r="C124" s="728" t="s">
        <v>1258</v>
      </c>
      <c r="G124" s="726"/>
      <c r="H124" s="726"/>
      <c r="I124" s="397">
        <v>1</v>
      </c>
      <c r="O124" s="397"/>
      <c r="P124" s="397"/>
      <c r="Q124" s="397"/>
      <c r="R124" s="397"/>
      <c r="S124" s="397"/>
      <c r="T124" s="397"/>
      <c r="U124" s="397"/>
      <c r="V124" s="397"/>
      <c r="W124" s="397"/>
      <c r="X124" s="397"/>
      <c r="Y124" s="397"/>
      <c r="Z124" s="397"/>
      <c r="AA124" s="397"/>
      <c r="AB124" s="397"/>
      <c r="AC124" s="397"/>
      <c r="AD124" s="397"/>
      <c r="AE124" s="397"/>
      <c r="AF124" s="397"/>
      <c r="AG124" s="397"/>
      <c r="AH124" s="397"/>
      <c r="AI124" s="397"/>
      <c r="AJ124" s="397"/>
      <c r="AK124" s="397"/>
      <c r="AL124" s="397"/>
      <c r="AM124" s="397"/>
      <c r="AN124" s="397"/>
      <c r="AO124" s="397"/>
      <c r="AP124" s="397"/>
      <c r="AQ124" s="397"/>
      <c r="AR124" s="397"/>
      <c r="AS124" s="397"/>
      <c r="AT124" s="397"/>
      <c r="AU124" s="397"/>
      <c r="AV124" s="397"/>
      <c r="AW124" s="397"/>
      <c r="AX124" s="397"/>
      <c r="AY124" s="397"/>
      <c r="AZ124" s="397"/>
      <c r="BA124" s="397"/>
      <c r="BB124" s="397"/>
      <c r="BC124" s="397"/>
      <c r="BD124" s="397"/>
      <c r="BE124" s="397"/>
      <c r="BF124" s="397"/>
      <c r="BG124" s="397"/>
      <c r="BH124" s="397"/>
      <c r="BI124" s="397"/>
      <c r="BJ124" s="397"/>
      <c r="BK124" s="397"/>
      <c r="BL124" s="397"/>
      <c r="BM124" s="397"/>
      <c r="BN124" s="397"/>
      <c r="BO124" s="397"/>
      <c r="BP124" s="397"/>
      <c r="BQ124" s="397"/>
      <c r="BR124" s="397"/>
      <c r="BS124" s="397"/>
      <c r="BT124" s="397"/>
      <c r="BU124" s="397"/>
      <c r="BV124" s="397"/>
      <c r="BW124" s="397"/>
      <c r="BX124" s="397"/>
      <c r="BY124" s="397"/>
      <c r="BZ124" s="397"/>
      <c r="CA124" s="397"/>
      <c r="CB124" s="397"/>
      <c r="CC124" s="397"/>
      <c r="CD124" s="397"/>
      <c r="CE124" s="397"/>
      <c r="CF124" s="397"/>
      <c r="CG124" s="397"/>
      <c r="CH124" s="397"/>
      <c r="CI124" s="397"/>
      <c r="CJ124" s="397"/>
      <c r="CK124" s="397"/>
      <c r="CL124" s="397"/>
      <c r="CM124" s="397"/>
      <c r="CN124" s="397"/>
      <c r="CO124" s="397"/>
      <c r="CP124" s="397"/>
      <c r="CQ124" s="397"/>
      <c r="CR124" s="397"/>
      <c r="CS124" s="397"/>
      <c r="CT124" s="397"/>
      <c r="CU124" s="397"/>
      <c r="CV124" s="397"/>
      <c r="CW124" s="397"/>
      <c r="CX124" s="397"/>
      <c r="CY124" s="397"/>
      <c r="CZ124" s="397"/>
      <c r="DA124" s="397"/>
      <c r="DB124" s="397"/>
      <c r="DC124" s="397"/>
      <c r="DD124" s="397"/>
      <c r="DE124" s="397"/>
      <c r="DF124" s="397"/>
      <c r="DG124" s="397"/>
      <c r="DH124" s="397"/>
      <c r="DI124" s="397"/>
      <c r="DJ124" s="397"/>
      <c r="DK124" s="397"/>
      <c r="DL124" s="397"/>
      <c r="DM124" s="397"/>
      <c r="DN124" s="397"/>
      <c r="DO124" s="397"/>
      <c r="DP124" s="397"/>
      <c r="DQ124" s="397"/>
      <c r="DR124" s="397"/>
      <c r="DS124" s="397"/>
      <c r="DT124" s="397"/>
      <c r="DU124" s="397"/>
      <c r="DV124" s="397"/>
      <c r="DW124" s="397"/>
      <c r="DX124" s="397"/>
      <c r="DY124" s="397"/>
      <c r="DZ124" s="397"/>
      <c r="EA124" s="397"/>
      <c r="EB124" s="397"/>
      <c r="EC124" s="397"/>
      <c r="ED124" s="397"/>
      <c r="EE124" s="397"/>
      <c r="EF124" s="397"/>
      <c r="EG124" s="397"/>
      <c r="EH124" s="397"/>
      <c r="EI124" s="397"/>
      <c r="EJ124" s="397"/>
      <c r="EK124" s="397"/>
      <c r="EL124" s="397"/>
      <c r="EM124" s="397"/>
      <c r="EN124" s="397"/>
      <c r="EO124" s="397"/>
      <c r="EP124" s="397"/>
      <c r="EQ124" s="397"/>
      <c r="ER124" s="397"/>
      <c r="ES124" s="397"/>
      <c r="ET124" s="397"/>
      <c r="EU124" s="397"/>
      <c r="EV124" s="397"/>
      <c r="EW124" s="397"/>
      <c r="EX124" s="397"/>
      <c r="EY124" s="397"/>
      <c r="EZ124" s="397"/>
      <c r="FA124" s="397"/>
      <c r="FB124" s="397"/>
      <c r="FC124" s="397"/>
      <c r="FD124" s="397"/>
      <c r="FE124" s="397"/>
      <c r="FF124" s="397"/>
      <c r="FG124" s="397"/>
      <c r="FH124" s="397"/>
      <c r="FI124" s="397"/>
      <c r="FJ124" s="397"/>
      <c r="FK124" s="397"/>
      <c r="FL124" s="397"/>
      <c r="FM124" s="397"/>
      <c r="FN124" s="397"/>
      <c r="FO124" s="397"/>
      <c r="FP124" s="397"/>
      <c r="FQ124" s="397"/>
      <c r="FR124" s="397"/>
      <c r="FS124" s="397"/>
      <c r="FT124" s="397"/>
      <c r="FU124" s="397"/>
      <c r="FV124" s="397"/>
      <c r="FW124" s="397"/>
      <c r="FX124" s="397"/>
      <c r="FY124" s="397"/>
      <c r="FZ124" s="397"/>
      <c r="GA124" s="397"/>
      <c r="GB124" s="397"/>
      <c r="GC124" s="397"/>
      <c r="GD124" s="397"/>
      <c r="GE124" s="397"/>
      <c r="GF124" s="397"/>
      <c r="GG124" s="397"/>
      <c r="GH124" s="397"/>
      <c r="GI124" s="397"/>
      <c r="GJ124" s="397"/>
      <c r="GK124" s="397"/>
      <c r="GL124" s="397"/>
      <c r="GM124" s="397"/>
      <c r="GN124" s="397"/>
      <c r="GO124" s="397"/>
      <c r="GP124" s="397"/>
      <c r="GQ124" s="397"/>
      <c r="GR124" s="397"/>
      <c r="GS124" s="397"/>
      <c r="GT124" s="397"/>
      <c r="GU124" s="397"/>
      <c r="GV124" s="397"/>
      <c r="GW124" s="397"/>
      <c r="GX124" s="397"/>
      <c r="GY124" s="397"/>
      <c r="GZ124" s="397"/>
      <c r="HA124" s="397"/>
      <c r="HB124" s="397"/>
      <c r="HC124" s="397"/>
      <c r="HD124" s="397"/>
      <c r="HE124" s="397"/>
      <c r="HF124" s="397"/>
      <c r="HG124" s="397"/>
      <c r="HH124" s="397"/>
      <c r="HI124" s="397"/>
      <c r="HJ124" s="397"/>
      <c r="HK124" s="397"/>
      <c r="HL124" s="397"/>
      <c r="HM124" s="397"/>
      <c r="HN124" s="397"/>
      <c r="HO124" s="397"/>
      <c r="HP124" s="397"/>
      <c r="HQ124" s="397"/>
      <c r="HR124" s="397"/>
      <c r="HS124" s="397"/>
      <c r="HT124" s="397"/>
      <c r="HU124" s="397"/>
      <c r="HV124" s="397"/>
      <c r="HW124" s="397"/>
      <c r="HX124" s="397"/>
      <c r="HY124" s="397"/>
      <c r="HZ124" s="397"/>
      <c r="IA124" s="397"/>
      <c r="IB124" s="397"/>
      <c r="IC124" s="397"/>
      <c r="ID124" s="397"/>
      <c r="IE124" s="397"/>
      <c r="IF124" s="397"/>
      <c r="IG124" s="397"/>
      <c r="IH124" s="397"/>
      <c r="II124" s="397"/>
      <c r="IJ124" s="397"/>
      <c r="IK124" s="397"/>
      <c r="IL124" s="397"/>
      <c r="IM124" s="397"/>
      <c r="IN124" s="397"/>
    </row>
    <row r="125" spans="1:248" ht="34.15" hidden="1" customHeight="1">
      <c r="A125" s="732">
        <f>IF(AND(B125="Yes",C121="OK"),I125,0)</f>
        <v>0</v>
      </c>
      <c r="B125" s="735" t="s">
        <v>1206</v>
      </c>
      <c r="C125" s="728" t="s">
        <v>1259</v>
      </c>
      <c r="G125" s="726"/>
      <c r="H125" s="726"/>
      <c r="I125" s="397">
        <v>0</v>
      </c>
      <c r="O125" s="397"/>
      <c r="P125" s="397"/>
      <c r="Q125" s="397"/>
      <c r="R125" s="397"/>
      <c r="S125" s="397"/>
      <c r="T125" s="397"/>
      <c r="U125" s="397"/>
      <c r="V125" s="397"/>
      <c r="W125" s="397"/>
      <c r="X125" s="397"/>
      <c r="Y125" s="397"/>
      <c r="Z125" s="397"/>
      <c r="AA125" s="397"/>
      <c r="AB125" s="397"/>
      <c r="AC125" s="397"/>
      <c r="AD125" s="397"/>
      <c r="AE125" s="397"/>
      <c r="AF125" s="397"/>
      <c r="AG125" s="397"/>
      <c r="AH125" s="397"/>
      <c r="AI125" s="397"/>
      <c r="AJ125" s="397"/>
      <c r="AK125" s="397"/>
      <c r="AL125" s="397"/>
      <c r="AM125" s="397"/>
      <c r="AN125" s="397"/>
      <c r="AO125" s="397"/>
      <c r="AP125" s="397"/>
      <c r="AQ125" s="397"/>
      <c r="AR125" s="397"/>
      <c r="AS125" s="397"/>
      <c r="AT125" s="397"/>
      <c r="AU125" s="397"/>
      <c r="AV125" s="397"/>
      <c r="AW125" s="397"/>
      <c r="AX125" s="397"/>
      <c r="AY125" s="397"/>
      <c r="AZ125" s="397"/>
      <c r="BA125" s="397"/>
      <c r="BB125" s="397"/>
      <c r="BC125" s="397"/>
      <c r="BD125" s="397"/>
      <c r="BE125" s="397"/>
      <c r="BF125" s="397"/>
      <c r="BG125" s="397"/>
      <c r="BH125" s="397"/>
      <c r="BI125" s="397"/>
      <c r="BJ125" s="397"/>
      <c r="BK125" s="397"/>
      <c r="BL125" s="397"/>
      <c r="BM125" s="397"/>
      <c r="BN125" s="397"/>
      <c r="BO125" s="397"/>
      <c r="BP125" s="397"/>
      <c r="BQ125" s="397"/>
      <c r="BR125" s="397"/>
      <c r="BS125" s="397"/>
      <c r="BT125" s="397"/>
      <c r="BU125" s="397"/>
      <c r="BV125" s="397"/>
      <c r="BW125" s="397"/>
      <c r="BX125" s="397"/>
      <c r="BY125" s="397"/>
      <c r="BZ125" s="397"/>
      <c r="CA125" s="397"/>
      <c r="CB125" s="397"/>
      <c r="CC125" s="397"/>
      <c r="CD125" s="397"/>
      <c r="CE125" s="397"/>
      <c r="CF125" s="397"/>
      <c r="CG125" s="397"/>
      <c r="CH125" s="397"/>
      <c r="CI125" s="397"/>
      <c r="CJ125" s="397"/>
      <c r="CK125" s="397"/>
      <c r="CL125" s="397"/>
      <c r="CM125" s="397"/>
      <c r="CN125" s="397"/>
      <c r="CO125" s="397"/>
      <c r="CP125" s="397"/>
      <c r="CQ125" s="397"/>
      <c r="CR125" s="397"/>
      <c r="CS125" s="397"/>
      <c r="CT125" s="397"/>
      <c r="CU125" s="397"/>
      <c r="CV125" s="397"/>
      <c r="CW125" s="397"/>
      <c r="CX125" s="397"/>
      <c r="CY125" s="397"/>
      <c r="CZ125" s="397"/>
      <c r="DA125" s="397"/>
      <c r="DB125" s="397"/>
      <c r="DC125" s="397"/>
      <c r="DD125" s="397"/>
      <c r="DE125" s="397"/>
      <c r="DF125" s="397"/>
      <c r="DG125" s="397"/>
      <c r="DH125" s="397"/>
      <c r="DI125" s="397"/>
      <c r="DJ125" s="397"/>
      <c r="DK125" s="397"/>
      <c r="DL125" s="397"/>
      <c r="DM125" s="397"/>
      <c r="DN125" s="397"/>
      <c r="DO125" s="397"/>
      <c r="DP125" s="397"/>
      <c r="DQ125" s="397"/>
      <c r="DR125" s="397"/>
      <c r="DS125" s="397"/>
      <c r="DT125" s="397"/>
      <c r="DU125" s="397"/>
      <c r="DV125" s="397"/>
      <c r="DW125" s="397"/>
      <c r="DX125" s="397"/>
      <c r="DY125" s="397"/>
      <c r="DZ125" s="397"/>
      <c r="EA125" s="397"/>
      <c r="EB125" s="397"/>
      <c r="EC125" s="397"/>
      <c r="ED125" s="397"/>
      <c r="EE125" s="397"/>
      <c r="EF125" s="397"/>
      <c r="EG125" s="397"/>
      <c r="EH125" s="397"/>
      <c r="EI125" s="397"/>
      <c r="EJ125" s="397"/>
      <c r="EK125" s="397"/>
      <c r="EL125" s="397"/>
      <c r="EM125" s="397"/>
      <c r="EN125" s="397"/>
      <c r="EO125" s="397"/>
      <c r="EP125" s="397"/>
      <c r="EQ125" s="397"/>
      <c r="ER125" s="397"/>
      <c r="ES125" s="397"/>
      <c r="ET125" s="397"/>
      <c r="EU125" s="397"/>
      <c r="EV125" s="397"/>
      <c r="EW125" s="397"/>
      <c r="EX125" s="397"/>
      <c r="EY125" s="397"/>
      <c r="EZ125" s="397"/>
      <c r="FA125" s="397"/>
      <c r="FB125" s="397"/>
      <c r="FC125" s="397"/>
      <c r="FD125" s="397"/>
      <c r="FE125" s="397"/>
      <c r="FF125" s="397"/>
      <c r="FG125" s="397"/>
      <c r="FH125" s="397"/>
      <c r="FI125" s="397"/>
      <c r="FJ125" s="397"/>
      <c r="FK125" s="397"/>
      <c r="FL125" s="397"/>
      <c r="FM125" s="397"/>
      <c r="FN125" s="397"/>
      <c r="FO125" s="397"/>
      <c r="FP125" s="397"/>
      <c r="FQ125" s="397"/>
      <c r="FR125" s="397"/>
      <c r="FS125" s="397"/>
      <c r="FT125" s="397"/>
      <c r="FU125" s="397"/>
      <c r="FV125" s="397"/>
      <c r="FW125" s="397"/>
      <c r="FX125" s="397"/>
      <c r="FY125" s="397"/>
      <c r="FZ125" s="397"/>
      <c r="GA125" s="397"/>
      <c r="GB125" s="397"/>
      <c r="GC125" s="397"/>
      <c r="GD125" s="397"/>
      <c r="GE125" s="397"/>
      <c r="GF125" s="397"/>
      <c r="GG125" s="397"/>
      <c r="GH125" s="397"/>
      <c r="GI125" s="397"/>
      <c r="GJ125" s="397"/>
      <c r="GK125" s="397"/>
      <c r="GL125" s="397"/>
      <c r="GM125" s="397"/>
      <c r="GN125" s="397"/>
      <c r="GO125" s="397"/>
      <c r="GP125" s="397"/>
      <c r="GQ125" s="397"/>
      <c r="GR125" s="397"/>
      <c r="GS125" s="397"/>
      <c r="GT125" s="397"/>
      <c r="GU125" s="397"/>
      <c r="GV125" s="397"/>
      <c r="GW125" s="397"/>
      <c r="GX125" s="397"/>
      <c r="GY125" s="397"/>
      <c r="GZ125" s="397"/>
      <c r="HA125" s="397"/>
      <c r="HB125" s="397"/>
      <c r="HC125" s="397"/>
      <c r="HD125" s="397"/>
      <c r="HE125" s="397"/>
      <c r="HF125" s="397"/>
      <c r="HG125" s="397"/>
      <c r="HH125" s="397"/>
      <c r="HI125" s="397"/>
      <c r="HJ125" s="397"/>
      <c r="HK125" s="397"/>
      <c r="HL125" s="397"/>
      <c r="HM125" s="397"/>
      <c r="HN125" s="397"/>
      <c r="HO125" s="397"/>
      <c r="HP125" s="397"/>
      <c r="HQ125" s="397"/>
      <c r="HR125" s="397"/>
      <c r="HS125" s="397"/>
      <c r="HT125" s="397"/>
      <c r="HU125" s="397"/>
      <c r="HV125" s="397"/>
      <c r="HW125" s="397"/>
      <c r="HX125" s="397"/>
      <c r="HY125" s="397"/>
      <c r="HZ125" s="397"/>
      <c r="IA125" s="397"/>
      <c r="IB125" s="397"/>
      <c r="IC125" s="397"/>
      <c r="ID125" s="397"/>
      <c r="IE125" s="397"/>
      <c r="IF125" s="397"/>
      <c r="IG125" s="397"/>
      <c r="IH125" s="397"/>
      <c r="II125" s="397"/>
      <c r="IJ125" s="397"/>
      <c r="IK125" s="397"/>
      <c r="IL125" s="397"/>
      <c r="IM125" s="397"/>
      <c r="IN125" s="397"/>
    </row>
    <row r="126" spans="1:248" hidden="1">
      <c r="B126" s="736">
        <f>SUM(A122:A123)</f>
        <v>2.5</v>
      </c>
      <c r="C126" s="728" t="s">
        <v>1212</v>
      </c>
      <c r="G126" s="726"/>
      <c r="H126" s="726"/>
      <c r="I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7"/>
      <c r="AY126" s="397"/>
      <c r="AZ126" s="397"/>
      <c r="BA126" s="397"/>
      <c r="BB126" s="397"/>
      <c r="BC126" s="397"/>
      <c r="BD126" s="397"/>
      <c r="BE126" s="397"/>
      <c r="BF126" s="397"/>
      <c r="BG126" s="397"/>
      <c r="BH126" s="397"/>
      <c r="BI126" s="397"/>
      <c r="BJ126" s="397"/>
      <c r="BK126" s="397"/>
      <c r="BL126" s="397"/>
      <c r="BM126" s="397"/>
      <c r="BN126" s="397"/>
      <c r="BO126" s="397"/>
      <c r="BP126" s="397"/>
      <c r="BQ126" s="397"/>
      <c r="BR126" s="397"/>
      <c r="BS126" s="397"/>
      <c r="BT126" s="397"/>
      <c r="BU126" s="397"/>
      <c r="BV126" s="397"/>
      <c r="BW126" s="397"/>
      <c r="BX126" s="397"/>
      <c r="BY126" s="397"/>
      <c r="BZ126" s="397"/>
      <c r="CA126" s="397"/>
      <c r="CB126" s="397"/>
      <c r="CC126" s="397"/>
      <c r="CD126" s="397"/>
      <c r="CE126" s="397"/>
      <c r="CF126" s="397"/>
      <c r="CG126" s="397"/>
      <c r="CH126" s="397"/>
      <c r="CI126" s="397"/>
      <c r="CJ126" s="397"/>
      <c r="CK126" s="397"/>
      <c r="CL126" s="397"/>
      <c r="CM126" s="397"/>
      <c r="CN126" s="397"/>
      <c r="CO126" s="397"/>
      <c r="CP126" s="397"/>
      <c r="CQ126" s="397"/>
      <c r="CR126" s="397"/>
      <c r="CS126" s="397"/>
      <c r="CT126" s="397"/>
      <c r="CU126" s="397"/>
      <c r="CV126" s="397"/>
      <c r="CW126" s="397"/>
      <c r="CX126" s="397"/>
      <c r="CY126" s="397"/>
      <c r="CZ126" s="397"/>
      <c r="DA126" s="397"/>
      <c r="DB126" s="397"/>
      <c r="DC126" s="397"/>
      <c r="DD126" s="397"/>
      <c r="DE126" s="397"/>
      <c r="DF126" s="397"/>
      <c r="DG126" s="397"/>
      <c r="DH126" s="397"/>
      <c r="DI126" s="397"/>
      <c r="DJ126" s="397"/>
      <c r="DK126" s="397"/>
      <c r="DL126" s="397"/>
      <c r="DM126" s="397"/>
      <c r="DN126" s="397"/>
      <c r="DO126" s="397"/>
      <c r="DP126" s="397"/>
      <c r="DQ126" s="397"/>
      <c r="DR126" s="397"/>
      <c r="DS126" s="397"/>
      <c r="DT126" s="397"/>
      <c r="DU126" s="397"/>
      <c r="DV126" s="397"/>
      <c r="DW126" s="397"/>
      <c r="DX126" s="397"/>
      <c r="DY126" s="397"/>
      <c r="DZ126" s="397"/>
      <c r="EA126" s="397"/>
      <c r="EB126" s="397"/>
      <c r="EC126" s="397"/>
      <c r="ED126" s="397"/>
      <c r="EE126" s="397"/>
      <c r="EF126" s="397"/>
      <c r="EG126" s="397"/>
      <c r="EH126" s="397"/>
      <c r="EI126" s="397"/>
      <c r="EJ126" s="397"/>
      <c r="EK126" s="397"/>
      <c r="EL126" s="397"/>
      <c r="EM126" s="397"/>
      <c r="EN126" s="397"/>
      <c r="EO126" s="397"/>
      <c r="EP126" s="397"/>
      <c r="EQ126" s="397"/>
      <c r="ER126" s="397"/>
      <c r="ES126" s="397"/>
      <c r="ET126" s="397"/>
      <c r="EU126" s="397"/>
      <c r="EV126" s="397"/>
      <c r="EW126" s="397"/>
      <c r="EX126" s="397"/>
      <c r="EY126" s="397"/>
      <c r="EZ126" s="397"/>
      <c r="FA126" s="397"/>
      <c r="FB126" s="397"/>
      <c r="FC126" s="397"/>
      <c r="FD126" s="397"/>
      <c r="FE126" s="397"/>
      <c r="FF126" s="397"/>
      <c r="FG126" s="397"/>
      <c r="FH126" s="397"/>
      <c r="FI126" s="397"/>
      <c r="FJ126" s="397"/>
      <c r="FK126" s="397"/>
      <c r="FL126" s="397"/>
      <c r="FM126" s="397"/>
      <c r="FN126" s="397"/>
      <c r="FO126" s="397"/>
      <c r="FP126" s="397"/>
      <c r="FQ126" s="397"/>
      <c r="FR126" s="397"/>
      <c r="FS126" s="397"/>
      <c r="FT126" s="397"/>
      <c r="FU126" s="397"/>
      <c r="FV126" s="397"/>
      <c r="FW126" s="397"/>
      <c r="FX126" s="397"/>
      <c r="FY126" s="397"/>
      <c r="FZ126" s="397"/>
      <c r="GA126" s="397"/>
      <c r="GB126" s="397"/>
      <c r="GC126" s="397"/>
      <c r="GD126" s="397"/>
      <c r="GE126" s="397"/>
      <c r="GF126" s="397"/>
      <c r="GG126" s="397"/>
      <c r="GH126" s="397"/>
      <c r="GI126" s="397"/>
      <c r="GJ126" s="397"/>
      <c r="GK126" s="397"/>
      <c r="GL126" s="397"/>
      <c r="GM126" s="397"/>
      <c r="GN126" s="397"/>
      <c r="GO126" s="397"/>
      <c r="GP126" s="397"/>
      <c r="GQ126" s="397"/>
      <c r="GR126" s="397"/>
      <c r="GS126" s="397"/>
      <c r="GT126" s="397"/>
      <c r="GU126" s="397"/>
      <c r="GV126" s="397"/>
      <c r="GW126" s="397"/>
      <c r="GX126" s="397"/>
      <c r="GY126" s="397"/>
      <c r="GZ126" s="397"/>
      <c r="HA126" s="397"/>
      <c r="HB126" s="397"/>
      <c r="HC126" s="397"/>
      <c r="HD126" s="397"/>
      <c r="HE126" s="397"/>
      <c r="HF126" s="397"/>
      <c r="HG126" s="397"/>
      <c r="HH126" s="397"/>
      <c r="HI126" s="397"/>
      <c r="HJ126" s="397"/>
      <c r="HK126" s="397"/>
      <c r="HL126" s="397"/>
      <c r="HM126" s="397"/>
      <c r="HN126" s="397"/>
      <c r="HO126" s="397"/>
      <c r="HP126" s="397"/>
      <c r="HQ126" s="397"/>
      <c r="HR126" s="397"/>
      <c r="HS126" s="397"/>
      <c r="HT126" s="397"/>
      <c r="HU126" s="397"/>
      <c r="HV126" s="397"/>
      <c r="HW126" s="397"/>
      <c r="HX126" s="397"/>
      <c r="HY126" s="397"/>
      <c r="HZ126" s="397"/>
      <c r="IA126" s="397"/>
      <c r="IB126" s="397"/>
      <c r="IC126" s="397"/>
      <c r="ID126" s="397"/>
      <c r="IE126" s="397"/>
      <c r="IF126" s="397"/>
      <c r="IG126" s="397"/>
      <c r="IH126" s="397"/>
      <c r="II126" s="397"/>
      <c r="IJ126" s="397"/>
      <c r="IK126" s="397"/>
      <c r="IL126" s="397"/>
      <c r="IM126" s="397"/>
      <c r="IN126" s="397"/>
    </row>
    <row r="127" spans="1:248" ht="409.6" hidden="1" thickBot="1">
      <c r="B127" s="737" t="s">
        <v>1219</v>
      </c>
      <c r="C127" s="731" t="s">
        <v>1253</v>
      </c>
      <c r="G127" s="726"/>
      <c r="H127" s="726"/>
      <c r="I127" s="397"/>
      <c r="O127" s="397"/>
      <c r="P127" s="397"/>
      <c r="Q127" s="397"/>
      <c r="R127" s="397"/>
      <c r="S127" s="397"/>
      <c r="T127" s="397"/>
      <c r="U127" s="397"/>
      <c r="V127" s="397"/>
      <c r="W127" s="397"/>
      <c r="X127" s="397"/>
      <c r="Y127" s="397"/>
      <c r="Z127" s="397"/>
      <c r="AA127" s="397"/>
      <c r="AB127" s="397"/>
      <c r="AC127" s="397"/>
      <c r="AD127" s="397"/>
      <c r="AE127" s="397"/>
      <c r="AF127" s="397"/>
      <c r="AG127" s="397"/>
      <c r="AH127" s="397"/>
      <c r="AI127" s="397"/>
      <c r="AJ127" s="397"/>
      <c r="AK127" s="397"/>
      <c r="AL127" s="397"/>
      <c r="AM127" s="397"/>
      <c r="AN127" s="397"/>
      <c r="AO127" s="397"/>
      <c r="AP127" s="397"/>
      <c r="AQ127" s="397"/>
      <c r="AR127" s="397"/>
      <c r="AS127" s="397"/>
      <c r="AT127" s="397"/>
      <c r="AU127" s="397"/>
      <c r="AV127" s="397"/>
      <c r="AW127" s="397"/>
      <c r="AX127" s="397"/>
      <c r="AY127" s="397"/>
      <c r="AZ127" s="397"/>
      <c r="BA127" s="397"/>
      <c r="BB127" s="397"/>
      <c r="BC127" s="397"/>
      <c r="BD127" s="397"/>
      <c r="BE127" s="397"/>
      <c r="BF127" s="397"/>
      <c r="BG127" s="397"/>
      <c r="BH127" s="397"/>
      <c r="BI127" s="397"/>
      <c r="BJ127" s="397"/>
      <c r="BK127" s="397"/>
      <c r="BL127" s="397"/>
      <c r="BM127" s="397"/>
      <c r="BN127" s="397"/>
      <c r="BO127" s="397"/>
      <c r="BP127" s="397"/>
      <c r="BQ127" s="397"/>
      <c r="BR127" s="397"/>
      <c r="BS127" s="397"/>
      <c r="BT127" s="397"/>
      <c r="BU127" s="397"/>
      <c r="BV127" s="397"/>
      <c r="BW127" s="397"/>
      <c r="BX127" s="397"/>
      <c r="BY127" s="397"/>
      <c r="BZ127" s="397"/>
      <c r="CA127" s="397"/>
      <c r="CB127" s="397"/>
      <c r="CC127" s="397"/>
      <c r="CD127" s="397"/>
      <c r="CE127" s="397"/>
      <c r="CF127" s="397"/>
      <c r="CG127" s="397"/>
      <c r="CH127" s="397"/>
      <c r="CI127" s="397"/>
      <c r="CJ127" s="397"/>
      <c r="CK127" s="397"/>
      <c r="CL127" s="397"/>
      <c r="CM127" s="397"/>
      <c r="CN127" s="397"/>
      <c r="CO127" s="397"/>
      <c r="CP127" s="397"/>
      <c r="CQ127" s="397"/>
      <c r="CR127" s="397"/>
      <c r="CS127" s="397"/>
      <c r="CT127" s="397"/>
      <c r="CU127" s="397"/>
      <c r="CV127" s="397"/>
      <c r="CW127" s="397"/>
      <c r="CX127" s="397"/>
      <c r="CY127" s="397"/>
      <c r="CZ127" s="397"/>
      <c r="DA127" s="397"/>
      <c r="DB127" s="397"/>
      <c r="DC127" s="397"/>
      <c r="DD127" s="397"/>
      <c r="DE127" s="397"/>
      <c r="DF127" s="397"/>
      <c r="DG127" s="397"/>
      <c r="DH127" s="397"/>
      <c r="DI127" s="397"/>
      <c r="DJ127" s="397"/>
      <c r="DK127" s="397"/>
      <c r="DL127" s="397"/>
      <c r="DM127" s="397"/>
      <c r="DN127" s="397"/>
      <c r="DO127" s="397"/>
      <c r="DP127" s="397"/>
      <c r="DQ127" s="397"/>
      <c r="DR127" s="397"/>
      <c r="DS127" s="397"/>
      <c r="DT127" s="397"/>
      <c r="DU127" s="397"/>
      <c r="DV127" s="397"/>
      <c r="DW127" s="397"/>
      <c r="DX127" s="397"/>
      <c r="DY127" s="397"/>
      <c r="DZ127" s="397"/>
      <c r="EA127" s="397"/>
      <c r="EB127" s="397"/>
      <c r="EC127" s="397"/>
      <c r="ED127" s="397"/>
      <c r="EE127" s="397"/>
      <c r="EF127" s="397"/>
      <c r="EG127" s="397"/>
      <c r="EH127" s="397"/>
      <c r="EI127" s="397"/>
      <c r="EJ127" s="397"/>
      <c r="EK127" s="397"/>
      <c r="EL127" s="397"/>
      <c r="EM127" s="397"/>
      <c r="EN127" s="397"/>
      <c r="EO127" s="397"/>
      <c r="EP127" s="397"/>
      <c r="EQ127" s="397"/>
      <c r="ER127" s="397"/>
      <c r="ES127" s="397"/>
      <c r="ET127" s="397"/>
      <c r="EU127" s="397"/>
      <c r="EV127" s="397"/>
      <c r="EW127" s="397"/>
      <c r="EX127" s="397"/>
      <c r="EY127" s="397"/>
      <c r="EZ127" s="397"/>
      <c r="FA127" s="397"/>
      <c r="FB127" s="397"/>
      <c r="FC127" s="397"/>
      <c r="FD127" s="397"/>
      <c r="FE127" s="397"/>
      <c r="FF127" s="397"/>
      <c r="FG127" s="397"/>
      <c r="FH127" s="397"/>
      <c r="FI127" s="397"/>
      <c r="FJ127" s="397"/>
      <c r="FK127" s="397"/>
      <c r="FL127" s="397"/>
      <c r="FM127" s="397"/>
      <c r="FN127" s="397"/>
      <c r="FO127" s="397"/>
      <c r="FP127" s="397"/>
      <c r="FQ127" s="397"/>
      <c r="FR127" s="397"/>
      <c r="FS127" s="397"/>
      <c r="FT127" s="397"/>
      <c r="FU127" s="397"/>
      <c r="FV127" s="397"/>
      <c r="FW127" s="397"/>
      <c r="FX127" s="397"/>
      <c r="FY127" s="397"/>
      <c r="FZ127" s="397"/>
      <c r="GA127" s="397"/>
      <c r="GB127" s="397"/>
      <c r="GC127" s="397"/>
      <c r="GD127" s="397"/>
      <c r="GE127" s="397"/>
      <c r="GF127" s="397"/>
      <c r="GG127" s="397"/>
      <c r="GH127" s="397"/>
      <c r="GI127" s="397"/>
      <c r="GJ127" s="397"/>
      <c r="GK127" s="397"/>
      <c r="GL127" s="397"/>
      <c r="GM127" s="397"/>
      <c r="GN127" s="397"/>
      <c r="GO127" s="397"/>
      <c r="GP127" s="397"/>
      <c r="GQ127" s="397"/>
      <c r="GR127" s="397"/>
      <c r="GS127" s="397"/>
      <c r="GT127" s="397"/>
      <c r="GU127" s="397"/>
      <c r="GV127" s="397"/>
      <c r="GW127" s="397"/>
      <c r="GX127" s="397"/>
      <c r="GY127" s="397"/>
      <c r="GZ127" s="397"/>
      <c r="HA127" s="397"/>
      <c r="HB127" s="397"/>
      <c r="HC127" s="397"/>
      <c r="HD127" s="397"/>
      <c r="HE127" s="397"/>
      <c r="HF127" s="397"/>
      <c r="HG127" s="397"/>
      <c r="HH127" s="397"/>
      <c r="HI127" s="397"/>
      <c r="HJ127" s="397"/>
      <c r="HK127" s="397"/>
      <c r="HL127" s="397"/>
      <c r="HM127" s="397"/>
      <c r="HN127" s="397"/>
      <c r="HO127" s="397"/>
      <c r="HP127" s="397"/>
      <c r="HQ127" s="397"/>
      <c r="HR127" s="397"/>
      <c r="HS127" s="397"/>
      <c r="HT127" s="397"/>
      <c r="HU127" s="397"/>
      <c r="HV127" s="397"/>
      <c r="HW127" s="397"/>
      <c r="HX127" s="397"/>
      <c r="HY127" s="397"/>
      <c r="HZ127" s="397"/>
      <c r="IA127" s="397"/>
      <c r="IB127" s="397"/>
      <c r="IC127" s="397"/>
      <c r="ID127" s="397"/>
      <c r="IE127" s="397"/>
      <c r="IF127" s="397"/>
      <c r="IG127" s="397"/>
      <c r="IH127" s="397"/>
      <c r="II127" s="397"/>
      <c r="IJ127" s="397"/>
      <c r="IK127" s="397"/>
      <c r="IL127" s="397"/>
      <c r="IM127" s="397"/>
      <c r="IN127" s="397"/>
    </row>
    <row r="128" spans="1:248" hidden="1">
      <c r="B128" s="1190" t="s">
        <v>1254</v>
      </c>
      <c r="C128" s="1191"/>
      <c r="G128" s="726"/>
      <c r="H128" s="726"/>
      <c r="I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c r="AQ128" s="397"/>
      <c r="AR128" s="397"/>
      <c r="AS128" s="397"/>
      <c r="AT128" s="397"/>
      <c r="AU128" s="397"/>
      <c r="AV128" s="397"/>
      <c r="AW128" s="397"/>
      <c r="AX128" s="397"/>
      <c r="AY128" s="397"/>
      <c r="AZ128" s="397"/>
      <c r="BA128" s="397"/>
      <c r="BB128" s="397"/>
      <c r="BC128" s="397"/>
      <c r="BD128" s="397"/>
      <c r="BE128" s="397"/>
      <c r="BF128" s="397"/>
      <c r="BG128" s="397"/>
      <c r="BH128" s="397"/>
      <c r="BI128" s="397"/>
      <c r="BJ128" s="397"/>
      <c r="BK128" s="397"/>
      <c r="BL128" s="397"/>
      <c r="BM128" s="397"/>
      <c r="BN128" s="397"/>
      <c r="BO128" s="397"/>
      <c r="BP128" s="397"/>
      <c r="BQ128" s="397"/>
      <c r="BR128" s="397"/>
      <c r="BS128" s="397"/>
      <c r="BT128" s="397"/>
      <c r="BU128" s="397"/>
      <c r="BV128" s="397"/>
      <c r="BW128" s="397"/>
      <c r="BX128" s="397"/>
      <c r="BY128" s="397"/>
      <c r="BZ128" s="397"/>
      <c r="CA128" s="397"/>
      <c r="CB128" s="397"/>
      <c r="CC128" s="397"/>
      <c r="CD128" s="397"/>
      <c r="CE128" s="397"/>
      <c r="CF128" s="397"/>
      <c r="CG128" s="397"/>
      <c r="CH128" s="397"/>
      <c r="CI128" s="397"/>
      <c r="CJ128" s="397"/>
      <c r="CK128" s="397"/>
      <c r="CL128" s="397"/>
      <c r="CM128" s="397"/>
      <c r="CN128" s="397"/>
      <c r="CO128" s="397"/>
      <c r="CP128" s="397"/>
      <c r="CQ128" s="397"/>
      <c r="CR128" s="397"/>
      <c r="CS128" s="397"/>
      <c r="CT128" s="397"/>
      <c r="CU128" s="397"/>
      <c r="CV128" s="397"/>
      <c r="CW128" s="397"/>
      <c r="CX128" s="397"/>
      <c r="CY128" s="397"/>
      <c r="CZ128" s="397"/>
      <c r="DA128" s="397"/>
      <c r="DB128" s="397"/>
      <c r="DC128" s="397"/>
      <c r="DD128" s="397"/>
      <c r="DE128" s="397"/>
      <c r="DF128" s="397"/>
      <c r="DG128" s="397"/>
      <c r="DH128" s="397"/>
      <c r="DI128" s="397"/>
      <c r="DJ128" s="397"/>
      <c r="DK128" s="397"/>
      <c r="DL128" s="397"/>
      <c r="DM128" s="397"/>
      <c r="DN128" s="397"/>
      <c r="DO128" s="397"/>
      <c r="DP128" s="397"/>
      <c r="DQ128" s="397"/>
      <c r="DR128" s="397"/>
      <c r="DS128" s="397"/>
      <c r="DT128" s="397"/>
      <c r="DU128" s="397"/>
      <c r="DV128" s="397"/>
      <c r="DW128" s="397"/>
      <c r="DX128" s="397"/>
      <c r="DY128" s="397"/>
      <c r="DZ128" s="397"/>
      <c r="EA128" s="397"/>
      <c r="EB128" s="397"/>
      <c r="EC128" s="397"/>
      <c r="ED128" s="397"/>
      <c r="EE128" s="397"/>
      <c r="EF128" s="397"/>
      <c r="EG128" s="397"/>
      <c r="EH128" s="397"/>
      <c r="EI128" s="397"/>
      <c r="EJ128" s="397"/>
      <c r="EK128" s="397"/>
      <c r="EL128" s="397"/>
      <c r="EM128" s="397"/>
      <c r="EN128" s="397"/>
      <c r="EO128" s="397"/>
      <c r="EP128" s="397"/>
      <c r="EQ128" s="397"/>
      <c r="ER128" s="397"/>
      <c r="ES128" s="397"/>
      <c r="ET128" s="397"/>
      <c r="EU128" s="397"/>
      <c r="EV128" s="397"/>
      <c r="EW128" s="397"/>
      <c r="EX128" s="397"/>
      <c r="EY128" s="397"/>
      <c r="EZ128" s="397"/>
      <c r="FA128" s="397"/>
      <c r="FB128" s="397"/>
      <c r="FC128" s="397"/>
      <c r="FD128" s="397"/>
      <c r="FE128" s="397"/>
      <c r="FF128" s="397"/>
      <c r="FG128" s="397"/>
      <c r="FH128" s="397"/>
      <c r="FI128" s="397"/>
      <c r="FJ128" s="397"/>
      <c r="FK128" s="397"/>
      <c r="FL128" s="397"/>
      <c r="FM128" s="397"/>
      <c r="FN128" s="397"/>
      <c r="FO128" s="397"/>
      <c r="FP128" s="397"/>
      <c r="FQ128" s="397"/>
      <c r="FR128" s="397"/>
      <c r="FS128" s="397"/>
      <c r="FT128" s="397"/>
      <c r="FU128" s="397"/>
      <c r="FV128" s="397"/>
      <c r="FW128" s="397"/>
      <c r="FX128" s="397"/>
      <c r="FY128" s="397"/>
      <c r="FZ128" s="397"/>
      <c r="GA128" s="397"/>
      <c r="GB128" s="397"/>
      <c r="GC128" s="397"/>
      <c r="GD128" s="397"/>
      <c r="GE128" s="397"/>
      <c r="GF128" s="397"/>
      <c r="GG128" s="397"/>
      <c r="GH128" s="397"/>
      <c r="GI128" s="397"/>
      <c r="GJ128" s="397"/>
      <c r="GK128" s="397"/>
      <c r="GL128" s="397"/>
      <c r="GM128" s="397"/>
      <c r="GN128" s="397"/>
      <c r="GO128" s="397"/>
      <c r="GP128" s="397"/>
      <c r="GQ128" s="397"/>
      <c r="GR128" s="397"/>
      <c r="GS128" s="397"/>
      <c r="GT128" s="397"/>
      <c r="GU128" s="397"/>
      <c r="GV128" s="397"/>
      <c r="GW128" s="397"/>
      <c r="GX128" s="397"/>
      <c r="GY128" s="397"/>
      <c r="GZ128" s="397"/>
      <c r="HA128" s="397"/>
      <c r="HB128" s="397"/>
      <c r="HC128" s="397"/>
      <c r="HD128" s="397"/>
      <c r="HE128" s="397"/>
      <c r="HF128" s="397"/>
      <c r="HG128" s="397"/>
      <c r="HH128" s="397"/>
      <c r="HI128" s="397"/>
      <c r="HJ128" s="397"/>
      <c r="HK128" s="397"/>
      <c r="HL128" s="397"/>
      <c r="HM128" s="397"/>
      <c r="HN128" s="397"/>
      <c r="HO128" s="397"/>
      <c r="HP128" s="397"/>
      <c r="HQ128" s="397"/>
      <c r="HR128" s="397"/>
      <c r="HS128" s="397"/>
      <c r="HT128" s="397"/>
      <c r="HU128" s="397"/>
      <c r="HV128" s="397"/>
      <c r="HW128" s="397"/>
      <c r="HX128" s="397"/>
      <c r="HY128" s="397"/>
      <c r="HZ128" s="397"/>
      <c r="IA128" s="397"/>
      <c r="IB128" s="397"/>
      <c r="IC128" s="397"/>
      <c r="ID128" s="397"/>
      <c r="IE128" s="397"/>
      <c r="IF128" s="397"/>
      <c r="IG128" s="397"/>
      <c r="IH128" s="397"/>
      <c r="II128" s="397"/>
      <c r="IJ128" s="397"/>
      <c r="IK128" s="397"/>
      <c r="IL128" s="397"/>
      <c r="IM128" s="397"/>
      <c r="IN128" s="397"/>
    </row>
    <row r="129" spans="1:248" ht="15" hidden="1" thickBot="1">
      <c r="A129" s="397" t="s">
        <v>769</v>
      </c>
      <c r="B129" s="1192" t="s">
        <v>1260</v>
      </c>
      <c r="C129" s="1193"/>
      <c r="G129" s="726"/>
      <c r="H129" s="726"/>
      <c r="I129" s="397"/>
      <c r="O129" s="397"/>
      <c r="P129" s="397"/>
      <c r="Q129" s="397"/>
      <c r="R129" s="397"/>
      <c r="S129" s="397"/>
      <c r="T129" s="397"/>
      <c r="U129" s="397"/>
      <c r="V129" s="397"/>
      <c r="W129" s="397"/>
      <c r="X129" s="397"/>
      <c r="Y129" s="397"/>
      <c r="Z129" s="397"/>
      <c r="AA129" s="397"/>
      <c r="AB129" s="397"/>
      <c r="AC129" s="397"/>
      <c r="AD129" s="397"/>
      <c r="AE129" s="397"/>
      <c r="AF129" s="397"/>
      <c r="AG129" s="397"/>
      <c r="AH129" s="397"/>
      <c r="AI129" s="397"/>
      <c r="AJ129" s="397"/>
      <c r="AK129" s="397"/>
      <c r="AL129" s="397"/>
      <c r="AM129" s="397"/>
      <c r="AN129" s="397"/>
      <c r="AO129" s="397"/>
      <c r="AP129" s="397"/>
      <c r="AQ129" s="397"/>
      <c r="AR129" s="397"/>
      <c r="AS129" s="397"/>
      <c r="AT129" s="397"/>
      <c r="AU129" s="397"/>
      <c r="AV129" s="397"/>
      <c r="AW129" s="397"/>
      <c r="AX129" s="397"/>
      <c r="AY129" s="397"/>
      <c r="AZ129" s="397"/>
      <c r="BA129" s="397"/>
      <c r="BB129" s="397"/>
      <c r="BC129" s="397"/>
      <c r="BD129" s="397"/>
      <c r="BE129" s="397"/>
      <c r="BF129" s="397"/>
      <c r="BG129" s="397"/>
      <c r="BH129" s="397"/>
      <c r="BI129" s="397"/>
      <c r="BJ129" s="397"/>
      <c r="BK129" s="397"/>
      <c r="BL129" s="397"/>
      <c r="BM129" s="397"/>
      <c r="BN129" s="397"/>
      <c r="BO129" s="397"/>
      <c r="BP129" s="397"/>
      <c r="BQ129" s="397"/>
      <c r="BR129" s="397"/>
      <c r="BS129" s="397"/>
      <c r="BT129" s="397"/>
      <c r="BU129" s="397"/>
      <c r="BV129" s="397"/>
      <c r="BW129" s="397"/>
      <c r="BX129" s="397"/>
      <c r="BY129" s="397"/>
      <c r="BZ129" s="397"/>
      <c r="CA129" s="397"/>
      <c r="CB129" s="397"/>
      <c r="CC129" s="397"/>
      <c r="CD129" s="397"/>
      <c r="CE129" s="397"/>
      <c r="CF129" s="397"/>
      <c r="CG129" s="397"/>
      <c r="CH129" s="397"/>
      <c r="CI129" s="397"/>
      <c r="CJ129" s="397"/>
      <c r="CK129" s="397"/>
      <c r="CL129" s="397"/>
      <c r="CM129" s="397"/>
      <c r="CN129" s="397"/>
      <c r="CO129" s="397"/>
      <c r="CP129" s="397"/>
      <c r="CQ129" s="397"/>
      <c r="CR129" s="397"/>
      <c r="CS129" s="397"/>
      <c r="CT129" s="397"/>
      <c r="CU129" s="397"/>
      <c r="CV129" s="397"/>
      <c r="CW129" s="397"/>
      <c r="CX129" s="397"/>
      <c r="CY129" s="397"/>
      <c r="CZ129" s="397"/>
      <c r="DA129" s="397"/>
      <c r="DB129" s="397"/>
      <c r="DC129" s="397"/>
      <c r="DD129" s="397"/>
      <c r="DE129" s="397"/>
      <c r="DF129" s="397"/>
      <c r="DG129" s="397"/>
      <c r="DH129" s="397"/>
      <c r="DI129" s="397"/>
      <c r="DJ129" s="397"/>
      <c r="DK129" s="397"/>
      <c r="DL129" s="397"/>
      <c r="DM129" s="397"/>
      <c r="DN129" s="397"/>
      <c r="DO129" s="397"/>
      <c r="DP129" s="397"/>
      <c r="DQ129" s="397"/>
      <c r="DR129" s="397"/>
      <c r="DS129" s="397"/>
      <c r="DT129" s="397"/>
      <c r="DU129" s="397"/>
      <c r="DV129" s="397"/>
      <c r="DW129" s="397"/>
      <c r="DX129" s="397"/>
      <c r="DY129" s="397"/>
      <c r="DZ129" s="397"/>
      <c r="EA129" s="397"/>
      <c r="EB129" s="397"/>
      <c r="EC129" s="397"/>
      <c r="ED129" s="397"/>
      <c r="EE129" s="397"/>
      <c r="EF129" s="397"/>
      <c r="EG129" s="397"/>
      <c r="EH129" s="397"/>
      <c r="EI129" s="397"/>
      <c r="EJ129" s="397"/>
      <c r="EK129" s="397"/>
      <c r="EL129" s="397"/>
      <c r="EM129" s="397"/>
      <c r="EN129" s="397"/>
      <c r="EO129" s="397"/>
      <c r="EP129" s="397"/>
      <c r="EQ129" s="397"/>
      <c r="ER129" s="397"/>
      <c r="ES129" s="397"/>
      <c r="ET129" s="397"/>
      <c r="EU129" s="397"/>
      <c r="EV129" s="397"/>
      <c r="EW129" s="397"/>
      <c r="EX129" s="397"/>
      <c r="EY129" s="397"/>
      <c r="EZ129" s="397"/>
      <c r="FA129" s="397"/>
      <c r="FB129" s="397"/>
      <c r="FC129" s="397"/>
      <c r="FD129" s="397"/>
      <c r="FE129" s="397"/>
      <c r="FF129" s="397"/>
      <c r="FG129" s="397"/>
      <c r="FH129" s="397"/>
      <c r="FI129" s="397"/>
      <c r="FJ129" s="397"/>
      <c r="FK129" s="397"/>
      <c r="FL129" s="397"/>
      <c r="FM129" s="397"/>
      <c r="FN129" s="397"/>
      <c r="FO129" s="397"/>
      <c r="FP129" s="397"/>
      <c r="FQ129" s="397"/>
      <c r="FR129" s="397"/>
      <c r="FS129" s="397"/>
      <c r="FT129" s="397"/>
      <c r="FU129" s="397"/>
      <c r="FV129" s="397"/>
      <c r="FW129" s="397"/>
      <c r="FX129" s="397"/>
      <c r="FY129" s="397"/>
      <c r="FZ129" s="397"/>
      <c r="GA129" s="397"/>
      <c r="GB129" s="397"/>
      <c r="GC129" s="397"/>
      <c r="GD129" s="397"/>
      <c r="GE129" s="397"/>
      <c r="GF129" s="397"/>
      <c r="GG129" s="397"/>
      <c r="GH129" s="397"/>
      <c r="GI129" s="397"/>
      <c r="GJ129" s="397"/>
      <c r="GK129" s="397"/>
      <c r="GL129" s="397"/>
      <c r="GM129" s="397"/>
      <c r="GN129" s="397"/>
      <c r="GO129" s="397"/>
      <c r="GP129" s="397"/>
      <c r="GQ129" s="397"/>
      <c r="GR129" s="397"/>
      <c r="GS129" s="397"/>
      <c r="GT129" s="397"/>
      <c r="GU129" s="397"/>
      <c r="GV129" s="397"/>
      <c r="GW129" s="397"/>
      <c r="GX129" s="397"/>
      <c r="GY129" s="397"/>
      <c r="GZ129" s="397"/>
      <c r="HA129" s="397"/>
      <c r="HB129" s="397"/>
      <c r="HC129" s="397"/>
      <c r="HD129" s="397"/>
      <c r="HE129" s="397"/>
      <c r="HF129" s="397"/>
      <c r="HG129" s="397"/>
      <c r="HH129" s="397"/>
      <c r="HI129" s="397"/>
      <c r="HJ129" s="397"/>
      <c r="HK129" s="397"/>
      <c r="HL129" s="397"/>
      <c r="HM129" s="397"/>
      <c r="HN129" s="397"/>
      <c r="HO129" s="397"/>
      <c r="HP129" s="397"/>
      <c r="HQ129" s="397"/>
      <c r="HR129" s="397"/>
      <c r="HS129" s="397"/>
      <c r="HT129" s="397"/>
      <c r="HU129" s="397"/>
      <c r="HV129" s="397"/>
      <c r="HW129" s="397"/>
      <c r="HX129" s="397"/>
      <c r="HY129" s="397"/>
      <c r="HZ129" s="397"/>
      <c r="IA129" s="397"/>
      <c r="IB129" s="397"/>
      <c r="IC129" s="397"/>
      <c r="ID129" s="397"/>
      <c r="IE129" s="397"/>
      <c r="IF129" s="397"/>
      <c r="IG129" s="397"/>
      <c r="IH129" s="397"/>
      <c r="II129" s="397"/>
      <c r="IJ129" s="397"/>
      <c r="IK129" s="397"/>
      <c r="IL129" s="397"/>
      <c r="IM129" s="397"/>
      <c r="IN129" s="397"/>
    </row>
    <row r="130" spans="1:248" hidden="1">
      <c r="A130" s="732">
        <f>COUNTIF(B131:B134,"Yes")</f>
        <v>1</v>
      </c>
      <c r="B130" s="733" t="s">
        <v>1214</v>
      </c>
      <c r="C130" s="734" t="str">
        <f>IF(A130&gt;1,"Too many 'Yes' selections.",IF(A130=0,"You must select one 'Yes' from below.","OK"))</f>
        <v>OK</v>
      </c>
      <c r="G130" s="726"/>
      <c r="H130" s="726"/>
      <c r="I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7"/>
      <c r="AY130" s="397"/>
      <c r="AZ130" s="397"/>
      <c r="BA130" s="397"/>
      <c r="BB130" s="397"/>
      <c r="BC130" s="397"/>
      <c r="BD130" s="397"/>
      <c r="BE130" s="397"/>
      <c r="BF130" s="397"/>
      <c r="BG130" s="397"/>
      <c r="BH130" s="397"/>
      <c r="BI130" s="397"/>
      <c r="BJ130" s="397"/>
      <c r="BK130" s="397"/>
      <c r="BL130" s="397"/>
      <c r="BM130" s="397"/>
      <c r="BN130" s="397"/>
      <c r="BO130" s="397"/>
      <c r="BP130" s="397"/>
      <c r="BQ130" s="397"/>
      <c r="BR130" s="397"/>
      <c r="BS130" s="397"/>
      <c r="BT130" s="397"/>
      <c r="BU130" s="397"/>
      <c r="BV130" s="397"/>
      <c r="BW130" s="397"/>
      <c r="BX130" s="397"/>
      <c r="BY130" s="397"/>
      <c r="BZ130" s="397"/>
      <c r="CA130" s="397"/>
      <c r="CB130" s="397"/>
      <c r="CC130" s="397"/>
      <c r="CD130" s="397"/>
      <c r="CE130" s="397"/>
      <c r="CF130" s="397"/>
      <c r="CG130" s="397"/>
      <c r="CH130" s="397"/>
      <c r="CI130" s="397"/>
      <c r="CJ130" s="397"/>
      <c r="CK130" s="397"/>
      <c r="CL130" s="397"/>
      <c r="CM130" s="397"/>
      <c r="CN130" s="397"/>
      <c r="CO130" s="397"/>
      <c r="CP130" s="397"/>
      <c r="CQ130" s="397"/>
      <c r="CR130" s="397"/>
      <c r="CS130" s="397"/>
      <c r="CT130" s="397"/>
      <c r="CU130" s="397"/>
      <c r="CV130" s="397"/>
      <c r="CW130" s="397"/>
      <c r="CX130" s="397"/>
      <c r="CY130" s="397"/>
      <c r="CZ130" s="397"/>
      <c r="DA130" s="397"/>
      <c r="DB130" s="397"/>
      <c r="DC130" s="397"/>
      <c r="DD130" s="397"/>
      <c r="DE130" s="397"/>
      <c r="DF130" s="397"/>
      <c r="DG130" s="397"/>
      <c r="DH130" s="397"/>
      <c r="DI130" s="397"/>
      <c r="DJ130" s="397"/>
      <c r="DK130" s="397"/>
      <c r="DL130" s="397"/>
      <c r="DM130" s="397"/>
      <c r="DN130" s="397"/>
      <c r="DO130" s="397"/>
      <c r="DP130" s="397"/>
      <c r="DQ130" s="397"/>
      <c r="DR130" s="397"/>
      <c r="DS130" s="397"/>
      <c r="DT130" s="397"/>
      <c r="DU130" s="397"/>
      <c r="DV130" s="397"/>
      <c r="DW130" s="397"/>
      <c r="DX130" s="397"/>
      <c r="DY130" s="397"/>
      <c r="DZ130" s="397"/>
      <c r="EA130" s="397"/>
      <c r="EB130" s="397"/>
      <c r="EC130" s="397"/>
      <c r="ED130" s="397"/>
      <c r="EE130" s="397"/>
      <c r="EF130" s="397"/>
      <c r="EG130" s="397"/>
      <c r="EH130" s="397"/>
      <c r="EI130" s="397"/>
      <c r="EJ130" s="397"/>
      <c r="EK130" s="397"/>
      <c r="EL130" s="397"/>
      <c r="EM130" s="397"/>
      <c r="EN130" s="397"/>
      <c r="EO130" s="397"/>
      <c r="EP130" s="397"/>
      <c r="EQ130" s="397"/>
      <c r="ER130" s="397"/>
      <c r="ES130" s="397"/>
      <c r="ET130" s="397"/>
      <c r="EU130" s="397"/>
      <c r="EV130" s="397"/>
      <c r="EW130" s="397"/>
      <c r="EX130" s="397"/>
      <c r="EY130" s="397"/>
      <c r="EZ130" s="397"/>
      <c r="FA130" s="397"/>
      <c r="FB130" s="397"/>
      <c r="FC130" s="397"/>
      <c r="FD130" s="397"/>
      <c r="FE130" s="397"/>
      <c r="FF130" s="397"/>
      <c r="FG130" s="397"/>
      <c r="FH130" s="397"/>
      <c r="FI130" s="397"/>
      <c r="FJ130" s="397"/>
      <c r="FK130" s="397"/>
      <c r="FL130" s="397"/>
      <c r="FM130" s="397"/>
      <c r="FN130" s="397"/>
      <c r="FO130" s="397"/>
      <c r="FP130" s="397"/>
      <c r="FQ130" s="397"/>
      <c r="FR130" s="397"/>
      <c r="FS130" s="397"/>
      <c r="FT130" s="397"/>
      <c r="FU130" s="397"/>
      <c r="FV130" s="397"/>
      <c r="FW130" s="397"/>
      <c r="FX130" s="397"/>
      <c r="FY130" s="397"/>
      <c r="FZ130" s="397"/>
      <c r="GA130" s="397"/>
      <c r="GB130" s="397"/>
      <c r="GC130" s="397"/>
      <c r="GD130" s="397"/>
      <c r="GE130" s="397"/>
      <c r="GF130" s="397"/>
      <c r="GG130" s="397"/>
      <c r="GH130" s="397"/>
      <c r="GI130" s="397"/>
      <c r="GJ130" s="397"/>
      <c r="GK130" s="397"/>
      <c r="GL130" s="397"/>
      <c r="GM130" s="397"/>
      <c r="GN130" s="397"/>
      <c r="GO130" s="397"/>
      <c r="GP130" s="397"/>
      <c r="GQ130" s="397"/>
      <c r="GR130" s="397"/>
      <c r="GS130" s="397"/>
      <c r="GT130" s="397"/>
      <c r="GU130" s="397"/>
      <c r="GV130" s="397"/>
      <c r="GW130" s="397"/>
      <c r="GX130" s="397"/>
      <c r="GY130" s="397"/>
      <c r="GZ130" s="397"/>
      <c r="HA130" s="397"/>
      <c r="HB130" s="397"/>
      <c r="HC130" s="397"/>
      <c r="HD130" s="397"/>
      <c r="HE130" s="397"/>
      <c r="HF130" s="397"/>
      <c r="HG130" s="397"/>
      <c r="HH130" s="397"/>
      <c r="HI130" s="397"/>
      <c r="HJ130" s="397"/>
      <c r="HK130" s="397"/>
      <c r="HL130" s="397"/>
      <c r="HM130" s="397"/>
      <c r="HN130" s="397"/>
      <c r="HO130" s="397"/>
      <c r="HP130" s="397"/>
      <c r="HQ130" s="397"/>
      <c r="HR130" s="397"/>
      <c r="HS130" s="397"/>
      <c r="HT130" s="397"/>
      <c r="HU130" s="397"/>
      <c r="HV130" s="397"/>
      <c r="HW130" s="397"/>
      <c r="HX130" s="397"/>
      <c r="HY130" s="397"/>
      <c r="HZ130" s="397"/>
      <c r="IA130" s="397"/>
      <c r="IB130" s="397"/>
      <c r="IC130" s="397"/>
      <c r="ID130" s="397"/>
      <c r="IE130" s="397"/>
      <c r="IF130" s="397"/>
      <c r="IG130" s="397"/>
      <c r="IH130" s="397"/>
      <c r="II130" s="397"/>
      <c r="IJ130" s="397"/>
      <c r="IK130" s="397"/>
      <c r="IL130" s="397"/>
      <c r="IM130" s="397"/>
      <c r="IN130" s="397"/>
    </row>
    <row r="131" spans="1:248" ht="34.15" hidden="1" customHeight="1">
      <c r="A131" s="732">
        <f>IF(AND(B131="Yes",C130="OK"),I131,0)</f>
        <v>2</v>
      </c>
      <c r="B131" s="735" t="s">
        <v>580</v>
      </c>
      <c r="C131" s="728" t="s">
        <v>1261</v>
      </c>
      <c r="G131" s="726"/>
      <c r="H131" s="726"/>
      <c r="I131" s="397">
        <v>2</v>
      </c>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7"/>
      <c r="AY131" s="397"/>
      <c r="AZ131" s="397"/>
      <c r="BA131" s="397"/>
      <c r="BB131" s="397"/>
      <c r="BC131" s="397"/>
      <c r="BD131" s="397"/>
      <c r="BE131" s="397"/>
      <c r="BF131" s="397"/>
      <c r="BG131" s="397"/>
      <c r="BH131" s="397"/>
      <c r="BI131" s="397"/>
      <c r="BJ131" s="397"/>
      <c r="BK131" s="397"/>
      <c r="BL131" s="397"/>
      <c r="BM131" s="397"/>
      <c r="BN131" s="397"/>
      <c r="BO131" s="397"/>
      <c r="BP131" s="397"/>
      <c r="BQ131" s="397"/>
      <c r="BR131" s="397"/>
      <c r="BS131" s="397"/>
      <c r="BT131" s="397"/>
      <c r="BU131" s="397"/>
      <c r="BV131" s="397"/>
      <c r="BW131" s="397"/>
      <c r="BX131" s="397"/>
      <c r="BY131" s="397"/>
      <c r="BZ131" s="397"/>
      <c r="CA131" s="397"/>
      <c r="CB131" s="397"/>
      <c r="CC131" s="397"/>
      <c r="CD131" s="397"/>
      <c r="CE131" s="397"/>
      <c r="CF131" s="397"/>
      <c r="CG131" s="397"/>
      <c r="CH131" s="397"/>
      <c r="CI131" s="397"/>
      <c r="CJ131" s="397"/>
      <c r="CK131" s="397"/>
      <c r="CL131" s="397"/>
      <c r="CM131" s="397"/>
      <c r="CN131" s="397"/>
      <c r="CO131" s="397"/>
      <c r="CP131" s="397"/>
      <c r="CQ131" s="397"/>
      <c r="CR131" s="397"/>
      <c r="CS131" s="397"/>
      <c r="CT131" s="397"/>
      <c r="CU131" s="397"/>
      <c r="CV131" s="397"/>
      <c r="CW131" s="397"/>
      <c r="CX131" s="397"/>
      <c r="CY131" s="397"/>
      <c r="CZ131" s="397"/>
      <c r="DA131" s="397"/>
      <c r="DB131" s="397"/>
      <c r="DC131" s="397"/>
      <c r="DD131" s="397"/>
      <c r="DE131" s="397"/>
      <c r="DF131" s="397"/>
      <c r="DG131" s="397"/>
      <c r="DH131" s="397"/>
      <c r="DI131" s="397"/>
      <c r="DJ131" s="397"/>
      <c r="DK131" s="397"/>
      <c r="DL131" s="397"/>
      <c r="DM131" s="397"/>
      <c r="DN131" s="397"/>
      <c r="DO131" s="397"/>
      <c r="DP131" s="397"/>
      <c r="DQ131" s="397"/>
      <c r="DR131" s="397"/>
      <c r="DS131" s="397"/>
      <c r="DT131" s="397"/>
      <c r="DU131" s="397"/>
      <c r="DV131" s="397"/>
      <c r="DW131" s="397"/>
      <c r="DX131" s="397"/>
      <c r="DY131" s="397"/>
      <c r="DZ131" s="397"/>
      <c r="EA131" s="397"/>
      <c r="EB131" s="397"/>
      <c r="EC131" s="397"/>
      <c r="ED131" s="397"/>
      <c r="EE131" s="397"/>
      <c r="EF131" s="397"/>
      <c r="EG131" s="397"/>
      <c r="EH131" s="397"/>
      <c r="EI131" s="397"/>
      <c r="EJ131" s="397"/>
      <c r="EK131" s="397"/>
      <c r="EL131" s="397"/>
      <c r="EM131" s="397"/>
      <c r="EN131" s="397"/>
      <c r="EO131" s="397"/>
      <c r="EP131" s="397"/>
      <c r="EQ131" s="397"/>
      <c r="ER131" s="397"/>
      <c r="ES131" s="397"/>
      <c r="ET131" s="397"/>
      <c r="EU131" s="397"/>
      <c r="EV131" s="397"/>
      <c r="EW131" s="397"/>
      <c r="EX131" s="397"/>
      <c r="EY131" s="397"/>
      <c r="EZ131" s="397"/>
      <c r="FA131" s="397"/>
      <c r="FB131" s="397"/>
      <c r="FC131" s="397"/>
      <c r="FD131" s="397"/>
      <c r="FE131" s="397"/>
      <c r="FF131" s="397"/>
      <c r="FG131" s="397"/>
      <c r="FH131" s="397"/>
      <c r="FI131" s="397"/>
      <c r="FJ131" s="397"/>
      <c r="FK131" s="397"/>
      <c r="FL131" s="397"/>
      <c r="FM131" s="397"/>
      <c r="FN131" s="397"/>
      <c r="FO131" s="397"/>
      <c r="FP131" s="397"/>
      <c r="FQ131" s="397"/>
      <c r="FR131" s="397"/>
      <c r="FS131" s="397"/>
      <c r="FT131" s="397"/>
      <c r="FU131" s="397"/>
      <c r="FV131" s="397"/>
      <c r="FW131" s="397"/>
      <c r="FX131" s="397"/>
      <c r="FY131" s="397"/>
      <c r="FZ131" s="397"/>
      <c r="GA131" s="397"/>
      <c r="GB131" s="397"/>
      <c r="GC131" s="397"/>
      <c r="GD131" s="397"/>
      <c r="GE131" s="397"/>
      <c r="GF131" s="397"/>
      <c r="GG131" s="397"/>
      <c r="GH131" s="397"/>
      <c r="GI131" s="397"/>
      <c r="GJ131" s="397"/>
      <c r="GK131" s="397"/>
      <c r="GL131" s="397"/>
      <c r="GM131" s="397"/>
      <c r="GN131" s="397"/>
      <c r="GO131" s="397"/>
      <c r="GP131" s="397"/>
      <c r="GQ131" s="397"/>
      <c r="GR131" s="397"/>
      <c r="GS131" s="397"/>
      <c r="GT131" s="397"/>
      <c r="GU131" s="397"/>
      <c r="GV131" s="397"/>
      <c r="GW131" s="397"/>
      <c r="GX131" s="397"/>
      <c r="GY131" s="397"/>
      <c r="GZ131" s="397"/>
      <c r="HA131" s="397"/>
      <c r="HB131" s="397"/>
      <c r="HC131" s="397"/>
      <c r="HD131" s="397"/>
      <c r="HE131" s="397"/>
      <c r="HF131" s="397"/>
      <c r="HG131" s="397"/>
      <c r="HH131" s="397"/>
      <c r="HI131" s="397"/>
      <c r="HJ131" s="397"/>
      <c r="HK131" s="397"/>
      <c r="HL131" s="397"/>
      <c r="HM131" s="397"/>
      <c r="HN131" s="397"/>
      <c r="HO131" s="397"/>
      <c r="HP131" s="397"/>
      <c r="HQ131" s="397"/>
      <c r="HR131" s="397"/>
      <c r="HS131" s="397"/>
      <c r="HT131" s="397"/>
      <c r="HU131" s="397"/>
      <c r="HV131" s="397"/>
      <c r="HW131" s="397"/>
      <c r="HX131" s="397"/>
      <c r="HY131" s="397"/>
      <c r="HZ131" s="397"/>
      <c r="IA131" s="397"/>
      <c r="IB131" s="397"/>
      <c r="IC131" s="397"/>
      <c r="ID131" s="397"/>
      <c r="IE131" s="397"/>
      <c r="IF131" s="397"/>
      <c r="IG131" s="397"/>
      <c r="IH131" s="397"/>
      <c r="II131" s="397"/>
      <c r="IJ131" s="397"/>
      <c r="IK131" s="397"/>
      <c r="IL131" s="397"/>
      <c r="IM131" s="397"/>
      <c r="IN131" s="397"/>
    </row>
    <row r="132" spans="1:248" ht="34.15" hidden="1" customHeight="1">
      <c r="A132" s="732">
        <f>IF(AND(B132="Yes",C130="OK"),I132,0)</f>
        <v>0</v>
      </c>
      <c r="B132" s="735" t="s">
        <v>1206</v>
      </c>
      <c r="C132" s="728" t="s">
        <v>1262</v>
      </c>
      <c r="G132" s="726"/>
      <c r="H132" s="726"/>
      <c r="I132" s="397">
        <v>1.5</v>
      </c>
      <c r="O132" s="397"/>
      <c r="P132" s="397"/>
      <c r="Q132" s="397"/>
      <c r="R132" s="397"/>
      <c r="S132" s="397"/>
      <c r="T132" s="397"/>
      <c r="U132" s="397"/>
      <c r="V132" s="397"/>
      <c r="W132" s="397"/>
      <c r="X132" s="397"/>
      <c r="Y132" s="397"/>
      <c r="Z132" s="397"/>
      <c r="AA132" s="397"/>
      <c r="AB132" s="397"/>
      <c r="AC132" s="397"/>
      <c r="AD132" s="397"/>
      <c r="AE132" s="397"/>
      <c r="AF132" s="397"/>
      <c r="AG132" s="397"/>
      <c r="AH132" s="397"/>
      <c r="AI132" s="397"/>
      <c r="AJ132" s="397"/>
      <c r="AK132" s="397"/>
      <c r="AL132" s="397"/>
      <c r="AM132" s="397"/>
      <c r="AN132" s="397"/>
      <c r="AO132" s="397"/>
      <c r="AP132" s="397"/>
      <c r="AQ132" s="397"/>
      <c r="AR132" s="397"/>
      <c r="AS132" s="397"/>
      <c r="AT132" s="397"/>
      <c r="AU132" s="397"/>
      <c r="AV132" s="397"/>
      <c r="AW132" s="397"/>
      <c r="AX132" s="397"/>
      <c r="AY132" s="397"/>
      <c r="AZ132" s="397"/>
      <c r="BA132" s="397"/>
      <c r="BB132" s="397"/>
      <c r="BC132" s="397"/>
      <c r="BD132" s="397"/>
      <c r="BE132" s="397"/>
      <c r="BF132" s="397"/>
      <c r="BG132" s="397"/>
      <c r="BH132" s="397"/>
      <c r="BI132" s="397"/>
      <c r="BJ132" s="397"/>
      <c r="BK132" s="397"/>
      <c r="BL132" s="397"/>
      <c r="BM132" s="397"/>
      <c r="BN132" s="397"/>
      <c r="BO132" s="397"/>
      <c r="BP132" s="397"/>
      <c r="BQ132" s="397"/>
      <c r="BR132" s="397"/>
      <c r="BS132" s="397"/>
      <c r="BT132" s="397"/>
      <c r="BU132" s="397"/>
      <c r="BV132" s="397"/>
      <c r="BW132" s="397"/>
      <c r="BX132" s="397"/>
      <c r="BY132" s="397"/>
      <c r="BZ132" s="397"/>
      <c r="CA132" s="397"/>
      <c r="CB132" s="397"/>
      <c r="CC132" s="397"/>
      <c r="CD132" s="397"/>
      <c r="CE132" s="397"/>
      <c r="CF132" s="397"/>
      <c r="CG132" s="397"/>
      <c r="CH132" s="397"/>
      <c r="CI132" s="397"/>
      <c r="CJ132" s="397"/>
      <c r="CK132" s="397"/>
      <c r="CL132" s="397"/>
      <c r="CM132" s="397"/>
      <c r="CN132" s="397"/>
      <c r="CO132" s="397"/>
      <c r="CP132" s="397"/>
      <c r="CQ132" s="397"/>
      <c r="CR132" s="397"/>
      <c r="CS132" s="397"/>
      <c r="CT132" s="397"/>
      <c r="CU132" s="397"/>
      <c r="CV132" s="397"/>
      <c r="CW132" s="397"/>
      <c r="CX132" s="397"/>
      <c r="CY132" s="397"/>
      <c r="CZ132" s="397"/>
      <c r="DA132" s="397"/>
      <c r="DB132" s="397"/>
      <c r="DC132" s="397"/>
      <c r="DD132" s="397"/>
      <c r="DE132" s="397"/>
      <c r="DF132" s="397"/>
      <c r="DG132" s="397"/>
      <c r="DH132" s="397"/>
      <c r="DI132" s="397"/>
      <c r="DJ132" s="397"/>
      <c r="DK132" s="397"/>
      <c r="DL132" s="397"/>
      <c r="DM132" s="397"/>
      <c r="DN132" s="397"/>
      <c r="DO132" s="397"/>
      <c r="DP132" s="397"/>
      <c r="DQ132" s="397"/>
      <c r="DR132" s="397"/>
      <c r="DS132" s="397"/>
      <c r="DT132" s="397"/>
      <c r="DU132" s="397"/>
      <c r="DV132" s="397"/>
      <c r="DW132" s="397"/>
      <c r="DX132" s="397"/>
      <c r="DY132" s="397"/>
      <c r="DZ132" s="397"/>
      <c r="EA132" s="397"/>
      <c r="EB132" s="397"/>
      <c r="EC132" s="397"/>
      <c r="ED132" s="397"/>
      <c r="EE132" s="397"/>
      <c r="EF132" s="397"/>
      <c r="EG132" s="397"/>
      <c r="EH132" s="397"/>
      <c r="EI132" s="397"/>
      <c r="EJ132" s="397"/>
      <c r="EK132" s="397"/>
      <c r="EL132" s="397"/>
      <c r="EM132" s="397"/>
      <c r="EN132" s="397"/>
      <c r="EO132" s="397"/>
      <c r="EP132" s="397"/>
      <c r="EQ132" s="397"/>
      <c r="ER132" s="397"/>
      <c r="ES132" s="397"/>
      <c r="ET132" s="397"/>
      <c r="EU132" s="397"/>
      <c r="EV132" s="397"/>
      <c r="EW132" s="397"/>
      <c r="EX132" s="397"/>
      <c r="EY132" s="397"/>
      <c r="EZ132" s="397"/>
      <c r="FA132" s="397"/>
      <c r="FB132" s="397"/>
      <c r="FC132" s="397"/>
      <c r="FD132" s="397"/>
      <c r="FE132" s="397"/>
      <c r="FF132" s="397"/>
      <c r="FG132" s="397"/>
      <c r="FH132" s="397"/>
      <c r="FI132" s="397"/>
      <c r="FJ132" s="397"/>
      <c r="FK132" s="397"/>
      <c r="FL132" s="397"/>
      <c r="FM132" s="397"/>
      <c r="FN132" s="397"/>
      <c r="FO132" s="397"/>
      <c r="FP132" s="397"/>
      <c r="FQ132" s="397"/>
      <c r="FR132" s="397"/>
      <c r="FS132" s="397"/>
      <c r="FT132" s="397"/>
      <c r="FU132" s="397"/>
      <c r="FV132" s="397"/>
      <c r="FW132" s="397"/>
      <c r="FX132" s="397"/>
      <c r="FY132" s="397"/>
      <c r="FZ132" s="397"/>
      <c r="GA132" s="397"/>
      <c r="GB132" s="397"/>
      <c r="GC132" s="397"/>
      <c r="GD132" s="397"/>
      <c r="GE132" s="397"/>
      <c r="GF132" s="397"/>
      <c r="GG132" s="397"/>
      <c r="GH132" s="397"/>
      <c r="GI132" s="397"/>
      <c r="GJ132" s="397"/>
      <c r="GK132" s="397"/>
      <c r="GL132" s="397"/>
      <c r="GM132" s="397"/>
      <c r="GN132" s="397"/>
      <c r="GO132" s="397"/>
      <c r="GP132" s="397"/>
      <c r="GQ132" s="397"/>
      <c r="GR132" s="397"/>
      <c r="GS132" s="397"/>
      <c r="GT132" s="397"/>
      <c r="GU132" s="397"/>
      <c r="GV132" s="397"/>
      <c r="GW132" s="397"/>
      <c r="GX132" s="397"/>
      <c r="GY132" s="397"/>
      <c r="GZ132" s="397"/>
      <c r="HA132" s="397"/>
      <c r="HB132" s="397"/>
      <c r="HC132" s="397"/>
      <c r="HD132" s="397"/>
      <c r="HE132" s="397"/>
      <c r="HF132" s="397"/>
      <c r="HG132" s="397"/>
      <c r="HH132" s="397"/>
      <c r="HI132" s="397"/>
      <c r="HJ132" s="397"/>
      <c r="HK132" s="397"/>
      <c r="HL132" s="397"/>
      <c r="HM132" s="397"/>
      <c r="HN132" s="397"/>
      <c r="HO132" s="397"/>
      <c r="HP132" s="397"/>
      <c r="HQ132" s="397"/>
      <c r="HR132" s="397"/>
      <c r="HS132" s="397"/>
      <c r="HT132" s="397"/>
      <c r="HU132" s="397"/>
      <c r="HV132" s="397"/>
      <c r="HW132" s="397"/>
      <c r="HX132" s="397"/>
      <c r="HY132" s="397"/>
      <c r="HZ132" s="397"/>
      <c r="IA132" s="397"/>
      <c r="IB132" s="397"/>
      <c r="IC132" s="397"/>
      <c r="ID132" s="397"/>
      <c r="IE132" s="397"/>
      <c r="IF132" s="397"/>
      <c r="IG132" s="397"/>
      <c r="IH132" s="397"/>
      <c r="II132" s="397"/>
      <c r="IJ132" s="397"/>
      <c r="IK132" s="397"/>
      <c r="IL132" s="397"/>
      <c r="IM132" s="397"/>
      <c r="IN132" s="397"/>
    </row>
    <row r="133" spans="1:248" ht="34.15" hidden="1" customHeight="1">
      <c r="A133" s="732">
        <f>IF(AND(B133="Yes",C130="OK"),I133,0)</f>
        <v>0</v>
      </c>
      <c r="B133" s="735" t="s">
        <v>1206</v>
      </c>
      <c r="C133" s="728" t="s">
        <v>1263</v>
      </c>
      <c r="G133" s="726"/>
      <c r="H133" s="726"/>
      <c r="I133" s="397">
        <v>1</v>
      </c>
      <c r="O133" s="397"/>
      <c r="P133" s="397"/>
      <c r="Q133" s="397"/>
      <c r="R133" s="397"/>
      <c r="S133" s="397"/>
      <c r="T133" s="397"/>
      <c r="U133" s="397"/>
      <c r="V133" s="397"/>
      <c r="W133" s="397"/>
      <c r="X133" s="397"/>
      <c r="Y133" s="397"/>
      <c r="Z133" s="397"/>
      <c r="AA133" s="397"/>
      <c r="AB133" s="397"/>
      <c r="AC133" s="397"/>
      <c r="AD133" s="397"/>
      <c r="AE133" s="397"/>
      <c r="AF133" s="397"/>
      <c r="AG133" s="397"/>
      <c r="AH133" s="397"/>
      <c r="AI133" s="397"/>
      <c r="AJ133" s="397"/>
      <c r="AK133" s="397"/>
      <c r="AL133" s="397"/>
      <c r="AM133" s="397"/>
      <c r="AN133" s="397"/>
      <c r="AO133" s="397"/>
      <c r="AP133" s="397"/>
      <c r="AQ133" s="397"/>
      <c r="AR133" s="397"/>
      <c r="AS133" s="397"/>
      <c r="AT133" s="397"/>
      <c r="AU133" s="397"/>
      <c r="AV133" s="397"/>
      <c r="AW133" s="397"/>
      <c r="AX133" s="397"/>
      <c r="AY133" s="397"/>
      <c r="AZ133" s="397"/>
      <c r="BA133" s="397"/>
      <c r="BB133" s="397"/>
      <c r="BC133" s="397"/>
      <c r="BD133" s="397"/>
      <c r="BE133" s="397"/>
      <c r="BF133" s="397"/>
      <c r="BG133" s="397"/>
      <c r="BH133" s="397"/>
      <c r="BI133" s="397"/>
      <c r="BJ133" s="397"/>
      <c r="BK133" s="397"/>
      <c r="BL133" s="397"/>
      <c r="BM133" s="397"/>
      <c r="BN133" s="397"/>
      <c r="BO133" s="397"/>
      <c r="BP133" s="397"/>
      <c r="BQ133" s="397"/>
      <c r="BR133" s="397"/>
      <c r="BS133" s="397"/>
      <c r="BT133" s="397"/>
      <c r="BU133" s="397"/>
      <c r="BV133" s="397"/>
      <c r="BW133" s="397"/>
      <c r="BX133" s="397"/>
      <c r="BY133" s="397"/>
      <c r="BZ133" s="397"/>
      <c r="CA133" s="397"/>
      <c r="CB133" s="397"/>
      <c r="CC133" s="397"/>
      <c r="CD133" s="397"/>
      <c r="CE133" s="397"/>
      <c r="CF133" s="397"/>
      <c r="CG133" s="397"/>
      <c r="CH133" s="397"/>
      <c r="CI133" s="397"/>
      <c r="CJ133" s="397"/>
      <c r="CK133" s="397"/>
      <c r="CL133" s="397"/>
      <c r="CM133" s="397"/>
      <c r="CN133" s="397"/>
      <c r="CO133" s="397"/>
      <c r="CP133" s="397"/>
      <c r="CQ133" s="397"/>
      <c r="CR133" s="397"/>
      <c r="CS133" s="397"/>
      <c r="CT133" s="397"/>
      <c r="CU133" s="397"/>
      <c r="CV133" s="397"/>
      <c r="CW133" s="397"/>
      <c r="CX133" s="397"/>
      <c r="CY133" s="397"/>
      <c r="CZ133" s="397"/>
      <c r="DA133" s="397"/>
      <c r="DB133" s="397"/>
      <c r="DC133" s="397"/>
      <c r="DD133" s="397"/>
      <c r="DE133" s="397"/>
      <c r="DF133" s="397"/>
      <c r="DG133" s="397"/>
      <c r="DH133" s="397"/>
      <c r="DI133" s="397"/>
      <c r="DJ133" s="397"/>
      <c r="DK133" s="397"/>
      <c r="DL133" s="397"/>
      <c r="DM133" s="397"/>
      <c r="DN133" s="397"/>
      <c r="DO133" s="397"/>
      <c r="DP133" s="397"/>
      <c r="DQ133" s="397"/>
      <c r="DR133" s="397"/>
      <c r="DS133" s="397"/>
      <c r="DT133" s="397"/>
      <c r="DU133" s="397"/>
      <c r="DV133" s="397"/>
      <c r="DW133" s="397"/>
      <c r="DX133" s="397"/>
      <c r="DY133" s="397"/>
      <c r="DZ133" s="397"/>
      <c r="EA133" s="397"/>
      <c r="EB133" s="397"/>
      <c r="EC133" s="397"/>
      <c r="ED133" s="397"/>
      <c r="EE133" s="397"/>
      <c r="EF133" s="397"/>
      <c r="EG133" s="397"/>
      <c r="EH133" s="397"/>
      <c r="EI133" s="397"/>
      <c r="EJ133" s="397"/>
      <c r="EK133" s="397"/>
      <c r="EL133" s="397"/>
      <c r="EM133" s="397"/>
      <c r="EN133" s="397"/>
      <c r="EO133" s="397"/>
      <c r="EP133" s="397"/>
      <c r="EQ133" s="397"/>
      <c r="ER133" s="397"/>
      <c r="ES133" s="397"/>
      <c r="ET133" s="397"/>
      <c r="EU133" s="397"/>
      <c r="EV133" s="397"/>
      <c r="EW133" s="397"/>
      <c r="EX133" s="397"/>
      <c r="EY133" s="397"/>
      <c r="EZ133" s="397"/>
      <c r="FA133" s="397"/>
      <c r="FB133" s="397"/>
      <c r="FC133" s="397"/>
      <c r="FD133" s="397"/>
      <c r="FE133" s="397"/>
      <c r="FF133" s="397"/>
      <c r="FG133" s="397"/>
      <c r="FH133" s="397"/>
      <c r="FI133" s="397"/>
      <c r="FJ133" s="397"/>
      <c r="FK133" s="397"/>
      <c r="FL133" s="397"/>
      <c r="FM133" s="397"/>
      <c r="FN133" s="397"/>
      <c r="FO133" s="397"/>
      <c r="FP133" s="397"/>
      <c r="FQ133" s="397"/>
      <c r="FR133" s="397"/>
      <c r="FS133" s="397"/>
      <c r="FT133" s="397"/>
      <c r="FU133" s="397"/>
      <c r="FV133" s="397"/>
      <c r="FW133" s="397"/>
      <c r="FX133" s="397"/>
      <c r="FY133" s="397"/>
      <c r="FZ133" s="397"/>
      <c r="GA133" s="397"/>
      <c r="GB133" s="397"/>
      <c r="GC133" s="397"/>
      <c r="GD133" s="397"/>
      <c r="GE133" s="397"/>
      <c r="GF133" s="397"/>
      <c r="GG133" s="397"/>
      <c r="GH133" s="397"/>
      <c r="GI133" s="397"/>
      <c r="GJ133" s="397"/>
      <c r="GK133" s="397"/>
      <c r="GL133" s="397"/>
      <c r="GM133" s="397"/>
      <c r="GN133" s="397"/>
      <c r="GO133" s="397"/>
      <c r="GP133" s="397"/>
      <c r="GQ133" s="397"/>
      <c r="GR133" s="397"/>
      <c r="GS133" s="397"/>
      <c r="GT133" s="397"/>
      <c r="GU133" s="397"/>
      <c r="GV133" s="397"/>
      <c r="GW133" s="397"/>
      <c r="GX133" s="397"/>
      <c r="GY133" s="397"/>
      <c r="GZ133" s="397"/>
      <c r="HA133" s="397"/>
      <c r="HB133" s="397"/>
      <c r="HC133" s="397"/>
      <c r="HD133" s="397"/>
      <c r="HE133" s="397"/>
      <c r="HF133" s="397"/>
      <c r="HG133" s="397"/>
      <c r="HH133" s="397"/>
      <c r="HI133" s="397"/>
      <c r="HJ133" s="397"/>
      <c r="HK133" s="397"/>
      <c r="HL133" s="397"/>
      <c r="HM133" s="397"/>
      <c r="HN133" s="397"/>
      <c r="HO133" s="397"/>
      <c r="HP133" s="397"/>
      <c r="HQ133" s="397"/>
      <c r="HR133" s="397"/>
      <c r="HS133" s="397"/>
      <c r="HT133" s="397"/>
      <c r="HU133" s="397"/>
      <c r="HV133" s="397"/>
      <c r="HW133" s="397"/>
      <c r="HX133" s="397"/>
      <c r="HY133" s="397"/>
      <c r="HZ133" s="397"/>
      <c r="IA133" s="397"/>
      <c r="IB133" s="397"/>
      <c r="IC133" s="397"/>
      <c r="ID133" s="397"/>
      <c r="IE133" s="397"/>
      <c r="IF133" s="397"/>
      <c r="IG133" s="397"/>
      <c r="IH133" s="397"/>
      <c r="II133" s="397"/>
      <c r="IJ133" s="397"/>
      <c r="IK133" s="397"/>
      <c r="IL133" s="397"/>
      <c r="IM133" s="397"/>
      <c r="IN133" s="397"/>
    </row>
    <row r="134" spans="1:248" ht="34.15" hidden="1" customHeight="1">
      <c r="A134" s="732">
        <f>IF(AND(B134="Yes",C130="OK"),I134,0)</f>
        <v>0</v>
      </c>
      <c r="B134" s="735" t="s">
        <v>1206</v>
      </c>
      <c r="C134" s="728" t="s">
        <v>1264</v>
      </c>
      <c r="G134" s="726"/>
      <c r="H134" s="726"/>
      <c r="I134" s="397">
        <v>0</v>
      </c>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7"/>
      <c r="AY134" s="397"/>
      <c r="AZ134" s="397"/>
      <c r="BA134" s="397"/>
      <c r="BB134" s="397"/>
      <c r="BC134" s="397"/>
      <c r="BD134" s="397"/>
      <c r="BE134" s="397"/>
      <c r="BF134" s="397"/>
      <c r="BG134" s="397"/>
      <c r="BH134" s="397"/>
      <c r="BI134" s="397"/>
      <c r="BJ134" s="397"/>
      <c r="BK134" s="397"/>
      <c r="BL134" s="397"/>
      <c r="BM134" s="397"/>
      <c r="BN134" s="397"/>
      <c r="BO134" s="397"/>
      <c r="BP134" s="397"/>
      <c r="BQ134" s="397"/>
      <c r="BR134" s="397"/>
      <c r="BS134" s="397"/>
      <c r="BT134" s="397"/>
      <c r="BU134" s="397"/>
      <c r="BV134" s="397"/>
      <c r="BW134" s="397"/>
      <c r="BX134" s="397"/>
      <c r="BY134" s="397"/>
      <c r="BZ134" s="397"/>
      <c r="CA134" s="397"/>
      <c r="CB134" s="397"/>
      <c r="CC134" s="397"/>
      <c r="CD134" s="397"/>
      <c r="CE134" s="397"/>
      <c r="CF134" s="397"/>
      <c r="CG134" s="397"/>
      <c r="CH134" s="397"/>
      <c r="CI134" s="397"/>
      <c r="CJ134" s="397"/>
      <c r="CK134" s="397"/>
      <c r="CL134" s="397"/>
      <c r="CM134" s="397"/>
      <c r="CN134" s="397"/>
      <c r="CO134" s="397"/>
      <c r="CP134" s="397"/>
      <c r="CQ134" s="397"/>
      <c r="CR134" s="397"/>
      <c r="CS134" s="397"/>
      <c r="CT134" s="397"/>
      <c r="CU134" s="397"/>
      <c r="CV134" s="397"/>
      <c r="CW134" s="397"/>
      <c r="CX134" s="397"/>
      <c r="CY134" s="397"/>
      <c r="CZ134" s="397"/>
      <c r="DA134" s="397"/>
      <c r="DB134" s="397"/>
      <c r="DC134" s="397"/>
      <c r="DD134" s="397"/>
      <c r="DE134" s="397"/>
      <c r="DF134" s="397"/>
      <c r="DG134" s="397"/>
      <c r="DH134" s="397"/>
      <c r="DI134" s="397"/>
      <c r="DJ134" s="397"/>
      <c r="DK134" s="397"/>
      <c r="DL134" s="397"/>
      <c r="DM134" s="397"/>
      <c r="DN134" s="397"/>
      <c r="DO134" s="397"/>
      <c r="DP134" s="397"/>
      <c r="DQ134" s="397"/>
      <c r="DR134" s="397"/>
      <c r="DS134" s="397"/>
      <c r="DT134" s="397"/>
      <c r="DU134" s="397"/>
      <c r="DV134" s="397"/>
      <c r="DW134" s="397"/>
      <c r="DX134" s="397"/>
      <c r="DY134" s="397"/>
      <c r="DZ134" s="397"/>
      <c r="EA134" s="397"/>
      <c r="EB134" s="397"/>
      <c r="EC134" s="397"/>
      <c r="ED134" s="397"/>
      <c r="EE134" s="397"/>
      <c r="EF134" s="397"/>
      <c r="EG134" s="397"/>
      <c r="EH134" s="397"/>
      <c r="EI134" s="397"/>
      <c r="EJ134" s="397"/>
      <c r="EK134" s="397"/>
      <c r="EL134" s="397"/>
      <c r="EM134" s="397"/>
      <c r="EN134" s="397"/>
      <c r="EO134" s="397"/>
      <c r="EP134" s="397"/>
      <c r="EQ134" s="397"/>
      <c r="ER134" s="397"/>
      <c r="ES134" s="397"/>
      <c r="ET134" s="397"/>
      <c r="EU134" s="397"/>
      <c r="EV134" s="397"/>
      <c r="EW134" s="397"/>
      <c r="EX134" s="397"/>
      <c r="EY134" s="397"/>
      <c r="EZ134" s="397"/>
      <c r="FA134" s="397"/>
      <c r="FB134" s="397"/>
      <c r="FC134" s="397"/>
      <c r="FD134" s="397"/>
      <c r="FE134" s="397"/>
      <c r="FF134" s="397"/>
      <c r="FG134" s="397"/>
      <c r="FH134" s="397"/>
      <c r="FI134" s="397"/>
      <c r="FJ134" s="397"/>
      <c r="FK134" s="397"/>
      <c r="FL134" s="397"/>
      <c r="FM134" s="397"/>
      <c r="FN134" s="397"/>
      <c r="FO134" s="397"/>
      <c r="FP134" s="397"/>
      <c r="FQ134" s="397"/>
      <c r="FR134" s="397"/>
      <c r="FS134" s="397"/>
      <c r="FT134" s="397"/>
      <c r="FU134" s="397"/>
      <c r="FV134" s="397"/>
      <c r="FW134" s="397"/>
      <c r="FX134" s="397"/>
      <c r="FY134" s="397"/>
      <c r="FZ134" s="397"/>
      <c r="GA134" s="397"/>
      <c r="GB134" s="397"/>
      <c r="GC134" s="397"/>
      <c r="GD134" s="397"/>
      <c r="GE134" s="397"/>
      <c r="GF134" s="397"/>
      <c r="GG134" s="397"/>
      <c r="GH134" s="397"/>
      <c r="GI134" s="397"/>
      <c r="GJ134" s="397"/>
      <c r="GK134" s="397"/>
      <c r="GL134" s="397"/>
      <c r="GM134" s="397"/>
      <c r="GN134" s="397"/>
      <c r="GO134" s="397"/>
      <c r="GP134" s="397"/>
      <c r="GQ134" s="397"/>
      <c r="GR134" s="397"/>
      <c r="GS134" s="397"/>
      <c r="GT134" s="397"/>
      <c r="GU134" s="397"/>
      <c r="GV134" s="397"/>
      <c r="GW134" s="397"/>
      <c r="GX134" s="397"/>
      <c r="GY134" s="397"/>
      <c r="GZ134" s="397"/>
      <c r="HA134" s="397"/>
      <c r="HB134" s="397"/>
      <c r="HC134" s="397"/>
      <c r="HD134" s="397"/>
      <c r="HE134" s="397"/>
      <c r="HF134" s="397"/>
      <c r="HG134" s="397"/>
      <c r="HH134" s="397"/>
      <c r="HI134" s="397"/>
      <c r="HJ134" s="397"/>
      <c r="HK134" s="397"/>
      <c r="HL134" s="397"/>
      <c r="HM134" s="397"/>
      <c r="HN134" s="397"/>
      <c r="HO134" s="397"/>
      <c r="HP134" s="397"/>
      <c r="HQ134" s="397"/>
      <c r="HR134" s="397"/>
      <c r="HS134" s="397"/>
      <c r="HT134" s="397"/>
      <c r="HU134" s="397"/>
      <c r="HV134" s="397"/>
      <c r="HW134" s="397"/>
      <c r="HX134" s="397"/>
      <c r="HY134" s="397"/>
      <c r="HZ134" s="397"/>
      <c r="IA134" s="397"/>
      <c r="IB134" s="397"/>
      <c r="IC134" s="397"/>
      <c r="ID134" s="397"/>
      <c r="IE134" s="397"/>
      <c r="IF134" s="397"/>
      <c r="IG134" s="397"/>
      <c r="IH134" s="397"/>
      <c r="II134" s="397"/>
      <c r="IJ134" s="397"/>
      <c r="IK134" s="397"/>
      <c r="IL134" s="397"/>
      <c r="IM134" s="397"/>
      <c r="IN134" s="397"/>
    </row>
    <row r="135" spans="1:248" hidden="1">
      <c r="B135" s="736">
        <f>SUM(A131:A132)</f>
        <v>2</v>
      </c>
      <c r="C135" s="728" t="s">
        <v>1212</v>
      </c>
      <c r="G135" s="726"/>
      <c r="H135" s="726"/>
      <c r="I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7"/>
      <c r="BR135" s="397"/>
      <c r="BS135" s="397"/>
      <c r="BT135" s="397"/>
      <c r="BU135" s="397"/>
      <c r="BV135" s="397"/>
      <c r="BW135" s="397"/>
      <c r="BX135" s="397"/>
      <c r="BY135" s="397"/>
      <c r="BZ135" s="397"/>
      <c r="CA135" s="397"/>
      <c r="CB135" s="397"/>
      <c r="CC135" s="397"/>
      <c r="CD135" s="397"/>
      <c r="CE135" s="397"/>
      <c r="CF135" s="397"/>
      <c r="CG135" s="397"/>
      <c r="CH135" s="397"/>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397"/>
      <c r="DF135" s="397"/>
      <c r="DG135" s="397"/>
      <c r="DH135" s="397"/>
      <c r="DI135" s="397"/>
      <c r="DJ135" s="397"/>
      <c r="DK135" s="397"/>
      <c r="DL135" s="397"/>
      <c r="DM135" s="397"/>
      <c r="DN135" s="397"/>
      <c r="DO135" s="397"/>
      <c r="DP135" s="397"/>
      <c r="DQ135" s="397"/>
      <c r="DR135" s="397"/>
      <c r="DS135" s="397"/>
      <c r="DT135" s="397"/>
      <c r="DU135" s="397"/>
      <c r="DV135" s="397"/>
      <c r="DW135" s="397"/>
      <c r="DX135" s="397"/>
      <c r="DY135" s="397"/>
      <c r="DZ135" s="397"/>
      <c r="EA135" s="397"/>
      <c r="EB135" s="397"/>
      <c r="EC135" s="397"/>
      <c r="ED135" s="397"/>
      <c r="EE135" s="397"/>
      <c r="EF135" s="397"/>
      <c r="EG135" s="397"/>
      <c r="EH135" s="397"/>
      <c r="EI135" s="397"/>
      <c r="EJ135" s="397"/>
      <c r="EK135" s="397"/>
      <c r="EL135" s="397"/>
      <c r="EM135" s="397"/>
      <c r="EN135" s="397"/>
      <c r="EO135" s="397"/>
      <c r="EP135" s="397"/>
      <c r="EQ135" s="397"/>
      <c r="ER135" s="397"/>
      <c r="ES135" s="397"/>
      <c r="ET135" s="397"/>
      <c r="EU135" s="397"/>
      <c r="EV135" s="397"/>
      <c r="EW135" s="397"/>
      <c r="EX135" s="397"/>
      <c r="EY135" s="397"/>
      <c r="EZ135" s="397"/>
      <c r="FA135" s="397"/>
      <c r="FB135" s="397"/>
      <c r="FC135" s="397"/>
      <c r="FD135" s="397"/>
      <c r="FE135" s="397"/>
      <c r="FF135" s="397"/>
      <c r="FG135" s="397"/>
      <c r="FH135" s="397"/>
      <c r="FI135" s="397"/>
      <c r="FJ135" s="397"/>
      <c r="FK135" s="397"/>
      <c r="FL135" s="397"/>
      <c r="FM135" s="397"/>
      <c r="FN135" s="397"/>
      <c r="FO135" s="397"/>
      <c r="FP135" s="397"/>
      <c r="FQ135" s="397"/>
      <c r="FR135" s="397"/>
      <c r="FS135" s="397"/>
      <c r="FT135" s="397"/>
      <c r="FU135" s="397"/>
      <c r="FV135" s="397"/>
      <c r="FW135" s="397"/>
      <c r="FX135" s="397"/>
      <c r="FY135" s="397"/>
      <c r="FZ135" s="397"/>
      <c r="GA135" s="397"/>
      <c r="GB135" s="397"/>
      <c r="GC135" s="397"/>
      <c r="GD135" s="397"/>
      <c r="GE135" s="397"/>
      <c r="GF135" s="397"/>
      <c r="GG135" s="397"/>
      <c r="GH135" s="397"/>
      <c r="GI135" s="397"/>
      <c r="GJ135" s="397"/>
      <c r="GK135" s="397"/>
      <c r="GL135" s="397"/>
      <c r="GM135" s="397"/>
      <c r="GN135" s="397"/>
      <c r="GO135" s="397"/>
      <c r="GP135" s="397"/>
      <c r="GQ135" s="397"/>
      <c r="GR135" s="397"/>
      <c r="GS135" s="397"/>
      <c r="GT135" s="397"/>
      <c r="GU135" s="397"/>
      <c r="GV135" s="397"/>
      <c r="GW135" s="397"/>
      <c r="GX135" s="397"/>
      <c r="GY135" s="397"/>
      <c r="GZ135" s="397"/>
      <c r="HA135" s="397"/>
      <c r="HB135" s="397"/>
      <c r="HC135" s="397"/>
      <c r="HD135" s="397"/>
      <c r="HE135" s="397"/>
      <c r="HF135" s="397"/>
      <c r="HG135" s="397"/>
      <c r="HH135" s="397"/>
      <c r="HI135" s="397"/>
      <c r="HJ135" s="397"/>
      <c r="HK135" s="397"/>
      <c r="HL135" s="397"/>
      <c r="HM135" s="397"/>
      <c r="HN135" s="397"/>
      <c r="HO135" s="397"/>
      <c r="HP135" s="397"/>
      <c r="HQ135" s="397"/>
      <c r="HR135" s="397"/>
      <c r="HS135" s="397"/>
      <c r="HT135" s="397"/>
      <c r="HU135" s="397"/>
      <c r="HV135" s="397"/>
      <c r="HW135" s="397"/>
      <c r="HX135" s="397"/>
      <c r="HY135" s="397"/>
      <c r="HZ135" s="397"/>
      <c r="IA135" s="397"/>
      <c r="IB135" s="397"/>
      <c r="IC135" s="397"/>
      <c r="ID135" s="397"/>
      <c r="IE135" s="397"/>
      <c r="IF135" s="397"/>
      <c r="IG135" s="397"/>
      <c r="IH135" s="397"/>
      <c r="II135" s="397"/>
      <c r="IJ135" s="397"/>
      <c r="IK135" s="397"/>
      <c r="IL135" s="397"/>
      <c r="IM135" s="397"/>
      <c r="IN135" s="397"/>
    </row>
    <row r="136" spans="1:248" ht="409.6" hidden="1" thickBot="1">
      <c r="B136" s="737" t="s">
        <v>1219</v>
      </c>
      <c r="C136" s="731" t="s">
        <v>1253</v>
      </c>
      <c r="G136" s="726"/>
      <c r="H136" s="726"/>
      <c r="I136" s="397"/>
      <c r="O136" s="397"/>
      <c r="P136" s="397"/>
      <c r="Q136" s="397"/>
      <c r="R136" s="397"/>
      <c r="S136" s="397"/>
      <c r="T136" s="397"/>
      <c r="U136" s="397"/>
      <c r="V136" s="397"/>
      <c r="W136" s="397"/>
      <c r="X136" s="397"/>
      <c r="Y136" s="397"/>
      <c r="Z136" s="397"/>
      <c r="AA136" s="397"/>
      <c r="AB136" s="397"/>
      <c r="AC136" s="397"/>
      <c r="AD136" s="397"/>
      <c r="AE136" s="397"/>
      <c r="AF136" s="397"/>
      <c r="AG136" s="397"/>
      <c r="AH136" s="397"/>
      <c r="AI136" s="397"/>
      <c r="AJ136" s="397"/>
      <c r="AK136" s="397"/>
      <c r="AL136" s="397"/>
      <c r="AM136" s="397"/>
      <c r="AN136" s="397"/>
      <c r="AO136" s="397"/>
      <c r="AP136" s="397"/>
      <c r="AQ136" s="397"/>
      <c r="AR136" s="397"/>
      <c r="AS136" s="397"/>
      <c r="AT136" s="397"/>
      <c r="AU136" s="397"/>
      <c r="AV136" s="397"/>
      <c r="AW136" s="397"/>
      <c r="AX136" s="397"/>
      <c r="AY136" s="397"/>
      <c r="AZ136" s="397"/>
      <c r="BA136" s="397"/>
      <c r="BB136" s="397"/>
      <c r="BC136" s="397"/>
      <c r="BD136" s="397"/>
      <c r="BE136" s="397"/>
      <c r="BF136" s="397"/>
      <c r="BG136" s="397"/>
      <c r="BH136" s="397"/>
      <c r="BI136" s="397"/>
      <c r="BJ136" s="397"/>
      <c r="BK136" s="397"/>
      <c r="BL136" s="397"/>
      <c r="BM136" s="397"/>
      <c r="BN136" s="397"/>
      <c r="BO136" s="397"/>
      <c r="BP136" s="397"/>
      <c r="BQ136" s="397"/>
      <c r="BR136" s="397"/>
      <c r="BS136" s="397"/>
      <c r="BT136" s="397"/>
      <c r="BU136" s="397"/>
      <c r="BV136" s="397"/>
      <c r="BW136" s="397"/>
      <c r="BX136" s="397"/>
      <c r="BY136" s="397"/>
      <c r="BZ136" s="397"/>
      <c r="CA136" s="397"/>
      <c r="CB136" s="397"/>
      <c r="CC136" s="397"/>
      <c r="CD136" s="397"/>
      <c r="CE136" s="397"/>
      <c r="CF136" s="397"/>
      <c r="CG136" s="397"/>
      <c r="CH136" s="397"/>
      <c r="CI136" s="397"/>
      <c r="CJ136" s="397"/>
      <c r="CK136" s="397"/>
      <c r="CL136" s="397"/>
      <c r="CM136" s="397"/>
      <c r="CN136" s="397"/>
      <c r="CO136" s="397"/>
      <c r="CP136" s="397"/>
      <c r="CQ136" s="397"/>
      <c r="CR136" s="397"/>
      <c r="CS136" s="397"/>
      <c r="CT136" s="397"/>
      <c r="CU136" s="397"/>
      <c r="CV136" s="397"/>
      <c r="CW136" s="397"/>
      <c r="CX136" s="397"/>
      <c r="CY136" s="397"/>
      <c r="CZ136" s="397"/>
      <c r="DA136" s="397"/>
      <c r="DB136" s="397"/>
      <c r="DC136" s="397"/>
      <c r="DD136" s="397"/>
      <c r="DE136" s="397"/>
      <c r="DF136" s="397"/>
      <c r="DG136" s="397"/>
      <c r="DH136" s="397"/>
      <c r="DI136" s="397"/>
      <c r="DJ136" s="397"/>
      <c r="DK136" s="397"/>
      <c r="DL136" s="397"/>
      <c r="DM136" s="397"/>
      <c r="DN136" s="397"/>
      <c r="DO136" s="397"/>
      <c r="DP136" s="397"/>
      <c r="DQ136" s="397"/>
      <c r="DR136" s="397"/>
      <c r="DS136" s="397"/>
      <c r="DT136" s="397"/>
      <c r="DU136" s="397"/>
      <c r="DV136" s="397"/>
      <c r="DW136" s="397"/>
      <c r="DX136" s="397"/>
      <c r="DY136" s="397"/>
      <c r="DZ136" s="397"/>
      <c r="EA136" s="397"/>
      <c r="EB136" s="397"/>
      <c r="EC136" s="397"/>
      <c r="ED136" s="397"/>
      <c r="EE136" s="397"/>
      <c r="EF136" s="397"/>
      <c r="EG136" s="397"/>
      <c r="EH136" s="397"/>
      <c r="EI136" s="397"/>
      <c r="EJ136" s="397"/>
      <c r="EK136" s="397"/>
      <c r="EL136" s="397"/>
      <c r="EM136" s="397"/>
      <c r="EN136" s="397"/>
      <c r="EO136" s="397"/>
      <c r="EP136" s="397"/>
      <c r="EQ136" s="397"/>
      <c r="ER136" s="397"/>
      <c r="ES136" s="397"/>
      <c r="ET136" s="397"/>
      <c r="EU136" s="397"/>
      <c r="EV136" s="397"/>
      <c r="EW136" s="397"/>
      <c r="EX136" s="397"/>
      <c r="EY136" s="397"/>
      <c r="EZ136" s="397"/>
      <c r="FA136" s="397"/>
      <c r="FB136" s="397"/>
      <c r="FC136" s="397"/>
      <c r="FD136" s="397"/>
      <c r="FE136" s="397"/>
      <c r="FF136" s="397"/>
      <c r="FG136" s="397"/>
      <c r="FH136" s="397"/>
      <c r="FI136" s="397"/>
      <c r="FJ136" s="397"/>
      <c r="FK136" s="397"/>
      <c r="FL136" s="397"/>
      <c r="FM136" s="397"/>
      <c r="FN136" s="397"/>
      <c r="FO136" s="397"/>
      <c r="FP136" s="397"/>
      <c r="FQ136" s="397"/>
      <c r="FR136" s="397"/>
      <c r="FS136" s="397"/>
      <c r="FT136" s="397"/>
      <c r="FU136" s="397"/>
      <c r="FV136" s="397"/>
      <c r="FW136" s="397"/>
      <c r="FX136" s="397"/>
      <c r="FY136" s="397"/>
      <c r="FZ136" s="397"/>
      <c r="GA136" s="397"/>
      <c r="GB136" s="397"/>
      <c r="GC136" s="397"/>
      <c r="GD136" s="397"/>
      <c r="GE136" s="397"/>
      <c r="GF136" s="397"/>
      <c r="GG136" s="397"/>
      <c r="GH136" s="397"/>
      <c r="GI136" s="397"/>
      <c r="GJ136" s="397"/>
      <c r="GK136" s="397"/>
      <c r="GL136" s="397"/>
      <c r="GM136" s="397"/>
      <c r="GN136" s="397"/>
      <c r="GO136" s="397"/>
      <c r="GP136" s="397"/>
      <c r="GQ136" s="397"/>
      <c r="GR136" s="397"/>
      <c r="GS136" s="397"/>
      <c r="GT136" s="397"/>
      <c r="GU136" s="397"/>
      <c r="GV136" s="397"/>
      <c r="GW136" s="397"/>
      <c r="GX136" s="397"/>
      <c r="GY136" s="397"/>
      <c r="GZ136" s="397"/>
      <c r="HA136" s="397"/>
      <c r="HB136" s="397"/>
      <c r="HC136" s="397"/>
      <c r="HD136" s="397"/>
      <c r="HE136" s="397"/>
      <c r="HF136" s="397"/>
      <c r="HG136" s="397"/>
      <c r="HH136" s="397"/>
      <c r="HI136" s="397"/>
      <c r="HJ136" s="397"/>
      <c r="HK136" s="397"/>
      <c r="HL136" s="397"/>
      <c r="HM136" s="397"/>
      <c r="HN136" s="397"/>
      <c r="HO136" s="397"/>
      <c r="HP136" s="397"/>
      <c r="HQ136" s="397"/>
      <c r="HR136" s="397"/>
      <c r="HS136" s="397"/>
      <c r="HT136" s="397"/>
      <c r="HU136" s="397"/>
      <c r="HV136" s="397"/>
      <c r="HW136" s="397"/>
      <c r="HX136" s="397"/>
      <c r="HY136" s="397"/>
      <c r="HZ136" s="397"/>
      <c r="IA136" s="397"/>
      <c r="IB136" s="397"/>
      <c r="IC136" s="397"/>
      <c r="ID136" s="397"/>
      <c r="IE136" s="397"/>
      <c r="IF136" s="397"/>
      <c r="IG136" s="397"/>
      <c r="IH136" s="397"/>
      <c r="II136" s="397"/>
      <c r="IJ136" s="397"/>
      <c r="IK136" s="397"/>
      <c r="IL136" s="397"/>
      <c r="IM136" s="397"/>
      <c r="IN136" s="397"/>
    </row>
    <row r="137" spans="1:248" hidden="1">
      <c r="B137" s="1190" t="s">
        <v>1254</v>
      </c>
      <c r="C137" s="1191"/>
      <c r="G137" s="726"/>
      <c r="H137" s="726"/>
      <c r="I137" s="397"/>
      <c r="O137" s="397"/>
      <c r="P137" s="397"/>
      <c r="Q137" s="397"/>
      <c r="R137" s="397"/>
      <c r="S137" s="397"/>
      <c r="T137" s="397"/>
      <c r="U137" s="397"/>
      <c r="V137" s="397"/>
      <c r="W137" s="397"/>
      <c r="X137" s="397"/>
      <c r="Y137" s="397"/>
      <c r="Z137" s="397"/>
      <c r="AA137" s="397"/>
      <c r="AB137" s="397"/>
      <c r="AC137" s="397"/>
      <c r="AD137" s="397"/>
      <c r="AE137" s="397"/>
      <c r="AF137" s="397"/>
      <c r="AG137" s="397"/>
      <c r="AH137" s="397"/>
      <c r="AI137" s="397"/>
      <c r="AJ137" s="397"/>
      <c r="AK137" s="397"/>
      <c r="AL137" s="397"/>
      <c r="AM137" s="397"/>
      <c r="AN137" s="397"/>
      <c r="AO137" s="397"/>
      <c r="AP137" s="397"/>
      <c r="AQ137" s="397"/>
      <c r="AR137" s="397"/>
      <c r="AS137" s="397"/>
      <c r="AT137" s="397"/>
      <c r="AU137" s="397"/>
      <c r="AV137" s="397"/>
      <c r="AW137" s="397"/>
      <c r="AX137" s="397"/>
      <c r="AY137" s="397"/>
      <c r="AZ137" s="397"/>
      <c r="BA137" s="397"/>
      <c r="BB137" s="397"/>
      <c r="BC137" s="397"/>
      <c r="BD137" s="397"/>
      <c r="BE137" s="397"/>
      <c r="BF137" s="397"/>
      <c r="BG137" s="397"/>
      <c r="BH137" s="397"/>
      <c r="BI137" s="397"/>
      <c r="BJ137" s="397"/>
      <c r="BK137" s="397"/>
      <c r="BL137" s="397"/>
      <c r="BM137" s="397"/>
      <c r="BN137" s="397"/>
      <c r="BO137" s="397"/>
      <c r="BP137" s="397"/>
      <c r="BQ137" s="397"/>
      <c r="BR137" s="397"/>
      <c r="BS137" s="397"/>
      <c r="BT137" s="397"/>
      <c r="BU137" s="397"/>
      <c r="BV137" s="397"/>
      <c r="BW137" s="397"/>
      <c r="BX137" s="397"/>
      <c r="BY137" s="397"/>
      <c r="BZ137" s="397"/>
      <c r="CA137" s="397"/>
      <c r="CB137" s="397"/>
      <c r="CC137" s="397"/>
      <c r="CD137" s="397"/>
      <c r="CE137" s="397"/>
      <c r="CF137" s="397"/>
      <c r="CG137" s="397"/>
      <c r="CH137" s="397"/>
      <c r="CI137" s="397"/>
      <c r="CJ137" s="397"/>
      <c r="CK137" s="397"/>
      <c r="CL137" s="397"/>
      <c r="CM137" s="397"/>
      <c r="CN137" s="397"/>
      <c r="CO137" s="397"/>
      <c r="CP137" s="397"/>
      <c r="CQ137" s="397"/>
      <c r="CR137" s="397"/>
      <c r="CS137" s="397"/>
      <c r="CT137" s="397"/>
      <c r="CU137" s="397"/>
      <c r="CV137" s="397"/>
      <c r="CW137" s="397"/>
      <c r="CX137" s="397"/>
      <c r="CY137" s="397"/>
      <c r="CZ137" s="397"/>
      <c r="DA137" s="397"/>
      <c r="DB137" s="397"/>
      <c r="DC137" s="397"/>
      <c r="DD137" s="397"/>
      <c r="DE137" s="397"/>
      <c r="DF137" s="397"/>
      <c r="DG137" s="397"/>
      <c r="DH137" s="397"/>
      <c r="DI137" s="397"/>
      <c r="DJ137" s="397"/>
      <c r="DK137" s="397"/>
      <c r="DL137" s="397"/>
      <c r="DM137" s="397"/>
      <c r="DN137" s="397"/>
      <c r="DO137" s="397"/>
      <c r="DP137" s="397"/>
      <c r="DQ137" s="397"/>
      <c r="DR137" s="397"/>
      <c r="DS137" s="397"/>
      <c r="DT137" s="397"/>
      <c r="DU137" s="397"/>
      <c r="DV137" s="397"/>
      <c r="DW137" s="397"/>
      <c r="DX137" s="397"/>
      <c r="DY137" s="397"/>
      <c r="DZ137" s="397"/>
      <c r="EA137" s="397"/>
      <c r="EB137" s="397"/>
      <c r="EC137" s="397"/>
      <c r="ED137" s="397"/>
      <c r="EE137" s="397"/>
      <c r="EF137" s="397"/>
      <c r="EG137" s="397"/>
      <c r="EH137" s="397"/>
      <c r="EI137" s="397"/>
      <c r="EJ137" s="397"/>
      <c r="EK137" s="397"/>
      <c r="EL137" s="397"/>
      <c r="EM137" s="397"/>
      <c r="EN137" s="397"/>
      <c r="EO137" s="397"/>
      <c r="EP137" s="397"/>
      <c r="EQ137" s="397"/>
      <c r="ER137" s="397"/>
      <c r="ES137" s="397"/>
      <c r="ET137" s="397"/>
      <c r="EU137" s="397"/>
      <c r="EV137" s="397"/>
      <c r="EW137" s="397"/>
      <c r="EX137" s="397"/>
      <c r="EY137" s="397"/>
      <c r="EZ137" s="397"/>
      <c r="FA137" s="397"/>
      <c r="FB137" s="397"/>
      <c r="FC137" s="397"/>
      <c r="FD137" s="397"/>
      <c r="FE137" s="397"/>
      <c r="FF137" s="397"/>
      <c r="FG137" s="397"/>
      <c r="FH137" s="397"/>
      <c r="FI137" s="397"/>
      <c r="FJ137" s="397"/>
      <c r="FK137" s="397"/>
      <c r="FL137" s="397"/>
      <c r="FM137" s="397"/>
      <c r="FN137" s="397"/>
      <c r="FO137" s="397"/>
      <c r="FP137" s="397"/>
      <c r="FQ137" s="397"/>
      <c r="FR137" s="397"/>
      <c r="FS137" s="397"/>
      <c r="FT137" s="397"/>
      <c r="FU137" s="397"/>
      <c r="FV137" s="397"/>
      <c r="FW137" s="397"/>
      <c r="FX137" s="397"/>
      <c r="FY137" s="397"/>
      <c r="FZ137" s="397"/>
      <c r="GA137" s="397"/>
      <c r="GB137" s="397"/>
      <c r="GC137" s="397"/>
      <c r="GD137" s="397"/>
      <c r="GE137" s="397"/>
      <c r="GF137" s="397"/>
      <c r="GG137" s="397"/>
      <c r="GH137" s="397"/>
      <c r="GI137" s="397"/>
      <c r="GJ137" s="397"/>
      <c r="GK137" s="397"/>
      <c r="GL137" s="397"/>
      <c r="GM137" s="397"/>
      <c r="GN137" s="397"/>
      <c r="GO137" s="397"/>
      <c r="GP137" s="397"/>
      <c r="GQ137" s="397"/>
      <c r="GR137" s="397"/>
      <c r="GS137" s="397"/>
      <c r="GT137" s="397"/>
      <c r="GU137" s="397"/>
      <c r="GV137" s="397"/>
      <c r="GW137" s="397"/>
      <c r="GX137" s="397"/>
      <c r="GY137" s="397"/>
      <c r="GZ137" s="397"/>
      <c r="HA137" s="397"/>
      <c r="HB137" s="397"/>
      <c r="HC137" s="397"/>
      <c r="HD137" s="397"/>
      <c r="HE137" s="397"/>
      <c r="HF137" s="397"/>
      <c r="HG137" s="397"/>
      <c r="HH137" s="397"/>
      <c r="HI137" s="397"/>
      <c r="HJ137" s="397"/>
      <c r="HK137" s="397"/>
      <c r="HL137" s="397"/>
      <c r="HM137" s="397"/>
      <c r="HN137" s="397"/>
      <c r="HO137" s="397"/>
      <c r="HP137" s="397"/>
      <c r="HQ137" s="397"/>
      <c r="HR137" s="397"/>
      <c r="HS137" s="397"/>
      <c r="HT137" s="397"/>
      <c r="HU137" s="397"/>
      <c r="HV137" s="397"/>
      <c r="HW137" s="397"/>
      <c r="HX137" s="397"/>
      <c r="HY137" s="397"/>
      <c r="HZ137" s="397"/>
      <c r="IA137" s="397"/>
      <c r="IB137" s="397"/>
      <c r="IC137" s="397"/>
      <c r="ID137" s="397"/>
      <c r="IE137" s="397"/>
      <c r="IF137" s="397"/>
      <c r="IG137" s="397"/>
      <c r="IH137" s="397"/>
      <c r="II137" s="397"/>
      <c r="IJ137" s="397"/>
      <c r="IK137" s="397"/>
      <c r="IL137" s="397"/>
      <c r="IM137" s="397"/>
      <c r="IN137" s="397"/>
    </row>
    <row r="138" spans="1:248" ht="15" hidden="1" thickBot="1">
      <c r="A138" s="397" t="s">
        <v>769</v>
      </c>
      <c r="B138" s="1192" t="s">
        <v>1265</v>
      </c>
      <c r="C138" s="1193"/>
      <c r="G138" s="726"/>
      <c r="H138" s="726"/>
      <c r="I138" s="397"/>
      <c r="O138" s="397"/>
      <c r="P138" s="397"/>
      <c r="Q138" s="397"/>
      <c r="R138" s="397"/>
      <c r="S138" s="397"/>
      <c r="T138" s="397"/>
      <c r="U138" s="397"/>
      <c r="V138" s="397"/>
      <c r="W138" s="397"/>
      <c r="X138" s="397"/>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c r="BJ138" s="397"/>
      <c r="BK138" s="397"/>
      <c r="BL138" s="397"/>
      <c r="BM138" s="397"/>
      <c r="BN138" s="397"/>
      <c r="BO138" s="397"/>
      <c r="BP138" s="397"/>
      <c r="BQ138" s="397"/>
      <c r="BR138" s="397"/>
      <c r="BS138" s="397"/>
      <c r="BT138" s="397"/>
      <c r="BU138" s="397"/>
      <c r="BV138" s="397"/>
      <c r="BW138" s="397"/>
      <c r="BX138" s="397"/>
      <c r="BY138" s="397"/>
      <c r="BZ138" s="397"/>
      <c r="CA138" s="397"/>
      <c r="CB138" s="397"/>
      <c r="CC138" s="397"/>
      <c r="CD138" s="397"/>
      <c r="CE138" s="397"/>
      <c r="CF138" s="397"/>
      <c r="CG138" s="397"/>
      <c r="CH138" s="397"/>
      <c r="CI138" s="397"/>
      <c r="CJ138" s="397"/>
      <c r="CK138" s="397"/>
      <c r="CL138" s="397"/>
      <c r="CM138" s="397"/>
      <c r="CN138" s="397"/>
      <c r="CO138" s="397"/>
      <c r="CP138" s="397"/>
      <c r="CQ138" s="397"/>
      <c r="CR138" s="397"/>
      <c r="CS138" s="397"/>
      <c r="CT138" s="397"/>
      <c r="CU138" s="397"/>
      <c r="CV138" s="397"/>
      <c r="CW138" s="397"/>
      <c r="CX138" s="397"/>
      <c r="CY138" s="397"/>
      <c r="CZ138" s="397"/>
      <c r="DA138" s="397"/>
      <c r="DB138" s="397"/>
      <c r="DC138" s="397"/>
      <c r="DD138" s="397"/>
      <c r="DE138" s="397"/>
      <c r="DF138" s="397"/>
      <c r="DG138" s="397"/>
      <c r="DH138" s="397"/>
      <c r="DI138" s="397"/>
      <c r="DJ138" s="397"/>
      <c r="DK138" s="397"/>
      <c r="DL138" s="397"/>
      <c r="DM138" s="397"/>
      <c r="DN138" s="397"/>
      <c r="DO138" s="397"/>
      <c r="DP138" s="397"/>
      <c r="DQ138" s="397"/>
      <c r="DR138" s="397"/>
      <c r="DS138" s="397"/>
      <c r="DT138" s="397"/>
      <c r="DU138" s="397"/>
      <c r="DV138" s="397"/>
      <c r="DW138" s="397"/>
      <c r="DX138" s="397"/>
      <c r="DY138" s="397"/>
      <c r="DZ138" s="397"/>
      <c r="EA138" s="397"/>
      <c r="EB138" s="397"/>
      <c r="EC138" s="397"/>
      <c r="ED138" s="397"/>
      <c r="EE138" s="397"/>
      <c r="EF138" s="397"/>
      <c r="EG138" s="397"/>
      <c r="EH138" s="397"/>
      <c r="EI138" s="397"/>
      <c r="EJ138" s="397"/>
      <c r="EK138" s="397"/>
      <c r="EL138" s="397"/>
      <c r="EM138" s="397"/>
      <c r="EN138" s="397"/>
      <c r="EO138" s="397"/>
      <c r="EP138" s="397"/>
      <c r="EQ138" s="397"/>
      <c r="ER138" s="397"/>
      <c r="ES138" s="397"/>
      <c r="ET138" s="397"/>
      <c r="EU138" s="397"/>
      <c r="EV138" s="397"/>
      <c r="EW138" s="397"/>
      <c r="EX138" s="397"/>
      <c r="EY138" s="397"/>
      <c r="EZ138" s="397"/>
      <c r="FA138" s="397"/>
      <c r="FB138" s="397"/>
      <c r="FC138" s="397"/>
      <c r="FD138" s="397"/>
      <c r="FE138" s="397"/>
      <c r="FF138" s="397"/>
      <c r="FG138" s="397"/>
      <c r="FH138" s="397"/>
      <c r="FI138" s="397"/>
      <c r="FJ138" s="397"/>
      <c r="FK138" s="397"/>
      <c r="FL138" s="397"/>
      <c r="FM138" s="397"/>
      <c r="FN138" s="397"/>
      <c r="FO138" s="397"/>
      <c r="FP138" s="397"/>
      <c r="FQ138" s="397"/>
      <c r="FR138" s="397"/>
      <c r="FS138" s="397"/>
      <c r="FT138" s="397"/>
      <c r="FU138" s="397"/>
      <c r="FV138" s="397"/>
      <c r="FW138" s="397"/>
      <c r="FX138" s="397"/>
      <c r="FY138" s="397"/>
      <c r="FZ138" s="397"/>
      <c r="GA138" s="397"/>
      <c r="GB138" s="397"/>
      <c r="GC138" s="397"/>
      <c r="GD138" s="397"/>
      <c r="GE138" s="397"/>
      <c r="GF138" s="397"/>
      <c r="GG138" s="397"/>
      <c r="GH138" s="397"/>
      <c r="GI138" s="397"/>
      <c r="GJ138" s="397"/>
      <c r="GK138" s="397"/>
      <c r="GL138" s="397"/>
      <c r="GM138" s="397"/>
      <c r="GN138" s="397"/>
      <c r="GO138" s="397"/>
      <c r="GP138" s="397"/>
      <c r="GQ138" s="397"/>
      <c r="GR138" s="397"/>
      <c r="GS138" s="397"/>
      <c r="GT138" s="397"/>
      <c r="GU138" s="397"/>
      <c r="GV138" s="397"/>
      <c r="GW138" s="397"/>
      <c r="GX138" s="397"/>
      <c r="GY138" s="397"/>
      <c r="GZ138" s="397"/>
      <c r="HA138" s="397"/>
      <c r="HB138" s="397"/>
      <c r="HC138" s="397"/>
      <c r="HD138" s="397"/>
      <c r="HE138" s="397"/>
      <c r="HF138" s="397"/>
      <c r="HG138" s="397"/>
      <c r="HH138" s="397"/>
      <c r="HI138" s="397"/>
      <c r="HJ138" s="397"/>
      <c r="HK138" s="397"/>
      <c r="HL138" s="397"/>
      <c r="HM138" s="397"/>
      <c r="HN138" s="397"/>
      <c r="HO138" s="397"/>
      <c r="HP138" s="397"/>
      <c r="HQ138" s="397"/>
      <c r="HR138" s="397"/>
      <c r="HS138" s="397"/>
      <c r="HT138" s="397"/>
      <c r="HU138" s="397"/>
      <c r="HV138" s="397"/>
      <c r="HW138" s="397"/>
      <c r="HX138" s="397"/>
      <c r="HY138" s="397"/>
      <c r="HZ138" s="397"/>
      <c r="IA138" s="397"/>
      <c r="IB138" s="397"/>
      <c r="IC138" s="397"/>
      <c r="ID138" s="397"/>
      <c r="IE138" s="397"/>
      <c r="IF138" s="397"/>
      <c r="IG138" s="397"/>
      <c r="IH138" s="397"/>
      <c r="II138" s="397"/>
      <c r="IJ138" s="397"/>
      <c r="IK138" s="397"/>
      <c r="IL138" s="397"/>
      <c r="IM138" s="397"/>
      <c r="IN138" s="397"/>
    </row>
    <row r="139" spans="1:248" hidden="1">
      <c r="A139" s="732">
        <f>COUNTIF(B140:B143,"Yes")</f>
        <v>0</v>
      </c>
      <c r="B139" s="733" t="s">
        <v>1214</v>
      </c>
      <c r="C139" s="734" t="str">
        <f>IF(A139&gt;1,"Too many 'Yes' selections.",IF(A139=0,"You must select one 'Yes' from below.","OK"))</f>
        <v>You must select one 'Yes' from below.</v>
      </c>
      <c r="G139" s="726"/>
      <c r="H139" s="726"/>
      <c r="I139" s="397"/>
      <c r="O139" s="397"/>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397"/>
      <c r="AT139" s="397"/>
      <c r="AU139" s="397"/>
      <c r="AV139" s="397"/>
      <c r="AW139" s="397"/>
      <c r="AX139" s="397"/>
      <c r="AY139" s="397"/>
      <c r="AZ139" s="397"/>
      <c r="BA139" s="397"/>
      <c r="BB139" s="397"/>
      <c r="BC139" s="397"/>
      <c r="BD139" s="397"/>
      <c r="BE139" s="397"/>
      <c r="BF139" s="397"/>
      <c r="BG139" s="397"/>
      <c r="BH139" s="397"/>
      <c r="BI139" s="397"/>
      <c r="BJ139" s="397"/>
      <c r="BK139" s="397"/>
      <c r="BL139" s="397"/>
      <c r="BM139" s="397"/>
      <c r="BN139" s="397"/>
      <c r="BO139" s="397"/>
      <c r="BP139" s="397"/>
      <c r="BQ139" s="397"/>
      <c r="BR139" s="397"/>
      <c r="BS139" s="397"/>
      <c r="BT139" s="397"/>
      <c r="BU139" s="397"/>
      <c r="BV139" s="397"/>
      <c r="BW139" s="397"/>
      <c r="BX139" s="397"/>
      <c r="BY139" s="397"/>
      <c r="BZ139" s="397"/>
      <c r="CA139" s="397"/>
      <c r="CB139" s="397"/>
      <c r="CC139" s="397"/>
      <c r="CD139" s="397"/>
      <c r="CE139" s="397"/>
      <c r="CF139" s="397"/>
      <c r="CG139" s="397"/>
      <c r="CH139" s="397"/>
      <c r="CI139" s="397"/>
      <c r="CJ139" s="397"/>
      <c r="CK139" s="397"/>
      <c r="CL139" s="397"/>
      <c r="CM139" s="397"/>
      <c r="CN139" s="397"/>
      <c r="CO139" s="397"/>
      <c r="CP139" s="397"/>
      <c r="CQ139" s="397"/>
      <c r="CR139" s="397"/>
      <c r="CS139" s="397"/>
      <c r="CT139" s="397"/>
      <c r="CU139" s="397"/>
      <c r="CV139" s="397"/>
      <c r="CW139" s="397"/>
      <c r="CX139" s="397"/>
      <c r="CY139" s="397"/>
      <c r="CZ139" s="397"/>
      <c r="DA139" s="397"/>
      <c r="DB139" s="397"/>
      <c r="DC139" s="397"/>
      <c r="DD139" s="397"/>
      <c r="DE139" s="397"/>
      <c r="DF139" s="397"/>
      <c r="DG139" s="397"/>
      <c r="DH139" s="397"/>
      <c r="DI139" s="397"/>
      <c r="DJ139" s="397"/>
      <c r="DK139" s="397"/>
      <c r="DL139" s="397"/>
      <c r="DM139" s="397"/>
      <c r="DN139" s="397"/>
      <c r="DO139" s="397"/>
      <c r="DP139" s="397"/>
      <c r="DQ139" s="397"/>
      <c r="DR139" s="397"/>
      <c r="DS139" s="397"/>
      <c r="DT139" s="397"/>
      <c r="DU139" s="397"/>
      <c r="DV139" s="397"/>
      <c r="DW139" s="397"/>
      <c r="DX139" s="397"/>
      <c r="DY139" s="397"/>
      <c r="DZ139" s="397"/>
      <c r="EA139" s="397"/>
      <c r="EB139" s="397"/>
      <c r="EC139" s="397"/>
      <c r="ED139" s="397"/>
      <c r="EE139" s="397"/>
      <c r="EF139" s="397"/>
      <c r="EG139" s="397"/>
      <c r="EH139" s="397"/>
      <c r="EI139" s="397"/>
      <c r="EJ139" s="397"/>
      <c r="EK139" s="397"/>
      <c r="EL139" s="397"/>
      <c r="EM139" s="397"/>
      <c r="EN139" s="397"/>
      <c r="EO139" s="397"/>
      <c r="EP139" s="397"/>
      <c r="EQ139" s="397"/>
      <c r="ER139" s="397"/>
      <c r="ES139" s="397"/>
      <c r="ET139" s="397"/>
      <c r="EU139" s="397"/>
      <c r="EV139" s="397"/>
      <c r="EW139" s="397"/>
      <c r="EX139" s="397"/>
      <c r="EY139" s="397"/>
      <c r="EZ139" s="397"/>
      <c r="FA139" s="397"/>
      <c r="FB139" s="397"/>
      <c r="FC139" s="397"/>
      <c r="FD139" s="397"/>
      <c r="FE139" s="397"/>
      <c r="FF139" s="397"/>
      <c r="FG139" s="397"/>
      <c r="FH139" s="397"/>
      <c r="FI139" s="397"/>
      <c r="FJ139" s="397"/>
      <c r="FK139" s="397"/>
      <c r="FL139" s="397"/>
      <c r="FM139" s="397"/>
      <c r="FN139" s="397"/>
      <c r="FO139" s="397"/>
      <c r="FP139" s="397"/>
      <c r="FQ139" s="397"/>
      <c r="FR139" s="397"/>
      <c r="FS139" s="397"/>
      <c r="FT139" s="397"/>
      <c r="FU139" s="397"/>
      <c r="FV139" s="397"/>
      <c r="FW139" s="397"/>
      <c r="FX139" s="397"/>
      <c r="FY139" s="397"/>
      <c r="FZ139" s="397"/>
      <c r="GA139" s="397"/>
      <c r="GB139" s="397"/>
      <c r="GC139" s="397"/>
      <c r="GD139" s="397"/>
      <c r="GE139" s="397"/>
      <c r="GF139" s="397"/>
      <c r="GG139" s="397"/>
      <c r="GH139" s="397"/>
      <c r="GI139" s="397"/>
      <c r="GJ139" s="397"/>
      <c r="GK139" s="397"/>
      <c r="GL139" s="397"/>
      <c r="GM139" s="397"/>
      <c r="GN139" s="397"/>
      <c r="GO139" s="397"/>
      <c r="GP139" s="397"/>
      <c r="GQ139" s="397"/>
      <c r="GR139" s="397"/>
      <c r="GS139" s="397"/>
      <c r="GT139" s="397"/>
      <c r="GU139" s="397"/>
      <c r="GV139" s="397"/>
      <c r="GW139" s="397"/>
      <c r="GX139" s="397"/>
      <c r="GY139" s="397"/>
      <c r="GZ139" s="397"/>
      <c r="HA139" s="397"/>
      <c r="HB139" s="397"/>
      <c r="HC139" s="397"/>
      <c r="HD139" s="397"/>
      <c r="HE139" s="397"/>
      <c r="HF139" s="397"/>
      <c r="HG139" s="397"/>
      <c r="HH139" s="397"/>
      <c r="HI139" s="397"/>
      <c r="HJ139" s="397"/>
      <c r="HK139" s="397"/>
      <c r="HL139" s="397"/>
      <c r="HM139" s="397"/>
      <c r="HN139" s="397"/>
      <c r="HO139" s="397"/>
      <c r="HP139" s="397"/>
      <c r="HQ139" s="397"/>
      <c r="HR139" s="397"/>
      <c r="HS139" s="397"/>
      <c r="HT139" s="397"/>
      <c r="HU139" s="397"/>
      <c r="HV139" s="397"/>
      <c r="HW139" s="397"/>
      <c r="HX139" s="397"/>
      <c r="HY139" s="397"/>
      <c r="HZ139" s="397"/>
      <c r="IA139" s="397"/>
      <c r="IB139" s="397"/>
      <c r="IC139" s="397"/>
      <c r="ID139" s="397"/>
      <c r="IE139" s="397"/>
      <c r="IF139" s="397"/>
      <c r="IG139" s="397"/>
      <c r="IH139" s="397"/>
      <c r="II139" s="397"/>
      <c r="IJ139" s="397"/>
      <c r="IK139" s="397"/>
      <c r="IL139" s="397"/>
      <c r="IM139" s="397"/>
      <c r="IN139" s="397"/>
    </row>
    <row r="140" spans="1:248" ht="34.15" hidden="1" customHeight="1">
      <c r="A140" s="732">
        <f>IF(AND(B140="Yes",C139="OK"),I140,0)</f>
        <v>0</v>
      </c>
      <c r="B140" s="735" t="s">
        <v>1206</v>
      </c>
      <c r="C140" s="728" t="s">
        <v>1266</v>
      </c>
      <c r="G140" s="729"/>
      <c r="H140" s="729"/>
      <c r="I140" s="397">
        <v>2</v>
      </c>
      <c r="O140" s="397"/>
      <c r="P140" s="397"/>
      <c r="Q140" s="397"/>
      <c r="R140" s="397"/>
      <c r="S140" s="397"/>
      <c r="T140" s="397"/>
      <c r="U140" s="397"/>
      <c r="V140" s="397"/>
      <c r="W140" s="397"/>
      <c r="X140" s="397"/>
      <c r="Y140" s="397"/>
      <c r="Z140" s="397"/>
      <c r="AA140" s="397"/>
      <c r="AB140" s="397"/>
      <c r="AC140" s="397"/>
      <c r="AD140" s="397"/>
      <c r="AE140" s="397"/>
      <c r="AF140" s="397"/>
      <c r="AG140" s="397"/>
      <c r="AH140" s="397"/>
      <c r="AI140" s="397"/>
      <c r="AJ140" s="397"/>
      <c r="AK140" s="397"/>
      <c r="AL140" s="397"/>
      <c r="AM140" s="397"/>
      <c r="AN140" s="397"/>
      <c r="AO140" s="397"/>
      <c r="AP140" s="397"/>
      <c r="AQ140" s="397"/>
      <c r="AR140" s="397"/>
      <c r="AS140" s="397"/>
      <c r="AT140" s="397"/>
      <c r="AU140" s="397"/>
      <c r="AV140" s="397"/>
      <c r="AW140" s="397"/>
      <c r="AX140" s="397"/>
      <c r="AY140" s="397"/>
      <c r="AZ140" s="397"/>
      <c r="BA140" s="397"/>
      <c r="BB140" s="397"/>
      <c r="BC140" s="397"/>
      <c r="BD140" s="397"/>
      <c r="BE140" s="397"/>
      <c r="BF140" s="397"/>
      <c r="BG140" s="397"/>
      <c r="BH140" s="397"/>
      <c r="BI140" s="397"/>
      <c r="BJ140" s="397"/>
      <c r="BK140" s="397"/>
      <c r="BL140" s="397"/>
      <c r="BM140" s="397"/>
      <c r="BN140" s="397"/>
      <c r="BO140" s="397"/>
      <c r="BP140" s="397"/>
      <c r="BQ140" s="397"/>
      <c r="BR140" s="397"/>
      <c r="BS140" s="397"/>
      <c r="BT140" s="397"/>
      <c r="BU140" s="397"/>
      <c r="BV140" s="397"/>
      <c r="BW140" s="397"/>
      <c r="BX140" s="397"/>
      <c r="BY140" s="397"/>
      <c r="BZ140" s="397"/>
      <c r="CA140" s="397"/>
      <c r="CB140" s="397"/>
      <c r="CC140" s="397"/>
      <c r="CD140" s="397"/>
      <c r="CE140" s="397"/>
      <c r="CF140" s="397"/>
      <c r="CG140" s="397"/>
      <c r="CH140" s="397"/>
      <c r="CI140" s="397"/>
      <c r="CJ140" s="397"/>
      <c r="CK140" s="397"/>
      <c r="CL140" s="397"/>
      <c r="CM140" s="397"/>
      <c r="CN140" s="397"/>
      <c r="CO140" s="397"/>
      <c r="CP140" s="397"/>
      <c r="CQ140" s="397"/>
      <c r="CR140" s="397"/>
      <c r="CS140" s="397"/>
      <c r="CT140" s="397"/>
      <c r="CU140" s="397"/>
      <c r="CV140" s="397"/>
      <c r="CW140" s="397"/>
      <c r="CX140" s="397"/>
      <c r="CY140" s="397"/>
      <c r="CZ140" s="397"/>
      <c r="DA140" s="397"/>
      <c r="DB140" s="397"/>
      <c r="DC140" s="397"/>
      <c r="DD140" s="397"/>
      <c r="DE140" s="397"/>
      <c r="DF140" s="397"/>
      <c r="DG140" s="397"/>
      <c r="DH140" s="397"/>
      <c r="DI140" s="397"/>
      <c r="DJ140" s="397"/>
      <c r="DK140" s="397"/>
      <c r="DL140" s="397"/>
      <c r="DM140" s="397"/>
      <c r="DN140" s="397"/>
      <c r="DO140" s="397"/>
      <c r="DP140" s="397"/>
      <c r="DQ140" s="397"/>
      <c r="DR140" s="397"/>
      <c r="DS140" s="397"/>
      <c r="DT140" s="397"/>
      <c r="DU140" s="397"/>
      <c r="DV140" s="397"/>
      <c r="DW140" s="397"/>
      <c r="DX140" s="397"/>
      <c r="DY140" s="397"/>
      <c r="DZ140" s="397"/>
      <c r="EA140" s="397"/>
      <c r="EB140" s="397"/>
      <c r="EC140" s="397"/>
      <c r="ED140" s="397"/>
      <c r="EE140" s="397"/>
      <c r="EF140" s="397"/>
      <c r="EG140" s="397"/>
      <c r="EH140" s="397"/>
      <c r="EI140" s="397"/>
      <c r="EJ140" s="397"/>
      <c r="EK140" s="397"/>
      <c r="EL140" s="397"/>
      <c r="EM140" s="397"/>
      <c r="EN140" s="397"/>
      <c r="EO140" s="397"/>
      <c r="EP140" s="397"/>
      <c r="EQ140" s="397"/>
      <c r="ER140" s="397"/>
      <c r="ES140" s="397"/>
      <c r="ET140" s="397"/>
      <c r="EU140" s="397"/>
      <c r="EV140" s="397"/>
      <c r="EW140" s="397"/>
      <c r="EX140" s="397"/>
      <c r="EY140" s="397"/>
      <c r="EZ140" s="397"/>
      <c r="FA140" s="397"/>
      <c r="FB140" s="397"/>
      <c r="FC140" s="397"/>
      <c r="FD140" s="397"/>
      <c r="FE140" s="397"/>
      <c r="FF140" s="397"/>
      <c r="FG140" s="397"/>
      <c r="FH140" s="397"/>
      <c r="FI140" s="397"/>
      <c r="FJ140" s="397"/>
      <c r="FK140" s="397"/>
      <c r="FL140" s="397"/>
      <c r="FM140" s="397"/>
      <c r="FN140" s="397"/>
      <c r="FO140" s="397"/>
      <c r="FP140" s="397"/>
      <c r="FQ140" s="397"/>
      <c r="FR140" s="397"/>
      <c r="FS140" s="397"/>
      <c r="FT140" s="397"/>
      <c r="FU140" s="397"/>
      <c r="FV140" s="397"/>
      <c r="FW140" s="397"/>
      <c r="FX140" s="397"/>
      <c r="FY140" s="397"/>
      <c r="FZ140" s="397"/>
      <c r="GA140" s="397"/>
      <c r="GB140" s="397"/>
      <c r="GC140" s="397"/>
      <c r="GD140" s="397"/>
      <c r="GE140" s="397"/>
      <c r="GF140" s="397"/>
      <c r="GG140" s="397"/>
      <c r="GH140" s="397"/>
      <c r="GI140" s="397"/>
      <c r="GJ140" s="397"/>
      <c r="GK140" s="397"/>
      <c r="GL140" s="397"/>
      <c r="GM140" s="397"/>
      <c r="GN140" s="397"/>
      <c r="GO140" s="397"/>
      <c r="GP140" s="397"/>
      <c r="GQ140" s="397"/>
      <c r="GR140" s="397"/>
      <c r="GS140" s="397"/>
      <c r="GT140" s="397"/>
      <c r="GU140" s="397"/>
      <c r="GV140" s="397"/>
      <c r="GW140" s="397"/>
      <c r="GX140" s="397"/>
      <c r="GY140" s="397"/>
      <c r="GZ140" s="397"/>
      <c r="HA140" s="397"/>
      <c r="HB140" s="397"/>
      <c r="HC140" s="397"/>
      <c r="HD140" s="397"/>
      <c r="HE140" s="397"/>
      <c r="HF140" s="397"/>
      <c r="HG140" s="397"/>
      <c r="HH140" s="397"/>
      <c r="HI140" s="397"/>
      <c r="HJ140" s="397"/>
      <c r="HK140" s="397"/>
      <c r="HL140" s="397"/>
      <c r="HM140" s="397"/>
      <c r="HN140" s="397"/>
      <c r="HO140" s="397"/>
      <c r="HP140" s="397"/>
      <c r="HQ140" s="397"/>
      <c r="HR140" s="397"/>
      <c r="HS140" s="397"/>
      <c r="HT140" s="397"/>
      <c r="HU140" s="397"/>
      <c r="HV140" s="397"/>
      <c r="HW140" s="397"/>
      <c r="HX140" s="397"/>
      <c r="HY140" s="397"/>
      <c r="HZ140" s="397"/>
      <c r="IA140" s="397"/>
      <c r="IB140" s="397"/>
      <c r="IC140" s="397"/>
      <c r="ID140" s="397"/>
      <c r="IE140" s="397"/>
      <c r="IF140" s="397"/>
      <c r="IG140" s="397"/>
      <c r="IH140" s="397"/>
      <c r="II140" s="397"/>
      <c r="IJ140" s="397"/>
      <c r="IK140" s="397"/>
      <c r="IL140" s="397"/>
      <c r="IM140" s="397"/>
      <c r="IN140" s="397"/>
    </row>
    <row r="141" spans="1:248" ht="34.15" hidden="1" customHeight="1">
      <c r="A141" s="732">
        <f>IF(AND(B141="Yes",C139="OK"),I141,0)</f>
        <v>0</v>
      </c>
      <c r="B141" s="735" t="s">
        <v>1206</v>
      </c>
      <c r="C141" s="728" t="s">
        <v>1267</v>
      </c>
      <c r="G141" s="729"/>
      <c r="H141" s="729"/>
      <c r="I141" s="397">
        <v>1.5</v>
      </c>
      <c r="O141" s="397"/>
      <c r="P141" s="397"/>
      <c r="Q141" s="397"/>
      <c r="R141" s="397"/>
      <c r="S141" s="397"/>
      <c r="T141" s="397"/>
      <c r="U141" s="397"/>
      <c r="V141" s="397"/>
      <c r="W141" s="397"/>
      <c r="X141" s="397"/>
      <c r="Y141" s="397"/>
      <c r="Z141" s="397"/>
      <c r="AA141" s="397"/>
      <c r="AB141" s="397"/>
      <c r="AC141" s="397"/>
      <c r="AD141" s="397"/>
      <c r="AE141" s="397"/>
      <c r="AF141" s="397"/>
      <c r="AG141" s="397"/>
      <c r="AH141" s="397"/>
      <c r="AI141" s="397"/>
      <c r="AJ141" s="397"/>
      <c r="AK141" s="397"/>
      <c r="AL141" s="397"/>
      <c r="AM141" s="397"/>
      <c r="AN141" s="397"/>
      <c r="AO141" s="397"/>
      <c r="AP141" s="397"/>
      <c r="AQ141" s="397"/>
      <c r="AR141" s="397"/>
      <c r="AS141" s="397"/>
      <c r="AT141" s="397"/>
      <c r="AU141" s="397"/>
      <c r="AV141" s="397"/>
      <c r="AW141" s="397"/>
      <c r="AX141" s="397"/>
      <c r="AY141" s="397"/>
      <c r="AZ141" s="397"/>
      <c r="BA141" s="397"/>
      <c r="BB141" s="397"/>
      <c r="BC141" s="397"/>
      <c r="BD141" s="397"/>
      <c r="BE141" s="397"/>
      <c r="BF141" s="397"/>
      <c r="BG141" s="397"/>
      <c r="BH141" s="397"/>
      <c r="BI141" s="397"/>
      <c r="BJ141" s="397"/>
      <c r="BK141" s="397"/>
      <c r="BL141" s="397"/>
      <c r="BM141" s="397"/>
      <c r="BN141" s="397"/>
      <c r="BO141" s="397"/>
      <c r="BP141" s="397"/>
      <c r="BQ141" s="397"/>
      <c r="BR141" s="397"/>
      <c r="BS141" s="397"/>
      <c r="BT141" s="397"/>
      <c r="BU141" s="397"/>
      <c r="BV141" s="397"/>
      <c r="BW141" s="397"/>
      <c r="BX141" s="397"/>
      <c r="BY141" s="397"/>
      <c r="BZ141" s="397"/>
      <c r="CA141" s="397"/>
      <c r="CB141" s="397"/>
      <c r="CC141" s="397"/>
      <c r="CD141" s="397"/>
      <c r="CE141" s="397"/>
      <c r="CF141" s="397"/>
      <c r="CG141" s="397"/>
      <c r="CH141" s="397"/>
      <c r="CI141" s="397"/>
      <c r="CJ141" s="397"/>
      <c r="CK141" s="397"/>
      <c r="CL141" s="397"/>
      <c r="CM141" s="397"/>
      <c r="CN141" s="397"/>
      <c r="CO141" s="397"/>
      <c r="CP141" s="397"/>
      <c r="CQ141" s="397"/>
      <c r="CR141" s="397"/>
      <c r="CS141" s="397"/>
      <c r="CT141" s="397"/>
      <c r="CU141" s="397"/>
      <c r="CV141" s="397"/>
      <c r="CW141" s="397"/>
      <c r="CX141" s="397"/>
      <c r="CY141" s="397"/>
      <c r="CZ141" s="397"/>
      <c r="DA141" s="397"/>
      <c r="DB141" s="397"/>
      <c r="DC141" s="397"/>
      <c r="DD141" s="397"/>
      <c r="DE141" s="397"/>
      <c r="DF141" s="397"/>
      <c r="DG141" s="397"/>
      <c r="DH141" s="397"/>
      <c r="DI141" s="397"/>
      <c r="DJ141" s="397"/>
      <c r="DK141" s="397"/>
      <c r="DL141" s="397"/>
      <c r="DM141" s="397"/>
      <c r="DN141" s="397"/>
      <c r="DO141" s="397"/>
      <c r="DP141" s="397"/>
      <c r="DQ141" s="397"/>
      <c r="DR141" s="397"/>
      <c r="DS141" s="397"/>
      <c r="DT141" s="397"/>
      <c r="DU141" s="397"/>
      <c r="DV141" s="397"/>
      <c r="DW141" s="397"/>
      <c r="DX141" s="397"/>
      <c r="DY141" s="397"/>
      <c r="DZ141" s="397"/>
      <c r="EA141" s="397"/>
      <c r="EB141" s="397"/>
      <c r="EC141" s="397"/>
      <c r="ED141" s="397"/>
      <c r="EE141" s="397"/>
      <c r="EF141" s="397"/>
      <c r="EG141" s="397"/>
      <c r="EH141" s="397"/>
      <c r="EI141" s="397"/>
      <c r="EJ141" s="397"/>
      <c r="EK141" s="397"/>
      <c r="EL141" s="397"/>
      <c r="EM141" s="397"/>
      <c r="EN141" s="397"/>
      <c r="EO141" s="397"/>
      <c r="EP141" s="397"/>
      <c r="EQ141" s="397"/>
      <c r="ER141" s="397"/>
      <c r="ES141" s="397"/>
      <c r="ET141" s="397"/>
      <c r="EU141" s="397"/>
      <c r="EV141" s="397"/>
      <c r="EW141" s="397"/>
      <c r="EX141" s="397"/>
      <c r="EY141" s="397"/>
      <c r="EZ141" s="397"/>
      <c r="FA141" s="397"/>
      <c r="FB141" s="397"/>
      <c r="FC141" s="397"/>
      <c r="FD141" s="397"/>
      <c r="FE141" s="397"/>
      <c r="FF141" s="397"/>
      <c r="FG141" s="397"/>
      <c r="FH141" s="397"/>
      <c r="FI141" s="397"/>
      <c r="FJ141" s="397"/>
      <c r="FK141" s="397"/>
      <c r="FL141" s="397"/>
      <c r="FM141" s="397"/>
      <c r="FN141" s="397"/>
      <c r="FO141" s="397"/>
      <c r="FP141" s="397"/>
      <c r="FQ141" s="397"/>
      <c r="FR141" s="397"/>
      <c r="FS141" s="397"/>
      <c r="FT141" s="397"/>
      <c r="FU141" s="397"/>
      <c r="FV141" s="397"/>
      <c r="FW141" s="397"/>
      <c r="FX141" s="397"/>
      <c r="FY141" s="397"/>
      <c r="FZ141" s="397"/>
      <c r="GA141" s="397"/>
      <c r="GB141" s="397"/>
      <c r="GC141" s="397"/>
      <c r="GD141" s="397"/>
      <c r="GE141" s="397"/>
      <c r="GF141" s="397"/>
      <c r="GG141" s="397"/>
      <c r="GH141" s="397"/>
      <c r="GI141" s="397"/>
      <c r="GJ141" s="397"/>
      <c r="GK141" s="397"/>
      <c r="GL141" s="397"/>
      <c r="GM141" s="397"/>
      <c r="GN141" s="397"/>
      <c r="GO141" s="397"/>
      <c r="GP141" s="397"/>
      <c r="GQ141" s="397"/>
      <c r="GR141" s="397"/>
      <c r="GS141" s="397"/>
      <c r="GT141" s="397"/>
      <c r="GU141" s="397"/>
      <c r="GV141" s="397"/>
      <c r="GW141" s="397"/>
      <c r="GX141" s="397"/>
      <c r="GY141" s="397"/>
      <c r="GZ141" s="397"/>
      <c r="HA141" s="397"/>
      <c r="HB141" s="397"/>
      <c r="HC141" s="397"/>
      <c r="HD141" s="397"/>
      <c r="HE141" s="397"/>
      <c r="HF141" s="397"/>
      <c r="HG141" s="397"/>
      <c r="HH141" s="397"/>
      <c r="HI141" s="397"/>
      <c r="HJ141" s="397"/>
      <c r="HK141" s="397"/>
      <c r="HL141" s="397"/>
      <c r="HM141" s="397"/>
      <c r="HN141" s="397"/>
      <c r="HO141" s="397"/>
      <c r="HP141" s="397"/>
      <c r="HQ141" s="397"/>
      <c r="HR141" s="397"/>
      <c r="HS141" s="397"/>
      <c r="HT141" s="397"/>
      <c r="HU141" s="397"/>
      <c r="HV141" s="397"/>
      <c r="HW141" s="397"/>
      <c r="HX141" s="397"/>
      <c r="HY141" s="397"/>
      <c r="HZ141" s="397"/>
      <c r="IA141" s="397"/>
      <c r="IB141" s="397"/>
      <c r="IC141" s="397"/>
      <c r="ID141" s="397"/>
      <c r="IE141" s="397"/>
      <c r="IF141" s="397"/>
      <c r="IG141" s="397"/>
      <c r="IH141" s="397"/>
      <c r="II141" s="397"/>
      <c r="IJ141" s="397"/>
      <c r="IK141" s="397"/>
      <c r="IL141" s="397"/>
      <c r="IM141" s="397"/>
      <c r="IN141" s="397"/>
    </row>
    <row r="142" spans="1:248" ht="34.15" hidden="1" customHeight="1">
      <c r="A142" s="732">
        <f>IF(AND(B142="Yes",C139="OK"),I142,0)</f>
        <v>0</v>
      </c>
      <c r="B142" s="735" t="s">
        <v>1206</v>
      </c>
      <c r="C142" s="728" t="s">
        <v>1268</v>
      </c>
      <c r="G142" s="729"/>
      <c r="H142" s="729"/>
      <c r="I142" s="397">
        <v>1</v>
      </c>
      <c r="O142" s="397"/>
      <c r="P142" s="397"/>
      <c r="Q142" s="397"/>
      <c r="R142" s="397"/>
      <c r="S142" s="397"/>
      <c r="T142" s="397"/>
      <c r="U142" s="397"/>
      <c r="V142" s="397"/>
      <c r="W142" s="397"/>
      <c r="X142" s="397"/>
      <c r="Y142" s="397"/>
      <c r="Z142" s="397"/>
      <c r="AA142" s="397"/>
      <c r="AB142" s="397"/>
      <c r="AC142" s="397"/>
      <c r="AD142" s="397"/>
      <c r="AE142" s="397"/>
      <c r="AF142" s="397"/>
      <c r="AG142" s="397"/>
      <c r="AH142" s="397"/>
      <c r="AI142" s="397"/>
      <c r="AJ142" s="397"/>
      <c r="AK142" s="397"/>
      <c r="AL142" s="397"/>
      <c r="AM142" s="397"/>
      <c r="AN142" s="397"/>
      <c r="AO142" s="397"/>
      <c r="AP142" s="397"/>
      <c r="AQ142" s="397"/>
      <c r="AR142" s="397"/>
      <c r="AS142" s="397"/>
      <c r="AT142" s="397"/>
      <c r="AU142" s="397"/>
      <c r="AV142" s="397"/>
      <c r="AW142" s="397"/>
      <c r="AX142" s="397"/>
      <c r="AY142" s="397"/>
      <c r="AZ142" s="397"/>
      <c r="BA142" s="397"/>
      <c r="BB142" s="397"/>
      <c r="BC142" s="397"/>
      <c r="BD142" s="397"/>
      <c r="BE142" s="397"/>
      <c r="BF142" s="397"/>
      <c r="BG142" s="397"/>
      <c r="BH142" s="397"/>
      <c r="BI142" s="397"/>
      <c r="BJ142" s="397"/>
      <c r="BK142" s="397"/>
      <c r="BL142" s="397"/>
      <c r="BM142" s="397"/>
      <c r="BN142" s="397"/>
      <c r="BO142" s="397"/>
      <c r="BP142" s="397"/>
      <c r="BQ142" s="397"/>
      <c r="BR142" s="397"/>
      <c r="BS142" s="397"/>
      <c r="BT142" s="397"/>
      <c r="BU142" s="397"/>
      <c r="BV142" s="397"/>
      <c r="BW142" s="397"/>
      <c r="BX142" s="397"/>
      <c r="BY142" s="397"/>
      <c r="BZ142" s="397"/>
      <c r="CA142" s="397"/>
      <c r="CB142" s="397"/>
      <c r="CC142" s="397"/>
      <c r="CD142" s="397"/>
      <c r="CE142" s="397"/>
      <c r="CF142" s="397"/>
      <c r="CG142" s="397"/>
      <c r="CH142" s="397"/>
      <c r="CI142" s="397"/>
      <c r="CJ142" s="397"/>
      <c r="CK142" s="397"/>
      <c r="CL142" s="397"/>
      <c r="CM142" s="397"/>
      <c r="CN142" s="397"/>
      <c r="CO142" s="397"/>
      <c r="CP142" s="397"/>
      <c r="CQ142" s="397"/>
      <c r="CR142" s="397"/>
      <c r="CS142" s="397"/>
      <c r="CT142" s="397"/>
      <c r="CU142" s="397"/>
      <c r="CV142" s="397"/>
      <c r="CW142" s="397"/>
      <c r="CX142" s="397"/>
      <c r="CY142" s="397"/>
      <c r="CZ142" s="397"/>
      <c r="DA142" s="397"/>
      <c r="DB142" s="397"/>
      <c r="DC142" s="397"/>
      <c r="DD142" s="397"/>
      <c r="DE142" s="397"/>
      <c r="DF142" s="397"/>
      <c r="DG142" s="397"/>
      <c r="DH142" s="397"/>
      <c r="DI142" s="397"/>
      <c r="DJ142" s="397"/>
      <c r="DK142" s="397"/>
      <c r="DL142" s="397"/>
      <c r="DM142" s="397"/>
      <c r="DN142" s="397"/>
      <c r="DO142" s="397"/>
      <c r="DP142" s="397"/>
      <c r="DQ142" s="397"/>
      <c r="DR142" s="397"/>
      <c r="DS142" s="397"/>
      <c r="DT142" s="397"/>
      <c r="DU142" s="397"/>
      <c r="DV142" s="397"/>
      <c r="DW142" s="397"/>
      <c r="DX142" s="397"/>
      <c r="DY142" s="397"/>
      <c r="DZ142" s="397"/>
      <c r="EA142" s="397"/>
      <c r="EB142" s="397"/>
      <c r="EC142" s="397"/>
      <c r="ED142" s="397"/>
      <c r="EE142" s="397"/>
      <c r="EF142" s="397"/>
      <c r="EG142" s="397"/>
      <c r="EH142" s="397"/>
      <c r="EI142" s="397"/>
      <c r="EJ142" s="397"/>
      <c r="EK142" s="397"/>
      <c r="EL142" s="397"/>
      <c r="EM142" s="397"/>
      <c r="EN142" s="397"/>
      <c r="EO142" s="397"/>
      <c r="EP142" s="397"/>
      <c r="EQ142" s="397"/>
      <c r="ER142" s="397"/>
      <c r="ES142" s="397"/>
      <c r="ET142" s="397"/>
      <c r="EU142" s="397"/>
      <c r="EV142" s="397"/>
      <c r="EW142" s="397"/>
      <c r="EX142" s="397"/>
      <c r="EY142" s="397"/>
      <c r="EZ142" s="397"/>
      <c r="FA142" s="397"/>
      <c r="FB142" s="397"/>
      <c r="FC142" s="397"/>
      <c r="FD142" s="397"/>
      <c r="FE142" s="397"/>
      <c r="FF142" s="397"/>
      <c r="FG142" s="397"/>
      <c r="FH142" s="397"/>
      <c r="FI142" s="397"/>
      <c r="FJ142" s="397"/>
      <c r="FK142" s="397"/>
      <c r="FL142" s="397"/>
      <c r="FM142" s="397"/>
      <c r="FN142" s="397"/>
      <c r="FO142" s="397"/>
      <c r="FP142" s="397"/>
      <c r="FQ142" s="397"/>
      <c r="FR142" s="397"/>
      <c r="FS142" s="397"/>
      <c r="FT142" s="397"/>
      <c r="FU142" s="397"/>
      <c r="FV142" s="397"/>
      <c r="FW142" s="397"/>
      <c r="FX142" s="397"/>
      <c r="FY142" s="397"/>
      <c r="FZ142" s="397"/>
      <c r="GA142" s="397"/>
      <c r="GB142" s="397"/>
      <c r="GC142" s="397"/>
      <c r="GD142" s="397"/>
      <c r="GE142" s="397"/>
      <c r="GF142" s="397"/>
      <c r="GG142" s="397"/>
      <c r="GH142" s="397"/>
      <c r="GI142" s="397"/>
      <c r="GJ142" s="397"/>
      <c r="GK142" s="397"/>
      <c r="GL142" s="397"/>
      <c r="GM142" s="397"/>
      <c r="GN142" s="397"/>
      <c r="GO142" s="397"/>
      <c r="GP142" s="397"/>
      <c r="GQ142" s="397"/>
      <c r="GR142" s="397"/>
      <c r="GS142" s="397"/>
      <c r="GT142" s="397"/>
      <c r="GU142" s="397"/>
      <c r="GV142" s="397"/>
      <c r="GW142" s="397"/>
      <c r="GX142" s="397"/>
      <c r="GY142" s="397"/>
      <c r="GZ142" s="397"/>
      <c r="HA142" s="397"/>
      <c r="HB142" s="397"/>
      <c r="HC142" s="397"/>
      <c r="HD142" s="397"/>
      <c r="HE142" s="397"/>
      <c r="HF142" s="397"/>
      <c r="HG142" s="397"/>
      <c r="HH142" s="397"/>
      <c r="HI142" s="397"/>
      <c r="HJ142" s="397"/>
      <c r="HK142" s="397"/>
      <c r="HL142" s="397"/>
      <c r="HM142" s="397"/>
      <c r="HN142" s="397"/>
      <c r="HO142" s="397"/>
      <c r="HP142" s="397"/>
      <c r="HQ142" s="397"/>
      <c r="HR142" s="397"/>
      <c r="HS142" s="397"/>
      <c r="HT142" s="397"/>
      <c r="HU142" s="397"/>
      <c r="HV142" s="397"/>
      <c r="HW142" s="397"/>
      <c r="HX142" s="397"/>
      <c r="HY142" s="397"/>
      <c r="HZ142" s="397"/>
      <c r="IA142" s="397"/>
      <c r="IB142" s="397"/>
      <c r="IC142" s="397"/>
      <c r="ID142" s="397"/>
      <c r="IE142" s="397"/>
      <c r="IF142" s="397"/>
      <c r="IG142" s="397"/>
      <c r="IH142" s="397"/>
      <c r="II142" s="397"/>
      <c r="IJ142" s="397"/>
      <c r="IK142" s="397"/>
      <c r="IL142" s="397"/>
      <c r="IM142" s="397"/>
      <c r="IN142" s="397"/>
    </row>
    <row r="143" spans="1:248" ht="34.15" hidden="1" customHeight="1">
      <c r="A143" s="732">
        <f>IF(AND(B143="Yes",C139="OK"),I143,0)</f>
        <v>0</v>
      </c>
      <c r="B143" s="735" t="s">
        <v>1206</v>
      </c>
      <c r="C143" s="728" t="s">
        <v>1269</v>
      </c>
      <c r="G143" s="729"/>
      <c r="H143" s="729"/>
      <c r="I143" s="397">
        <v>0</v>
      </c>
      <c r="O143" s="397"/>
      <c r="P143" s="397"/>
      <c r="Q143" s="397"/>
      <c r="R143" s="397"/>
      <c r="S143" s="397"/>
      <c r="T143" s="397"/>
      <c r="U143" s="397"/>
      <c r="V143" s="397"/>
      <c r="W143" s="397"/>
      <c r="X143" s="397"/>
      <c r="Y143" s="397"/>
      <c r="Z143" s="397"/>
      <c r="AA143" s="397"/>
      <c r="AB143" s="397"/>
      <c r="AC143" s="397"/>
      <c r="AD143" s="397"/>
      <c r="AE143" s="397"/>
      <c r="AF143" s="397"/>
      <c r="AG143" s="397"/>
      <c r="AH143" s="397"/>
      <c r="AI143" s="397"/>
      <c r="AJ143" s="397"/>
      <c r="AK143" s="397"/>
      <c r="AL143" s="397"/>
      <c r="AM143" s="397"/>
      <c r="AN143" s="397"/>
      <c r="AO143" s="397"/>
      <c r="AP143" s="397"/>
      <c r="AQ143" s="397"/>
      <c r="AR143" s="397"/>
      <c r="AS143" s="397"/>
      <c r="AT143" s="397"/>
      <c r="AU143" s="397"/>
      <c r="AV143" s="397"/>
      <c r="AW143" s="397"/>
      <c r="AX143" s="397"/>
      <c r="AY143" s="397"/>
      <c r="AZ143" s="397"/>
      <c r="BA143" s="397"/>
      <c r="BB143" s="397"/>
      <c r="BC143" s="397"/>
      <c r="BD143" s="397"/>
      <c r="BE143" s="397"/>
      <c r="BF143" s="397"/>
      <c r="BG143" s="397"/>
      <c r="BH143" s="397"/>
      <c r="BI143" s="397"/>
      <c r="BJ143" s="397"/>
      <c r="BK143" s="397"/>
      <c r="BL143" s="397"/>
      <c r="BM143" s="397"/>
      <c r="BN143" s="397"/>
      <c r="BO143" s="397"/>
      <c r="BP143" s="397"/>
      <c r="BQ143" s="397"/>
      <c r="BR143" s="397"/>
      <c r="BS143" s="397"/>
      <c r="BT143" s="397"/>
      <c r="BU143" s="397"/>
      <c r="BV143" s="397"/>
      <c r="BW143" s="397"/>
      <c r="BX143" s="397"/>
      <c r="BY143" s="397"/>
      <c r="BZ143" s="397"/>
      <c r="CA143" s="397"/>
      <c r="CB143" s="397"/>
      <c r="CC143" s="397"/>
      <c r="CD143" s="397"/>
      <c r="CE143" s="397"/>
      <c r="CF143" s="397"/>
      <c r="CG143" s="397"/>
      <c r="CH143" s="397"/>
      <c r="CI143" s="397"/>
      <c r="CJ143" s="397"/>
      <c r="CK143" s="397"/>
      <c r="CL143" s="397"/>
      <c r="CM143" s="397"/>
      <c r="CN143" s="397"/>
      <c r="CO143" s="397"/>
      <c r="CP143" s="397"/>
      <c r="CQ143" s="397"/>
      <c r="CR143" s="397"/>
      <c r="CS143" s="397"/>
      <c r="CT143" s="397"/>
      <c r="CU143" s="397"/>
      <c r="CV143" s="397"/>
      <c r="CW143" s="397"/>
      <c r="CX143" s="397"/>
      <c r="CY143" s="397"/>
      <c r="CZ143" s="397"/>
      <c r="DA143" s="397"/>
      <c r="DB143" s="397"/>
      <c r="DC143" s="397"/>
      <c r="DD143" s="397"/>
      <c r="DE143" s="397"/>
      <c r="DF143" s="397"/>
      <c r="DG143" s="397"/>
      <c r="DH143" s="397"/>
      <c r="DI143" s="397"/>
      <c r="DJ143" s="397"/>
      <c r="DK143" s="397"/>
      <c r="DL143" s="397"/>
      <c r="DM143" s="397"/>
      <c r="DN143" s="397"/>
      <c r="DO143" s="397"/>
      <c r="DP143" s="397"/>
      <c r="DQ143" s="397"/>
      <c r="DR143" s="397"/>
      <c r="DS143" s="397"/>
      <c r="DT143" s="397"/>
      <c r="DU143" s="397"/>
      <c r="DV143" s="397"/>
      <c r="DW143" s="397"/>
      <c r="DX143" s="397"/>
      <c r="DY143" s="397"/>
      <c r="DZ143" s="397"/>
      <c r="EA143" s="397"/>
      <c r="EB143" s="397"/>
      <c r="EC143" s="397"/>
      <c r="ED143" s="397"/>
      <c r="EE143" s="397"/>
      <c r="EF143" s="397"/>
      <c r="EG143" s="397"/>
      <c r="EH143" s="397"/>
      <c r="EI143" s="397"/>
      <c r="EJ143" s="397"/>
      <c r="EK143" s="397"/>
      <c r="EL143" s="397"/>
      <c r="EM143" s="397"/>
      <c r="EN143" s="397"/>
      <c r="EO143" s="397"/>
      <c r="EP143" s="397"/>
      <c r="EQ143" s="397"/>
      <c r="ER143" s="397"/>
      <c r="ES143" s="397"/>
      <c r="ET143" s="397"/>
      <c r="EU143" s="397"/>
      <c r="EV143" s="397"/>
      <c r="EW143" s="397"/>
      <c r="EX143" s="397"/>
      <c r="EY143" s="397"/>
      <c r="EZ143" s="397"/>
      <c r="FA143" s="397"/>
      <c r="FB143" s="397"/>
      <c r="FC143" s="397"/>
      <c r="FD143" s="397"/>
      <c r="FE143" s="397"/>
      <c r="FF143" s="397"/>
      <c r="FG143" s="397"/>
      <c r="FH143" s="397"/>
      <c r="FI143" s="397"/>
      <c r="FJ143" s="397"/>
      <c r="FK143" s="397"/>
      <c r="FL143" s="397"/>
      <c r="FM143" s="397"/>
      <c r="FN143" s="397"/>
      <c r="FO143" s="397"/>
      <c r="FP143" s="397"/>
      <c r="FQ143" s="397"/>
      <c r="FR143" s="397"/>
      <c r="FS143" s="397"/>
      <c r="FT143" s="397"/>
      <c r="FU143" s="397"/>
      <c r="FV143" s="397"/>
      <c r="FW143" s="397"/>
      <c r="FX143" s="397"/>
      <c r="FY143" s="397"/>
      <c r="FZ143" s="397"/>
      <c r="GA143" s="397"/>
      <c r="GB143" s="397"/>
      <c r="GC143" s="397"/>
      <c r="GD143" s="397"/>
      <c r="GE143" s="397"/>
      <c r="GF143" s="397"/>
      <c r="GG143" s="397"/>
      <c r="GH143" s="397"/>
      <c r="GI143" s="397"/>
      <c r="GJ143" s="397"/>
      <c r="GK143" s="397"/>
      <c r="GL143" s="397"/>
      <c r="GM143" s="397"/>
      <c r="GN143" s="397"/>
      <c r="GO143" s="397"/>
      <c r="GP143" s="397"/>
      <c r="GQ143" s="397"/>
      <c r="GR143" s="397"/>
      <c r="GS143" s="397"/>
      <c r="GT143" s="397"/>
      <c r="GU143" s="397"/>
      <c r="GV143" s="397"/>
      <c r="GW143" s="397"/>
      <c r="GX143" s="397"/>
      <c r="GY143" s="397"/>
      <c r="GZ143" s="397"/>
      <c r="HA143" s="397"/>
      <c r="HB143" s="397"/>
      <c r="HC143" s="397"/>
      <c r="HD143" s="397"/>
      <c r="HE143" s="397"/>
      <c r="HF143" s="397"/>
      <c r="HG143" s="397"/>
      <c r="HH143" s="397"/>
      <c r="HI143" s="397"/>
      <c r="HJ143" s="397"/>
      <c r="HK143" s="397"/>
      <c r="HL143" s="397"/>
      <c r="HM143" s="397"/>
      <c r="HN143" s="397"/>
      <c r="HO143" s="397"/>
      <c r="HP143" s="397"/>
      <c r="HQ143" s="397"/>
      <c r="HR143" s="397"/>
      <c r="HS143" s="397"/>
      <c r="HT143" s="397"/>
      <c r="HU143" s="397"/>
      <c r="HV143" s="397"/>
      <c r="HW143" s="397"/>
      <c r="HX143" s="397"/>
      <c r="HY143" s="397"/>
      <c r="HZ143" s="397"/>
      <c r="IA143" s="397"/>
      <c r="IB143" s="397"/>
      <c r="IC143" s="397"/>
      <c r="ID143" s="397"/>
      <c r="IE143" s="397"/>
      <c r="IF143" s="397"/>
      <c r="IG143" s="397"/>
      <c r="IH143" s="397"/>
      <c r="II143" s="397"/>
      <c r="IJ143" s="397"/>
      <c r="IK143" s="397"/>
      <c r="IL143" s="397"/>
      <c r="IM143" s="397"/>
      <c r="IN143" s="397"/>
    </row>
    <row r="144" spans="1:248" hidden="1">
      <c r="B144" s="736">
        <f>SUM(A140:A141)</f>
        <v>0</v>
      </c>
      <c r="C144" s="728" t="s">
        <v>1212</v>
      </c>
      <c r="G144" s="729"/>
      <c r="H144" s="729"/>
      <c r="I144" s="397"/>
      <c r="O144" s="397"/>
      <c r="P144" s="397"/>
      <c r="Q144" s="397"/>
      <c r="R144" s="397"/>
      <c r="S144" s="397"/>
      <c r="T144" s="397"/>
      <c r="U144" s="397"/>
      <c r="V144" s="397"/>
      <c r="W144" s="397"/>
      <c r="X144" s="397"/>
      <c r="Y144" s="397"/>
      <c r="Z144" s="397"/>
      <c r="AA144" s="397"/>
      <c r="AB144" s="397"/>
      <c r="AC144" s="397"/>
      <c r="AD144" s="397"/>
      <c r="AE144" s="397"/>
      <c r="AF144" s="397"/>
      <c r="AG144" s="397"/>
      <c r="AH144" s="397"/>
      <c r="AI144" s="397"/>
      <c r="AJ144" s="397"/>
      <c r="AK144" s="397"/>
      <c r="AL144" s="397"/>
      <c r="AM144" s="397"/>
      <c r="AN144" s="397"/>
      <c r="AO144" s="397"/>
      <c r="AP144" s="397"/>
      <c r="AQ144" s="397"/>
      <c r="AR144" s="397"/>
      <c r="AS144" s="397"/>
      <c r="AT144" s="397"/>
      <c r="AU144" s="397"/>
      <c r="AV144" s="397"/>
      <c r="AW144" s="397"/>
      <c r="AX144" s="397"/>
      <c r="AY144" s="397"/>
      <c r="AZ144" s="397"/>
      <c r="BA144" s="397"/>
      <c r="BB144" s="397"/>
      <c r="BC144" s="397"/>
      <c r="BD144" s="397"/>
      <c r="BE144" s="397"/>
      <c r="BF144" s="397"/>
      <c r="BG144" s="397"/>
      <c r="BH144" s="397"/>
      <c r="BI144" s="397"/>
      <c r="BJ144" s="397"/>
      <c r="BK144" s="397"/>
      <c r="BL144" s="397"/>
      <c r="BM144" s="397"/>
      <c r="BN144" s="397"/>
      <c r="BO144" s="397"/>
      <c r="BP144" s="397"/>
      <c r="BQ144" s="397"/>
      <c r="BR144" s="397"/>
      <c r="BS144" s="397"/>
      <c r="BT144" s="397"/>
      <c r="BU144" s="397"/>
      <c r="BV144" s="397"/>
      <c r="BW144" s="397"/>
      <c r="BX144" s="397"/>
      <c r="BY144" s="397"/>
      <c r="BZ144" s="397"/>
      <c r="CA144" s="397"/>
      <c r="CB144" s="397"/>
      <c r="CC144" s="397"/>
      <c r="CD144" s="397"/>
      <c r="CE144" s="397"/>
      <c r="CF144" s="397"/>
      <c r="CG144" s="397"/>
      <c r="CH144" s="397"/>
      <c r="CI144" s="397"/>
      <c r="CJ144" s="397"/>
      <c r="CK144" s="397"/>
      <c r="CL144" s="397"/>
      <c r="CM144" s="397"/>
      <c r="CN144" s="397"/>
      <c r="CO144" s="397"/>
      <c r="CP144" s="397"/>
      <c r="CQ144" s="397"/>
      <c r="CR144" s="397"/>
      <c r="CS144" s="397"/>
      <c r="CT144" s="397"/>
      <c r="CU144" s="397"/>
      <c r="CV144" s="397"/>
      <c r="CW144" s="397"/>
      <c r="CX144" s="397"/>
      <c r="CY144" s="397"/>
      <c r="CZ144" s="397"/>
      <c r="DA144" s="397"/>
      <c r="DB144" s="397"/>
      <c r="DC144" s="397"/>
      <c r="DD144" s="397"/>
      <c r="DE144" s="397"/>
      <c r="DF144" s="397"/>
      <c r="DG144" s="397"/>
      <c r="DH144" s="397"/>
      <c r="DI144" s="397"/>
      <c r="DJ144" s="397"/>
      <c r="DK144" s="397"/>
      <c r="DL144" s="397"/>
      <c r="DM144" s="397"/>
      <c r="DN144" s="397"/>
      <c r="DO144" s="397"/>
      <c r="DP144" s="397"/>
      <c r="DQ144" s="397"/>
      <c r="DR144" s="397"/>
      <c r="DS144" s="397"/>
      <c r="DT144" s="397"/>
      <c r="DU144" s="397"/>
      <c r="DV144" s="397"/>
      <c r="DW144" s="397"/>
      <c r="DX144" s="397"/>
      <c r="DY144" s="397"/>
      <c r="DZ144" s="397"/>
      <c r="EA144" s="397"/>
      <c r="EB144" s="397"/>
      <c r="EC144" s="397"/>
      <c r="ED144" s="397"/>
      <c r="EE144" s="397"/>
      <c r="EF144" s="397"/>
      <c r="EG144" s="397"/>
      <c r="EH144" s="397"/>
      <c r="EI144" s="397"/>
      <c r="EJ144" s="397"/>
      <c r="EK144" s="397"/>
      <c r="EL144" s="397"/>
      <c r="EM144" s="397"/>
      <c r="EN144" s="397"/>
      <c r="EO144" s="397"/>
      <c r="EP144" s="397"/>
      <c r="EQ144" s="397"/>
      <c r="ER144" s="397"/>
      <c r="ES144" s="397"/>
      <c r="ET144" s="397"/>
      <c r="EU144" s="397"/>
      <c r="EV144" s="397"/>
      <c r="EW144" s="397"/>
      <c r="EX144" s="397"/>
      <c r="EY144" s="397"/>
      <c r="EZ144" s="397"/>
      <c r="FA144" s="397"/>
      <c r="FB144" s="397"/>
      <c r="FC144" s="397"/>
      <c r="FD144" s="397"/>
      <c r="FE144" s="397"/>
      <c r="FF144" s="397"/>
      <c r="FG144" s="397"/>
      <c r="FH144" s="397"/>
      <c r="FI144" s="397"/>
      <c r="FJ144" s="397"/>
      <c r="FK144" s="397"/>
      <c r="FL144" s="397"/>
      <c r="FM144" s="397"/>
      <c r="FN144" s="397"/>
      <c r="FO144" s="397"/>
      <c r="FP144" s="397"/>
      <c r="FQ144" s="397"/>
      <c r="FR144" s="397"/>
      <c r="FS144" s="397"/>
      <c r="FT144" s="397"/>
      <c r="FU144" s="397"/>
      <c r="FV144" s="397"/>
      <c r="FW144" s="397"/>
      <c r="FX144" s="397"/>
      <c r="FY144" s="397"/>
      <c r="FZ144" s="397"/>
      <c r="GA144" s="397"/>
      <c r="GB144" s="397"/>
      <c r="GC144" s="397"/>
      <c r="GD144" s="397"/>
      <c r="GE144" s="397"/>
      <c r="GF144" s="397"/>
      <c r="GG144" s="397"/>
      <c r="GH144" s="397"/>
      <c r="GI144" s="397"/>
      <c r="GJ144" s="397"/>
      <c r="GK144" s="397"/>
      <c r="GL144" s="397"/>
      <c r="GM144" s="397"/>
      <c r="GN144" s="397"/>
      <c r="GO144" s="397"/>
      <c r="GP144" s="397"/>
      <c r="GQ144" s="397"/>
      <c r="GR144" s="397"/>
      <c r="GS144" s="397"/>
      <c r="GT144" s="397"/>
      <c r="GU144" s="397"/>
      <c r="GV144" s="397"/>
      <c r="GW144" s="397"/>
      <c r="GX144" s="397"/>
      <c r="GY144" s="397"/>
      <c r="GZ144" s="397"/>
      <c r="HA144" s="397"/>
      <c r="HB144" s="397"/>
      <c r="HC144" s="397"/>
      <c r="HD144" s="397"/>
      <c r="HE144" s="397"/>
      <c r="HF144" s="397"/>
      <c r="HG144" s="397"/>
      <c r="HH144" s="397"/>
      <c r="HI144" s="397"/>
      <c r="HJ144" s="397"/>
      <c r="HK144" s="397"/>
      <c r="HL144" s="397"/>
      <c r="HM144" s="397"/>
      <c r="HN144" s="397"/>
      <c r="HO144" s="397"/>
      <c r="HP144" s="397"/>
      <c r="HQ144" s="397"/>
      <c r="HR144" s="397"/>
      <c r="HS144" s="397"/>
      <c r="HT144" s="397"/>
      <c r="HU144" s="397"/>
      <c r="HV144" s="397"/>
      <c r="HW144" s="397"/>
      <c r="HX144" s="397"/>
      <c r="HY144" s="397"/>
      <c r="HZ144" s="397"/>
      <c r="IA144" s="397"/>
      <c r="IB144" s="397"/>
      <c r="IC144" s="397"/>
      <c r="ID144" s="397"/>
      <c r="IE144" s="397"/>
      <c r="IF144" s="397"/>
      <c r="IG144" s="397"/>
      <c r="IH144" s="397"/>
      <c r="II144" s="397"/>
      <c r="IJ144" s="397"/>
      <c r="IK144" s="397"/>
      <c r="IL144" s="397"/>
      <c r="IM144" s="397"/>
      <c r="IN144" s="397"/>
    </row>
    <row r="145" spans="1:248" ht="409.6" hidden="1" thickBot="1">
      <c r="B145" s="737" t="s">
        <v>1219</v>
      </c>
      <c r="C145" s="731" t="s">
        <v>1253</v>
      </c>
      <c r="G145" s="729"/>
      <c r="H145" s="729"/>
      <c r="I145" s="397"/>
      <c r="O145" s="397"/>
      <c r="P145" s="397"/>
      <c r="Q145" s="397"/>
      <c r="R145" s="397"/>
      <c r="S145" s="397"/>
      <c r="T145" s="397"/>
      <c r="U145" s="397"/>
      <c r="V145" s="397"/>
      <c r="W145" s="397"/>
      <c r="X145" s="397"/>
      <c r="Y145" s="397"/>
      <c r="Z145" s="397"/>
      <c r="AA145" s="397"/>
      <c r="AB145" s="397"/>
      <c r="AC145" s="397"/>
      <c r="AD145" s="397"/>
      <c r="AE145" s="397"/>
      <c r="AF145" s="397"/>
      <c r="AG145" s="397"/>
      <c r="AH145" s="397"/>
      <c r="AI145" s="397"/>
      <c r="AJ145" s="397"/>
      <c r="AK145" s="397"/>
      <c r="AL145" s="397"/>
      <c r="AM145" s="397"/>
      <c r="AN145" s="397"/>
      <c r="AO145" s="397"/>
      <c r="AP145" s="397"/>
      <c r="AQ145" s="397"/>
      <c r="AR145" s="397"/>
      <c r="AS145" s="397"/>
      <c r="AT145" s="397"/>
      <c r="AU145" s="397"/>
      <c r="AV145" s="397"/>
      <c r="AW145" s="397"/>
      <c r="AX145" s="397"/>
      <c r="AY145" s="397"/>
      <c r="AZ145" s="397"/>
      <c r="BA145" s="397"/>
      <c r="BB145" s="397"/>
      <c r="BC145" s="397"/>
      <c r="BD145" s="397"/>
      <c r="BE145" s="397"/>
      <c r="BF145" s="397"/>
      <c r="BG145" s="397"/>
      <c r="BH145" s="397"/>
      <c r="BI145" s="397"/>
      <c r="BJ145" s="397"/>
      <c r="BK145" s="397"/>
      <c r="BL145" s="397"/>
      <c r="BM145" s="397"/>
      <c r="BN145" s="397"/>
      <c r="BO145" s="397"/>
      <c r="BP145" s="397"/>
      <c r="BQ145" s="397"/>
      <c r="BR145" s="397"/>
      <c r="BS145" s="397"/>
      <c r="BT145" s="397"/>
      <c r="BU145" s="397"/>
      <c r="BV145" s="397"/>
      <c r="BW145" s="397"/>
      <c r="BX145" s="397"/>
      <c r="BY145" s="397"/>
      <c r="BZ145" s="397"/>
      <c r="CA145" s="397"/>
      <c r="CB145" s="397"/>
      <c r="CC145" s="397"/>
      <c r="CD145" s="397"/>
      <c r="CE145" s="397"/>
      <c r="CF145" s="397"/>
      <c r="CG145" s="397"/>
      <c r="CH145" s="397"/>
      <c r="CI145" s="397"/>
      <c r="CJ145" s="397"/>
      <c r="CK145" s="397"/>
      <c r="CL145" s="397"/>
      <c r="CM145" s="397"/>
      <c r="CN145" s="397"/>
      <c r="CO145" s="397"/>
      <c r="CP145" s="397"/>
      <c r="CQ145" s="397"/>
      <c r="CR145" s="397"/>
      <c r="CS145" s="397"/>
      <c r="CT145" s="397"/>
      <c r="CU145" s="397"/>
      <c r="CV145" s="397"/>
      <c r="CW145" s="397"/>
      <c r="CX145" s="397"/>
      <c r="CY145" s="397"/>
      <c r="CZ145" s="397"/>
      <c r="DA145" s="397"/>
      <c r="DB145" s="397"/>
      <c r="DC145" s="397"/>
      <c r="DD145" s="397"/>
      <c r="DE145" s="397"/>
      <c r="DF145" s="397"/>
      <c r="DG145" s="397"/>
      <c r="DH145" s="397"/>
      <c r="DI145" s="397"/>
      <c r="DJ145" s="397"/>
      <c r="DK145" s="397"/>
      <c r="DL145" s="397"/>
      <c r="DM145" s="397"/>
      <c r="DN145" s="397"/>
      <c r="DO145" s="397"/>
      <c r="DP145" s="397"/>
      <c r="DQ145" s="397"/>
      <c r="DR145" s="397"/>
      <c r="DS145" s="397"/>
      <c r="DT145" s="397"/>
      <c r="DU145" s="397"/>
      <c r="DV145" s="397"/>
      <c r="DW145" s="397"/>
      <c r="DX145" s="397"/>
      <c r="DY145" s="397"/>
      <c r="DZ145" s="397"/>
      <c r="EA145" s="397"/>
      <c r="EB145" s="397"/>
      <c r="EC145" s="397"/>
      <c r="ED145" s="397"/>
      <c r="EE145" s="397"/>
      <c r="EF145" s="397"/>
      <c r="EG145" s="397"/>
      <c r="EH145" s="397"/>
      <c r="EI145" s="397"/>
      <c r="EJ145" s="397"/>
      <c r="EK145" s="397"/>
      <c r="EL145" s="397"/>
      <c r="EM145" s="397"/>
      <c r="EN145" s="397"/>
      <c r="EO145" s="397"/>
      <c r="EP145" s="397"/>
      <c r="EQ145" s="397"/>
      <c r="ER145" s="397"/>
      <c r="ES145" s="397"/>
      <c r="ET145" s="397"/>
      <c r="EU145" s="397"/>
      <c r="EV145" s="397"/>
      <c r="EW145" s="397"/>
      <c r="EX145" s="397"/>
      <c r="EY145" s="397"/>
      <c r="EZ145" s="397"/>
      <c r="FA145" s="397"/>
      <c r="FB145" s="397"/>
      <c r="FC145" s="397"/>
      <c r="FD145" s="397"/>
      <c r="FE145" s="397"/>
      <c r="FF145" s="397"/>
      <c r="FG145" s="397"/>
      <c r="FH145" s="397"/>
      <c r="FI145" s="397"/>
      <c r="FJ145" s="397"/>
      <c r="FK145" s="397"/>
      <c r="FL145" s="397"/>
      <c r="FM145" s="397"/>
      <c r="FN145" s="397"/>
      <c r="FO145" s="397"/>
      <c r="FP145" s="397"/>
      <c r="FQ145" s="397"/>
      <c r="FR145" s="397"/>
      <c r="FS145" s="397"/>
      <c r="FT145" s="397"/>
      <c r="FU145" s="397"/>
      <c r="FV145" s="397"/>
      <c r="FW145" s="397"/>
      <c r="FX145" s="397"/>
      <c r="FY145" s="397"/>
      <c r="FZ145" s="397"/>
      <c r="GA145" s="397"/>
      <c r="GB145" s="397"/>
      <c r="GC145" s="397"/>
      <c r="GD145" s="397"/>
      <c r="GE145" s="397"/>
      <c r="GF145" s="397"/>
      <c r="GG145" s="397"/>
      <c r="GH145" s="397"/>
      <c r="GI145" s="397"/>
      <c r="GJ145" s="397"/>
      <c r="GK145" s="397"/>
      <c r="GL145" s="397"/>
      <c r="GM145" s="397"/>
      <c r="GN145" s="397"/>
      <c r="GO145" s="397"/>
      <c r="GP145" s="397"/>
      <c r="GQ145" s="397"/>
      <c r="GR145" s="397"/>
      <c r="GS145" s="397"/>
      <c r="GT145" s="397"/>
      <c r="GU145" s="397"/>
      <c r="GV145" s="397"/>
      <c r="GW145" s="397"/>
      <c r="GX145" s="397"/>
      <c r="GY145" s="397"/>
      <c r="GZ145" s="397"/>
      <c r="HA145" s="397"/>
      <c r="HB145" s="397"/>
      <c r="HC145" s="397"/>
      <c r="HD145" s="397"/>
      <c r="HE145" s="397"/>
      <c r="HF145" s="397"/>
      <c r="HG145" s="397"/>
      <c r="HH145" s="397"/>
      <c r="HI145" s="397"/>
      <c r="HJ145" s="397"/>
      <c r="HK145" s="397"/>
      <c r="HL145" s="397"/>
      <c r="HM145" s="397"/>
      <c r="HN145" s="397"/>
      <c r="HO145" s="397"/>
      <c r="HP145" s="397"/>
      <c r="HQ145" s="397"/>
      <c r="HR145" s="397"/>
      <c r="HS145" s="397"/>
      <c r="HT145" s="397"/>
      <c r="HU145" s="397"/>
      <c r="HV145" s="397"/>
      <c r="HW145" s="397"/>
      <c r="HX145" s="397"/>
      <c r="HY145" s="397"/>
      <c r="HZ145" s="397"/>
      <c r="IA145" s="397"/>
      <c r="IB145" s="397"/>
      <c r="IC145" s="397"/>
      <c r="ID145" s="397"/>
      <c r="IE145" s="397"/>
      <c r="IF145" s="397"/>
      <c r="IG145" s="397"/>
      <c r="IH145" s="397"/>
      <c r="II145" s="397"/>
      <c r="IJ145" s="397"/>
      <c r="IK145" s="397"/>
      <c r="IL145" s="397"/>
      <c r="IM145" s="397"/>
      <c r="IN145" s="397"/>
    </row>
    <row r="146" spans="1:248" hidden="1">
      <c r="B146" s="1190" t="s">
        <v>1254</v>
      </c>
      <c r="C146" s="1191"/>
      <c r="G146" s="729"/>
      <c r="H146" s="729"/>
      <c r="I146" s="397"/>
      <c r="O146" s="397"/>
      <c r="P146" s="397"/>
      <c r="Q146" s="397"/>
      <c r="R146" s="397"/>
      <c r="S146" s="397"/>
      <c r="T146" s="397"/>
      <c r="U146" s="397"/>
      <c r="V146" s="397"/>
      <c r="W146" s="397"/>
      <c r="X146" s="397"/>
      <c r="Y146" s="397"/>
      <c r="Z146" s="397"/>
      <c r="AA146" s="397"/>
      <c r="AB146" s="397"/>
      <c r="AC146" s="397"/>
      <c r="AD146" s="397"/>
      <c r="AE146" s="397"/>
      <c r="AF146" s="397"/>
      <c r="AG146" s="397"/>
      <c r="AH146" s="397"/>
      <c r="AI146" s="397"/>
      <c r="AJ146" s="397"/>
      <c r="AK146" s="397"/>
      <c r="AL146" s="397"/>
      <c r="AM146" s="397"/>
      <c r="AN146" s="397"/>
      <c r="AO146" s="397"/>
      <c r="AP146" s="397"/>
      <c r="AQ146" s="397"/>
      <c r="AR146" s="397"/>
      <c r="AS146" s="397"/>
      <c r="AT146" s="397"/>
      <c r="AU146" s="397"/>
      <c r="AV146" s="397"/>
      <c r="AW146" s="397"/>
      <c r="AX146" s="397"/>
      <c r="AY146" s="397"/>
      <c r="AZ146" s="397"/>
      <c r="BA146" s="397"/>
      <c r="BB146" s="397"/>
      <c r="BC146" s="397"/>
      <c r="BD146" s="397"/>
      <c r="BE146" s="397"/>
      <c r="BF146" s="397"/>
      <c r="BG146" s="397"/>
      <c r="BH146" s="397"/>
      <c r="BI146" s="397"/>
      <c r="BJ146" s="397"/>
      <c r="BK146" s="397"/>
      <c r="BL146" s="397"/>
      <c r="BM146" s="397"/>
      <c r="BN146" s="397"/>
      <c r="BO146" s="397"/>
      <c r="BP146" s="397"/>
      <c r="BQ146" s="397"/>
      <c r="BR146" s="397"/>
      <c r="BS146" s="397"/>
      <c r="BT146" s="397"/>
      <c r="BU146" s="397"/>
      <c r="BV146" s="397"/>
      <c r="BW146" s="397"/>
      <c r="BX146" s="397"/>
      <c r="BY146" s="397"/>
      <c r="BZ146" s="397"/>
      <c r="CA146" s="397"/>
      <c r="CB146" s="397"/>
      <c r="CC146" s="397"/>
      <c r="CD146" s="397"/>
      <c r="CE146" s="397"/>
      <c r="CF146" s="397"/>
      <c r="CG146" s="397"/>
      <c r="CH146" s="397"/>
      <c r="CI146" s="397"/>
      <c r="CJ146" s="397"/>
      <c r="CK146" s="397"/>
      <c r="CL146" s="397"/>
      <c r="CM146" s="397"/>
      <c r="CN146" s="397"/>
      <c r="CO146" s="397"/>
      <c r="CP146" s="397"/>
      <c r="CQ146" s="397"/>
      <c r="CR146" s="397"/>
      <c r="CS146" s="397"/>
      <c r="CT146" s="397"/>
      <c r="CU146" s="397"/>
      <c r="CV146" s="397"/>
      <c r="CW146" s="397"/>
      <c r="CX146" s="397"/>
      <c r="CY146" s="397"/>
      <c r="CZ146" s="397"/>
      <c r="DA146" s="397"/>
      <c r="DB146" s="397"/>
      <c r="DC146" s="397"/>
      <c r="DD146" s="397"/>
      <c r="DE146" s="397"/>
      <c r="DF146" s="397"/>
      <c r="DG146" s="397"/>
      <c r="DH146" s="397"/>
      <c r="DI146" s="397"/>
      <c r="DJ146" s="397"/>
      <c r="DK146" s="397"/>
      <c r="DL146" s="397"/>
      <c r="DM146" s="397"/>
      <c r="DN146" s="397"/>
      <c r="DO146" s="397"/>
      <c r="DP146" s="397"/>
      <c r="DQ146" s="397"/>
      <c r="DR146" s="397"/>
      <c r="DS146" s="397"/>
      <c r="DT146" s="397"/>
      <c r="DU146" s="397"/>
      <c r="DV146" s="397"/>
      <c r="DW146" s="397"/>
      <c r="DX146" s="397"/>
      <c r="DY146" s="397"/>
      <c r="DZ146" s="397"/>
      <c r="EA146" s="397"/>
      <c r="EB146" s="397"/>
      <c r="EC146" s="397"/>
      <c r="ED146" s="397"/>
      <c r="EE146" s="397"/>
      <c r="EF146" s="397"/>
      <c r="EG146" s="397"/>
      <c r="EH146" s="397"/>
      <c r="EI146" s="397"/>
      <c r="EJ146" s="397"/>
      <c r="EK146" s="397"/>
      <c r="EL146" s="397"/>
      <c r="EM146" s="397"/>
      <c r="EN146" s="397"/>
      <c r="EO146" s="397"/>
      <c r="EP146" s="397"/>
      <c r="EQ146" s="397"/>
      <c r="ER146" s="397"/>
      <c r="ES146" s="397"/>
      <c r="ET146" s="397"/>
      <c r="EU146" s="397"/>
      <c r="EV146" s="397"/>
      <c r="EW146" s="397"/>
      <c r="EX146" s="397"/>
      <c r="EY146" s="397"/>
      <c r="EZ146" s="397"/>
      <c r="FA146" s="397"/>
      <c r="FB146" s="397"/>
      <c r="FC146" s="397"/>
      <c r="FD146" s="397"/>
      <c r="FE146" s="397"/>
      <c r="FF146" s="397"/>
      <c r="FG146" s="397"/>
      <c r="FH146" s="397"/>
      <c r="FI146" s="397"/>
      <c r="FJ146" s="397"/>
      <c r="FK146" s="397"/>
      <c r="FL146" s="397"/>
      <c r="FM146" s="397"/>
      <c r="FN146" s="397"/>
      <c r="FO146" s="397"/>
      <c r="FP146" s="397"/>
      <c r="FQ146" s="397"/>
      <c r="FR146" s="397"/>
      <c r="FS146" s="397"/>
      <c r="FT146" s="397"/>
      <c r="FU146" s="397"/>
      <c r="FV146" s="397"/>
      <c r="FW146" s="397"/>
      <c r="FX146" s="397"/>
      <c r="FY146" s="397"/>
      <c r="FZ146" s="397"/>
      <c r="GA146" s="397"/>
      <c r="GB146" s="397"/>
      <c r="GC146" s="397"/>
      <c r="GD146" s="397"/>
      <c r="GE146" s="397"/>
      <c r="GF146" s="397"/>
      <c r="GG146" s="397"/>
      <c r="GH146" s="397"/>
      <c r="GI146" s="397"/>
      <c r="GJ146" s="397"/>
      <c r="GK146" s="397"/>
      <c r="GL146" s="397"/>
      <c r="GM146" s="397"/>
      <c r="GN146" s="397"/>
      <c r="GO146" s="397"/>
      <c r="GP146" s="397"/>
      <c r="GQ146" s="397"/>
      <c r="GR146" s="397"/>
      <c r="GS146" s="397"/>
      <c r="GT146" s="397"/>
      <c r="GU146" s="397"/>
      <c r="GV146" s="397"/>
      <c r="GW146" s="397"/>
      <c r="GX146" s="397"/>
      <c r="GY146" s="397"/>
      <c r="GZ146" s="397"/>
      <c r="HA146" s="397"/>
      <c r="HB146" s="397"/>
      <c r="HC146" s="397"/>
      <c r="HD146" s="397"/>
      <c r="HE146" s="397"/>
      <c r="HF146" s="397"/>
      <c r="HG146" s="397"/>
      <c r="HH146" s="397"/>
      <c r="HI146" s="397"/>
      <c r="HJ146" s="397"/>
      <c r="HK146" s="397"/>
      <c r="HL146" s="397"/>
      <c r="HM146" s="397"/>
      <c r="HN146" s="397"/>
      <c r="HO146" s="397"/>
      <c r="HP146" s="397"/>
      <c r="HQ146" s="397"/>
      <c r="HR146" s="397"/>
      <c r="HS146" s="397"/>
      <c r="HT146" s="397"/>
      <c r="HU146" s="397"/>
      <c r="HV146" s="397"/>
      <c r="HW146" s="397"/>
      <c r="HX146" s="397"/>
      <c r="HY146" s="397"/>
      <c r="HZ146" s="397"/>
      <c r="IA146" s="397"/>
      <c r="IB146" s="397"/>
      <c r="IC146" s="397"/>
      <c r="ID146" s="397"/>
      <c r="IE146" s="397"/>
      <c r="IF146" s="397"/>
      <c r="IG146" s="397"/>
      <c r="IH146" s="397"/>
      <c r="II146" s="397"/>
      <c r="IJ146" s="397"/>
      <c r="IK146" s="397"/>
      <c r="IL146" s="397"/>
      <c r="IM146" s="397"/>
      <c r="IN146" s="397"/>
    </row>
    <row r="147" spans="1:248" ht="15" hidden="1" thickBot="1">
      <c r="A147" s="397" t="s">
        <v>769</v>
      </c>
      <c r="B147" s="1192" t="s">
        <v>1270</v>
      </c>
      <c r="C147" s="1193"/>
      <c r="G147" s="729"/>
      <c r="H147" s="729"/>
      <c r="I147" s="397"/>
      <c r="O147" s="397"/>
      <c r="P147" s="397"/>
      <c r="Q147" s="397"/>
      <c r="R147" s="397"/>
      <c r="S147" s="397"/>
      <c r="T147" s="397"/>
      <c r="U147" s="397"/>
      <c r="V147" s="397"/>
      <c r="W147" s="397"/>
      <c r="X147" s="397"/>
      <c r="Y147" s="397"/>
      <c r="Z147" s="397"/>
      <c r="AA147" s="397"/>
      <c r="AB147" s="397"/>
      <c r="AC147" s="397"/>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7"/>
      <c r="AY147" s="397"/>
      <c r="AZ147" s="397"/>
      <c r="BA147" s="397"/>
      <c r="BB147" s="397"/>
      <c r="BC147" s="397"/>
      <c r="BD147" s="397"/>
      <c r="BE147" s="397"/>
      <c r="BF147" s="397"/>
      <c r="BG147" s="397"/>
      <c r="BH147" s="397"/>
      <c r="BI147" s="397"/>
      <c r="BJ147" s="397"/>
      <c r="BK147" s="397"/>
      <c r="BL147" s="397"/>
      <c r="BM147" s="397"/>
      <c r="BN147" s="397"/>
      <c r="BO147" s="397"/>
      <c r="BP147" s="397"/>
      <c r="BQ147" s="397"/>
      <c r="BR147" s="397"/>
      <c r="BS147" s="397"/>
      <c r="BT147" s="397"/>
      <c r="BU147" s="397"/>
      <c r="BV147" s="397"/>
      <c r="BW147" s="397"/>
      <c r="BX147" s="397"/>
      <c r="BY147" s="397"/>
      <c r="BZ147" s="397"/>
      <c r="CA147" s="397"/>
      <c r="CB147" s="397"/>
      <c r="CC147" s="397"/>
      <c r="CD147" s="397"/>
      <c r="CE147" s="397"/>
      <c r="CF147" s="397"/>
      <c r="CG147" s="397"/>
      <c r="CH147" s="397"/>
      <c r="CI147" s="397"/>
      <c r="CJ147" s="397"/>
      <c r="CK147" s="397"/>
      <c r="CL147" s="397"/>
      <c r="CM147" s="397"/>
      <c r="CN147" s="397"/>
      <c r="CO147" s="397"/>
      <c r="CP147" s="397"/>
      <c r="CQ147" s="397"/>
      <c r="CR147" s="397"/>
      <c r="CS147" s="397"/>
      <c r="CT147" s="397"/>
      <c r="CU147" s="397"/>
      <c r="CV147" s="397"/>
      <c r="CW147" s="397"/>
      <c r="CX147" s="397"/>
      <c r="CY147" s="397"/>
      <c r="CZ147" s="397"/>
      <c r="DA147" s="397"/>
      <c r="DB147" s="397"/>
      <c r="DC147" s="397"/>
      <c r="DD147" s="397"/>
      <c r="DE147" s="397"/>
      <c r="DF147" s="397"/>
      <c r="DG147" s="397"/>
      <c r="DH147" s="397"/>
      <c r="DI147" s="397"/>
      <c r="DJ147" s="397"/>
      <c r="DK147" s="397"/>
      <c r="DL147" s="397"/>
      <c r="DM147" s="397"/>
      <c r="DN147" s="397"/>
      <c r="DO147" s="397"/>
      <c r="DP147" s="397"/>
      <c r="DQ147" s="397"/>
      <c r="DR147" s="397"/>
      <c r="DS147" s="397"/>
      <c r="DT147" s="397"/>
      <c r="DU147" s="397"/>
      <c r="DV147" s="397"/>
      <c r="DW147" s="397"/>
      <c r="DX147" s="397"/>
      <c r="DY147" s="397"/>
      <c r="DZ147" s="397"/>
      <c r="EA147" s="397"/>
      <c r="EB147" s="397"/>
      <c r="EC147" s="397"/>
      <c r="ED147" s="397"/>
      <c r="EE147" s="397"/>
      <c r="EF147" s="397"/>
      <c r="EG147" s="397"/>
      <c r="EH147" s="397"/>
      <c r="EI147" s="397"/>
      <c r="EJ147" s="397"/>
      <c r="EK147" s="397"/>
      <c r="EL147" s="397"/>
      <c r="EM147" s="397"/>
      <c r="EN147" s="397"/>
      <c r="EO147" s="397"/>
      <c r="EP147" s="397"/>
      <c r="EQ147" s="397"/>
      <c r="ER147" s="397"/>
      <c r="ES147" s="397"/>
      <c r="ET147" s="397"/>
      <c r="EU147" s="397"/>
      <c r="EV147" s="397"/>
      <c r="EW147" s="397"/>
      <c r="EX147" s="397"/>
      <c r="EY147" s="397"/>
      <c r="EZ147" s="397"/>
      <c r="FA147" s="397"/>
      <c r="FB147" s="397"/>
      <c r="FC147" s="397"/>
      <c r="FD147" s="397"/>
      <c r="FE147" s="397"/>
      <c r="FF147" s="397"/>
      <c r="FG147" s="397"/>
      <c r="FH147" s="397"/>
      <c r="FI147" s="397"/>
      <c r="FJ147" s="397"/>
      <c r="FK147" s="397"/>
      <c r="FL147" s="397"/>
      <c r="FM147" s="397"/>
      <c r="FN147" s="397"/>
      <c r="FO147" s="397"/>
      <c r="FP147" s="397"/>
      <c r="FQ147" s="397"/>
      <c r="FR147" s="397"/>
      <c r="FS147" s="397"/>
      <c r="FT147" s="397"/>
      <c r="FU147" s="397"/>
      <c r="FV147" s="397"/>
      <c r="FW147" s="397"/>
      <c r="FX147" s="397"/>
      <c r="FY147" s="397"/>
      <c r="FZ147" s="397"/>
      <c r="GA147" s="397"/>
      <c r="GB147" s="397"/>
      <c r="GC147" s="397"/>
      <c r="GD147" s="397"/>
      <c r="GE147" s="397"/>
      <c r="GF147" s="397"/>
      <c r="GG147" s="397"/>
      <c r="GH147" s="397"/>
      <c r="GI147" s="397"/>
      <c r="GJ147" s="397"/>
      <c r="GK147" s="397"/>
      <c r="GL147" s="397"/>
      <c r="GM147" s="397"/>
      <c r="GN147" s="397"/>
      <c r="GO147" s="397"/>
      <c r="GP147" s="397"/>
      <c r="GQ147" s="397"/>
      <c r="GR147" s="397"/>
      <c r="GS147" s="397"/>
      <c r="GT147" s="397"/>
      <c r="GU147" s="397"/>
      <c r="GV147" s="397"/>
      <c r="GW147" s="397"/>
      <c r="GX147" s="397"/>
      <c r="GY147" s="397"/>
      <c r="GZ147" s="397"/>
      <c r="HA147" s="397"/>
      <c r="HB147" s="397"/>
      <c r="HC147" s="397"/>
      <c r="HD147" s="397"/>
      <c r="HE147" s="397"/>
      <c r="HF147" s="397"/>
      <c r="HG147" s="397"/>
      <c r="HH147" s="397"/>
      <c r="HI147" s="397"/>
      <c r="HJ147" s="397"/>
      <c r="HK147" s="397"/>
      <c r="HL147" s="397"/>
      <c r="HM147" s="397"/>
      <c r="HN147" s="397"/>
      <c r="HO147" s="397"/>
      <c r="HP147" s="397"/>
      <c r="HQ147" s="397"/>
      <c r="HR147" s="397"/>
      <c r="HS147" s="397"/>
      <c r="HT147" s="397"/>
      <c r="HU147" s="397"/>
      <c r="HV147" s="397"/>
      <c r="HW147" s="397"/>
      <c r="HX147" s="397"/>
      <c r="HY147" s="397"/>
      <c r="HZ147" s="397"/>
      <c r="IA147" s="397"/>
      <c r="IB147" s="397"/>
      <c r="IC147" s="397"/>
      <c r="ID147" s="397"/>
      <c r="IE147" s="397"/>
      <c r="IF147" s="397"/>
      <c r="IG147" s="397"/>
      <c r="IH147" s="397"/>
      <c r="II147" s="397"/>
      <c r="IJ147" s="397"/>
      <c r="IK147" s="397"/>
      <c r="IL147" s="397"/>
      <c r="IM147" s="397"/>
      <c r="IN147" s="397"/>
    </row>
    <row r="148" spans="1:248" hidden="1">
      <c r="A148" s="732">
        <f>COUNTIF(B149:B152,"Yes")</f>
        <v>0</v>
      </c>
      <c r="B148" s="733" t="s">
        <v>1214</v>
      </c>
      <c r="C148" s="734" t="str">
        <f>IF(A148&gt;1,"Too many 'Yes' selections.",IF(A148=0,"You must select one 'Yes' from below.","OK"))</f>
        <v>You must select one 'Yes' from below.</v>
      </c>
      <c r="G148" s="729"/>
      <c r="H148" s="729"/>
      <c r="I148" s="397"/>
      <c r="O148" s="397"/>
      <c r="P148" s="397"/>
      <c r="Q148" s="397"/>
      <c r="R148" s="397"/>
      <c r="S148" s="397"/>
      <c r="T148" s="397"/>
      <c r="U148" s="397"/>
      <c r="V148" s="397"/>
      <c r="W148" s="397"/>
      <c r="X148" s="397"/>
      <c r="Y148" s="397"/>
      <c r="Z148" s="397"/>
      <c r="AA148" s="397"/>
      <c r="AB148" s="397"/>
      <c r="AC148" s="397"/>
      <c r="AD148" s="397"/>
      <c r="AE148" s="397"/>
      <c r="AF148" s="397"/>
      <c r="AG148" s="397"/>
      <c r="AH148" s="397"/>
      <c r="AI148" s="397"/>
      <c r="AJ148" s="397"/>
      <c r="AK148" s="397"/>
      <c r="AL148" s="397"/>
      <c r="AM148" s="397"/>
      <c r="AN148" s="397"/>
      <c r="AO148" s="397"/>
      <c r="AP148" s="397"/>
      <c r="AQ148" s="397"/>
      <c r="AR148" s="397"/>
      <c r="AS148" s="397"/>
      <c r="AT148" s="397"/>
      <c r="AU148" s="397"/>
      <c r="AV148" s="397"/>
      <c r="AW148" s="397"/>
      <c r="AX148" s="397"/>
      <c r="AY148" s="397"/>
      <c r="AZ148" s="397"/>
      <c r="BA148" s="397"/>
      <c r="BB148" s="397"/>
      <c r="BC148" s="397"/>
      <c r="BD148" s="397"/>
      <c r="BE148" s="397"/>
      <c r="BF148" s="397"/>
      <c r="BG148" s="397"/>
      <c r="BH148" s="397"/>
      <c r="BI148" s="397"/>
      <c r="BJ148" s="397"/>
      <c r="BK148" s="397"/>
      <c r="BL148" s="397"/>
      <c r="BM148" s="397"/>
      <c r="BN148" s="397"/>
      <c r="BO148" s="397"/>
      <c r="BP148" s="397"/>
      <c r="BQ148" s="397"/>
      <c r="BR148" s="397"/>
      <c r="BS148" s="397"/>
      <c r="BT148" s="397"/>
      <c r="BU148" s="397"/>
      <c r="BV148" s="397"/>
      <c r="BW148" s="397"/>
      <c r="BX148" s="397"/>
      <c r="BY148" s="397"/>
      <c r="BZ148" s="397"/>
      <c r="CA148" s="397"/>
      <c r="CB148" s="397"/>
      <c r="CC148" s="397"/>
      <c r="CD148" s="397"/>
      <c r="CE148" s="397"/>
      <c r="CF148" s="397"/>
      <c r="CG148" s="397"/>
      <c r="CH148" s="397"/>
      <c r="CI148" s="397"/>
      <c r="CJ148" s="397"/>
      <c r="CK148" s="397"/>
      <c r="CL148" s="397"/>
      <c r="CM148" s="397"/>
      <c r="CN148" s="397"/>
      <c r="CO148" s="397"/>
      <c r="CP148" s="397"/>
      <c r="CQ148" s="397"/>
      <c r="CR148" s="397"/>
      <c r="CS148" s="397"/>
      <c r="CT148" s="397"/>
      <c r="CU148" s="397"/>
      <c r="CV148" s="397"/>
      <c r="CW148" s="397"/>
      <c r="CX148" s="397"/>
      <c r="CY148" s="397"/>
      <c r="CZ148" s="397"/>
      <c r="DA148" s="397"/>
      <c r="DB148" s="397"/>
      <c r="DC148" s="397"/>
      <c r="DD148" s="397"/>
      <c r="DE148" s="397"/>
      <c r="DF148" s="397"/>
      <c r="DG148" s="397"/>
      <c r="DH148" s="397"/>
      <c r="DI148" s="397"/>
      <c r="DJ148" s="397"/>
      <c r="DK148" s="397"/>
      <c r="DL148" s="397"/>
      <c r="DM148" s="397"/>
      <c r="DN148" s="397"/>
      <c r="DO148" s="397"/>
      <c r="DP148" s="397"/>
      <c r="DQ148" s="397"/>
      <c r="DR148" s="397"/>
      <c r="DS148" s="397"/>
      <c r="DT148" s="397"/>
      <c r="DU148" s="397"/>
      <c r="DV148" s="397"/>
      <c r="DW148" s="397"/>
      <c r="DX148" s="397"/>
      <c r="DY148" s="397"/>
      <c r="DZ148" s="397"/>
      <c r="EA148" s="397"/>
      <c r="EB148" s="397"/>
      <c r="EC148" s="397"/>
      <c r="ED148" s="397"/>
      <c r="EE148" s="397"/>
      <c r="EF148" s="397"/>
      <c r="EG148" s="397"/>
      <c r="EH148" s="397"/>
      <c r="EI148" s="397"/>
      <c r="EJ148" s="397"/>
      <c r="EK148" s="397"/>
      <c r="EL148" s="397"/>
      <c r="EM148" s="397"/>
      <c r="EN148" s="397"/>
      <c r="EO148" s="397"/>
      <c r="EP148" s="397"/>
      <c r="EQ148" s="397"/>
      <c r="ER148" s="397"/>
      <c r="ES148" s="397"/>
      <c r="ET148" s="397"/>
      <c r="EU148" s="397"/>
      <c r="EV148" s="397"/>
      <c r="EW148" s="397"/>
      <c r="EX148" s="397"/>
      <c r="EY148" s="397"/>
      <c r="EZ148" s="397"/>
      <c r="FA148" s="397"/>
      <c r="FB148" s="397"/>
      <c r="FC148" s="397"/>
      <c r="FD148" s="397"/>
      <c r="FE148" s="397"/>
      <c r="FF148" s="397"/>
      <c r="FG148" s="397"/>
      <c r="FH148" s="397"/>
      <c r="FI148" s="397"/>
      <c r="FJ148" s="397"/>
      <c r="FK148" s="397"/>
      <c r="FL148" s="397"/>
      <c r="FM148" s="397"/>
      <c r="FN148" s="397"/>
      <c r="FO148" s="397"/>
      <c r="FP148" s="397"/>
      <c r="FQ148" s="397"/>
      <c r="FR148" s="397"/>
      <c r="FS148" s="397"/>
      <c r="FT148" s="397"/>
      <c r="FU148" s="397"/>
      <c r="FV148" s="397"/>
      <c r="FW148" s="397"/>
      <c r="FX148" s="397"/>
      <c r="FY148" s="397"/>
      <c r="FZ148" s="397"/>
      <c r="GA148" s="397"/>
      <c r="GB148" s="397"/>
      <c r="GC148" s="397"/>
      <c r="GD148" s="397"/>
      <c r="GE148" s="397"/>
      <c r="GF148" s="397"/>
      <c r="GG148" s="397"/>
      <c r="GH148" s="397"/>
      <c r="GI148" s="397"/>
      <c r="GJ148" s="397"/>
      <c r="GK148" s="397"/>
      <c r="GL148" s="397"/>
      <c r="GM148" s="397"/>
      <c r="GN148" s="397"/>
      <c r="GO148" s="397"/>
      <c r="GP148" s="397"/>
      <c r="GQ148" s="397"/>
      <c r="GR148" s="397"/>
      <c r="GS148" s="397"/>
      <c r="GT148" s="397"/>
      <c r="GU148" s="397"/>
      <c r="GV148" s="397"/>
      <c r="GW148" s="397"/>
      <c r="GX148" s="397"/>
      <c r="GY148" s="397"/>
      <c r="GZ148" s="397"/>
      <c r="HA148" s="397"/>
      <c r="HB148" s="397"/>
      <c r="HC148" s="397"/>
      <c r="HD148" s="397"/>
      <c r="HE148" s="397"/>
      <c r="HF148" s="397"/>
      <c r="HG148" s="397"/>
      <c r="HH148" s="397"/>
      <c r="HI148" s="397"/>
      <c r="HJ148" s="397"/>
      <c r="HK148" s="397"/>
      <c r="HL148" s="397"/>
      <c r="HM148" s="397"/>
      <c r="HN148" s="397"/>
      <c r="HO148" s="397"/>
      <c r="HP148" s="397"/>
      <c r="HQ148" s="397"/>
      <c r="HR148" s="397"/>
      <c r="HS148" s="397"/>
      <c r="HT148" s="397"/>
      <c r="HU148" s="397"/>
      <c r="HV148" s="397"/>
      <c r="HW148" s="397"/>
      <c r="HX148" s="397"/>
      <c r="HY148" s="397"/>
      <c r="HZ148" s="397"/>
      <c r="IA148" s="397"/>
      <c r="IB148" s="397"/>
      <c r="IC148" s="397"/>
      <c r="ID148" s="397"/>
      <c r="IE148" s="397"/>
      <c r="IF148" s="397"/>
      <c r="IG148" s="397"/>
      <c r="IH148" s="397"/>
      <c r="II148" s="397"/>
      <c r="IJ148" s="397"/>
      <c r="IK148" s="397"/>
      <c r="IL148" s="397"/>
      <c r="IM148" s="397"/>
      <c r="IN148" s="397"/>
    </row>
    <row r="149" spans="1:248" ht="34.15" hidden="1" customHeight="1">
      <c r="A149" s="732">
        <f>IF(AND(B149="Yes",C148="OK"),I149,0)</f>
        <v>0</v>
      </c>
      <c r="B149" s="735" t="s">
        <v>1206</v>
      </c>
      <c r="C149" s="728" t="s">
        <v>1271</v>
      </c>
      <c r="G149" s="729"/>
      <c r="H149" s="729"/>
      <c r="I149" s="397">
        <v>2</v>
      </c>
      <c r="O149" s="397"/>
      <c r="P149" s="397"/>
      <c r="Q149" s="397"/>
      <c r="R149" s="397"/>
      <c r="S149" s="397"/>
      <c r="T149" s="397"/>
      <c r="U149" s="397"/>
      <c r="V149" s="397"/>
      <c r="W149" s="397"/>
      <c r="X149" s="397"/>
      <c r="Y149" s="397"/>
      <c r="Z149" s="397"/>
      <c r="AA149" s="397"/>
      <c r="AB149" s="397"/>
      <c r="AC149" s="397"/>
      <c r="AD149" s="397"/>
      <c r="AE149" s="397"/>
      <c r="AF149" s="397"/>
      <c r="AG149" s="397"/>
      <c r="AH149" s="397"/>
      <c r="AI149" s="397"/>
      <c r="AJ149" s="397"/>
      <c r="AK149" s="397"/>
      <c r="AL149" s="397"/>
      <c r="AM149" s="397"/>
      <c r="AN149" s="397"/>
      <c r="AO149" s="397"/>
      <c r="AP149" s="397"/>
      <c r="AQ149" s="397"/>
      <c r="AR149" s="397"/>
      <c r="AS149" s="397"/>
      <c r="AT149" s="397"/>
      <c r="AU149" s="397"/>
      <c r="AV149" s="397"/>
      <c r="AW149" s="397"/>
      <c r="AX149" s="397"/>
      <c r="AY149" s="397"/>
      <c r="AZ149" s="397"/>
      <c r="BA149" s="397"/>
      <c r="BB149" s="397"/>
      <c r="BC149" s="397"/>
      <c r="BD149" s="397"/>
      <c r="BE149" s="397"/>
      <c r="BF149" s="397"/>
      <c r="BG149" s="397"/>
      <c r="BH149" s="397"/>
      <c r="BI149" s="397"/>
      <c r="BJ149" s="397"/>
      <c r="BK149" s="397"/>
      <c r="BL149" s="397"/>
      <c r="BM149" s="397"/>
      <c r="BN149" s="397"/>
      <c r="BO149" s="397"/>
      <c r="BP149" s="397"/>
      <c r="BQ149" s="397"/>
      <c r="BR149" s="397"/>
      <c r="BS149" s="397"/>
      <c r="BT149" s="397"/>
      <c r="BU149" s="397"/>
      <c r="BV149" s="397"/>
      <c r="BW149" s="397"/>
      <c r="BX149" s="397"/>
      <c r="BY149" s="397"/>
      <c r="BZ149" s="397"/>
      <c r="CA149" s="397"/>
      <c r="CB149" s="397"/>
      <c r="CC149" s="397"/>
      <c r="CD149" s="397"/>
      <c r="CE149" s="397"/>
      <c r="CF149" s="397"/>
      <c r="CG149" s="397"/>
      <c r="CH149" s="397"/>
      <c r="CI149" s="397"/>
      <c r="CJ149" s="397"/>
      <c r="CK149" s="397"/>
      <c r="CL149" s="397"/>
      <c r="CM149" s="397"/>
      <c r="CN149" s="397"/>
      <c r="CO149" s="397"/>
      <c r="CP149" s="397"/>
      <c r="CQ149" s="397"/>
      <c r="CR149" s="397"/>
      <c r="CS149" s="397"/>
      <c r="CT149" s="397"/>
      <c r="CU149" s="397"/>
      <c r="CV149" s="397"/>
      <c r="CW149" s="397"/>
      <c r="CX149" s="397"/>
      <c r="CY149" s="397"/>
      <c r="CZ149" s="397"/>
      <c r="DA149" s="397"/>
      <c r="DB149" s="397"/>
      <c r="DC149" s="397"/>
      <c r="DD149" s="397"/>
      <c r="DE149" s="397"/>
      <c r="DF149" s="397"/>
      <c r="DG149" s="397"/>
      <c r="DH149" s="397"/>
      <c r="DI149" s="397"/>
      <c r="DJ149" s="397"/>
      <c r="DK149" s="397"/>
      <c r="DL149" s="397"/>
      <c r="DM149" s="397"/>
      <c r="DN149" s="397"/>
      <c r="DO149" s="397"/>
      <c r="DP149" s="397"/>
      <c r="DQ149" s="397"/>
      <c r="DR149" s="397"/>
      <c r="DS149" s="397"/>
      <c r="DT149" s="397"/>
      <c r="DU149" s="397"/>
      <c r="DV149" s="397"/>
      <c r="DW149" s="397"/>
      <c r="DX149" s="397"/>
      <c r="DY149" s="397"/>
      <c r="DZ149" s="397"/>
      <c r="EA149" s="397"/>
      <c r="EB149" s="397"/>
      <c r="EC149" s="397"/>
      <c r="ED149" s="397"/>
      <c r="EE149" s="397"/>
      <c r="EF149" s="397"/>
      <c r="EG149" s="397"/>
      <c r="EH149" s="397"/>
      <c r="EI149" s="397"/>
      <c r="EJ149" s="397"/>
      <c r="EK149" s="397"/>
      <c r="EL149" s="397"/>
      <c r="EM149" s="397"/>
      <c r="EN149" s="397"/>
      <c r="EO149" s="397"/>
      <c r="EP149" s="397"/>
      <c r="EQ149" s="397"/>
      <c r="ER149" s="397"/>
      <c r="ES149" s="397"/>
      <c r="ET149" s="397"/>
      <c r="EU149" s="397"/>
      <c r="EV149" s="397"/>
      <c r="EW149" s="397"/>
      <c r="EX149" s="397"/>
      <c r="EY149" s="397"/>
      <c r="EZ149" s="397"/>
      <c r="FA149" s="397"/>
      <c r="FB149" s="397"/>
      <c r="FC149" s="397"/>
      <c r="FD149" s="397"/>
      <c r="FE149" s="397"/>
      <c r="FF149" s="397"/>
      <c r="FG149" s="397"/>
      <c r="FH149" s="397"/>
      <c r="FI149" s="397"/>
      <c r="FJ149" s="397"/>
      <c r="FK149" s="397"/>
      <c r="FL149" s="397"/>
      <c r="FM149" s="397"/>
      <c r="FN149" s="397"/>
      <c r="FO149" s="397"/>
      <c r="FP149" s="397"/>
      <c r="FQ149" s="397"/>
      <c r="FR149" s="397"/>
      <c r="FS149" s="397"/>
      <c r="FT149" s="397"/>
      <c r="FU149" s="397"/>
      <c r="FV149" s="397"/>
      <c r="FW149" s="397"/>
      <c r="FX149" s="397"/>
      <c r="FY149" s="397"/>
      <c r="FZ149" s="397"/>
      <c r="GA149" s="397"/>
      <c r="GB149" s="397"/>
      <c r="GC149" s="397"/>
      <c r="GD149" s="397"/>
      <c r="GE149" s="397"/>
      <c r="GF149" s="397"/>
      <c r="GG149" s="397"/>
      <c r="GH149" s="397"/>
      <c r="GI149" s="397"/>
      <c r="GJ149" s="397"/>
      <c r="GK149" s="397"/>
      <c r="GL149" s="397"/>
      <c r="GM149" s="397"/>
      <c r="GN149" s="397"/>
      <c r="GO149" s="397"/>
      <c r="GP149" s="397"/>
      <c r="GQ149" s="397"/>
      <c r="GR149" s="397"/>
      <c r="GS149" s="397"/>
      <c r="GT149" s="397"/>
      <c r="GU149" s="397"/>
      <c r="GV149" s="397"/>
      <c r="GW149" s="397"/>
      <c r="GX149" s="397"/>
      <c r="GY149" s="397"/>
      <c r="GZ149" s="397"/>
      <c r="HA149" s="397"/>
      <c r="HB149" s="397"/>
      <c r="HC149" s="397"/>
      <c r="HD149" s="397"/>
      <c r="HE149" s="397"/>
      <c r="HF149" s="397"/>
      <c r="HG149" s="397"/>
      <c r="HH149" s="397"/>
      <c r="HI149" s="397"/>
      <c r="HJ149" s="397"/>
      <c r="HK149" s="397"/>
      <c r="HL149" s="397"/>
      <c r="HM149" s="397"/>
      <c r="HN149" s="397"/>
      <c r="HO149" s="397"/>
      <c r="HP149" s="397"/>
      <c r="HQ149" s="397"/>
      <c r="HR149" s="397"/>
      <c r="HS149" s="397"/>
      <c r="HT149" s="397"/>
      <c r="HU149" s="397"/>
      <c r="HV149" s="397"/>
      <c r="HW149" s="397"/>
      <c r="HX149" s="397"/>
      <c r="HY149" s="397"/>
      <c r="HZ149" s="397"/>
      <c r="IA149" s="397"/>
      <c r="IB149" s="397"/>
      <c r="IC149" s="397"/>
      <c r="ID149" s="397"/>
      <c r="IE149" s="397"/>
      <c r="IF149" s="397"/>
      <c r="IG149" s="397"/>
      <c r="IH149" s="397"/>
      <c r="II149" s="397"/>
      <c r="IJ149" s="397"/>
      <c r="IK149" s="397"/>
      <c r="IL149" s="397"/>
      <c r="IM149" s="397"/>
      <c r="IN149" s="397"/>
    </row>
    <row r="150" spans="1:248" ht="29.1" hidden="1">
      <c r="A150" s="732">
        <f>IF(AND(B150="Yes",C148="OK"),I150,0)</f>
        <v>0</v>
      </c>
      <c r="B150" s="735" t="s">
        <v>1206</v>
      </c>
      <c r="C150" s="728" t="s">
        <v>1272</v>
      </c>
      <c r="G150" s="729"/>
      <c r="H150" s="729"/>
      <c r="I150" s="397">
        <v>1.5</v>
      </c>
      <c r="O150" s="397"/>
      <c r="P150" s="397"/>
      <c r="Q150" s="397"/>
      <c r="R150" s="397"/>
      <c r="S150" s="397"/>
      <c r="T150" s="397"/>
      <c r="U150" s="397"/>
      <c r="V150" s="397"/>
      <c r="W150" s="397"/>
      <c r="X150" s="397"/>
      <c r="Y150" s="397"/>
      <c r="Z150" s="397"/>
      <c r="AA150" s="397"/>
      <c r="AB150" s="397"/>
      <c r="AC150" s="397"/>
      <c r="AD150" s="397"/>
      <c r="AE150" s="397"/>
      <c r="AF150" s="397"/>
      <c r="AG150" s="397"/>
      <c r="AH150" s="397"/>
      <c r="AI150" s="397"/>
      <c r="AJ150" s="397"/>
      <c r="AK150" s="397"/>
      <c r="AL150" s="397"/>
      <c r="AM150" s="397"/>
      <c r="AN150" s="397"/>
      <c r="AO150" s="397"/>
      <c r="AP150" s="397"/>
      <c r="AQ150" s="397"/>
      <c r="AR150" s="397"/>
      <c r="AS150" s="397"/>
      <c r="AT150" s="397"/>
      <c r="AU150" s="397"/>
      <c r="AV150" s="397"/>
      <c r="AW150" s="397"/>
      <c r="AX150" s="397"/>
      <c r="AY150" s="397"/>
      <c r="AZ150" s="397"/>
      <c r="BA150" s="397"/>
      <c r="BB150" s="397"/>
      <c r="BC150" s="397"/>
      <c r="BD150" s="397"/>
      <c r="BE150" s="397"/>
      <c r="BF150" s="397"/>
      <c r="BG150" s="397"/>
      <c r="BH150" s="397"/>
      <c r="BI150" s="397"/>
      <c r="BJ150" s="397"/>
      <c r="BK150" s="397"/>
      <c r="BL150" s="397"/>
      <c r="BM150" s="397"/>
      <c r="BN150" s="397"/>
      <c r="BO150" s="397"/>
      <c r="BP150" s="397"/>
      <c r="BQ150" s="397"/>
      <c r="BR150" s="397"/>
      <c r="BS150" s="397"/>
      <c r="BT150" s="397"/>
      <c r="BU150" s="397"/>
      <c r="BV150" s="397"/>
      <c r="BW150" s="397"/>
      <c r="BX150" s="397"/>
      <c r="BY150" s="397"/>
      <c r="BZ150" s="397"/>
      <c r="CA150" s="397"/>
      <c r="CB150" s="397"/>
      <c r="CC150" s="397"/>
      <c r="CD150" s="397"/>
      <c r="CE150" s="397"/>
      <c r="CF150" s="397"/>
      <c r="CG150" s="397"/>
      <c r="CH150" s="397"/>
      <c r="CI150" s="397"/>
      <c r="CJ150" s="397"/>
      <c r="CK150" s="397"/>
      <c r="CL150" s="397"/>
      <c r="CM150" s="397"/>
      <c r="CN150" s="397"/>
      <c r="CO150" s="397"/>
      <c r="CP150" s="397"/>
      <c r="CQ150" s="397"/>
      <c r="CR150" s="397"/>
      <c r="CS150" s="397"/>
      <c r="CT150" s="397"/>
      <c r="CU150" s="397"/>
      <c r="CV150" s="397"/>
      <c r="CW150" s="397"/>
      <c r="CX150" s="397"/>
      <c r="CY150" s="397"/>
      <c r="CZ150" s="397"/>
      <c r="DA150" s="397"/>
      <c r="DB150" s="397"/>
      <c r="DC150" s="397"/>
      <c r="DD150" s="397"/>
      <c r="DE150" s="397"/>
      <c r="DF150" s="397"/>
      <c r="DG150" s="397"/>
      <c r="DH150" s="397"/>
      <c r="DI150" s="397"/>
      <c r="DJ150" s="397"/>
      <c r="DK150" s="397"/>
      <c r="DL150" s="397"/>
      <c r="DM150" s="397"/>
      <c r="DN150" s="397"/>
      <c r="DO150" s="397"/>
      <c r="DP150" s="397"/>
      <c r="DQ150" s="397"/>
      <c r="DR150" s="397"/>
      <c r="DS150" s="397"/>
      <c r="DT150" s="397"/>
      <c r="DU150" s="397"/>
      <c r="DV150" s="397"/>
      <c r="DW150" s="397"/>
      <c r="DX150" s="397"/>
      <c r="DY150" s="397"/>
      <c r="DZ150" s="397"/>
      <c r="EA150" s="397"/>
      <c r="EB150" s="397"/>
      <c r="EC150" s="397"/>
      <c r="ED150" s="397"/>
      <c r="EE150" s="397"/>
      <c r="EF150" s="397"/>
      <c r="EG150" s="397"/>
      <c r="EH150" s="397"/>
      <c r="EI150" s="397"/>
      <c r="EJ150" s="397"/>
      <c r="EK150" s="397"/>
      <c r="EL150" s="397"/>
      <c r="EM150" s="397"/>
      <c r="EN150" s="397"/>
      <c r="EO150" s="397"/>
      <c r="EP150" s="397"/>
      <c r="EQ150" s="397"/>
      <c r="ER150" s="397"/>
      <c r="ES150" s="397"/>
      <c r="ET150" s="397"/>
      <c r="EU150" s="397"/>
      <c r="EV150" s="397"/>
      <c r="EW150" s="397"/>
      <c r="EX150" s="397"/>
      <c r="EY150" s="397"/>
      <c r="EZ150" s="397"/>
      <c r="FA150" s="397"/>
      <c r="FB150" s="397"/>
      <c r="FC150" s="397"/>
      <c r="FD150" s="397"/>
      <c r="FE150" s="397"/>
      <c r="FF150" s="397"/>
      <c r="FG150" s="397"/>
      <c r="FH150" s="397"/>
      <c r="FI150" s="397"/>
      <c r="FJ150" s="397"/>
      <c r="FK150" s="397"/>
      <c r="FL150" s="397"/>
      <c r="FM150" s="397"/>
      <c r="FN150" s="397"/>
      <c r="FO150" s="397"/>
      <c r="FP150" s="397"/>
      <c r="FQ150" s="397"/>
      <c r="FR150" s="397"/>
      <c r="FS150" s="397"/>
      <c r="FT150" s="397"/>
      <c r="FU150" s="397"/>
      <c r="FV150" s="397"/>
      <c r="FW150" s="397"/>
      <c r="FX150" s="397"/>
      <c r="FY150" s="397"/>
      <c r="FZ150" s="397"/>
      <c r="GA150" s="397"/>
      <c r="GB150" s="397"/>
      <c r="GC150" s="397"/>
      <c r="GD150" s="397"/>
      <c r="GE150" s="397"/>
      <c r="GF150" s="397"/>
      <c r="GG150" s="397"/>
      <c r="GH150" s="397"/>
      <c r="GI150" s="397"/>
      <c r="GJ150" s="397"/>
      <c r="GK150" s="397"/>
      <c r="GL150" s="397"/>
      <c r="GM150" s="397"/>
      <c r="GN150" s="397"/>
      <c r="GO150" s="397"/>
      <c r="GP150" s="397"/>
      <c r="GQ150" s="397"/>
      <c r="GR150" s="397"/>
      <c r="GS150" s="397"/>
      <c r="GT150" s="397"/>
      <c r="GU150" s="397"/>
      <c r="GV150" s="397"/>
      <c r="GW150" s="397"/>
      <c r="GX150" s="397"/>
      <c r="GY150" s="397"/>
      <c r="GZ150" s="397"/>
      <c r="HA150" s="397"/>
      <c r="HB150" s="397"/>
      <c r="HC150" s="397"/>
      <c r="HD150" s="397"/>
      <c r="HE150" s="397"/>
      <c r="HF150" s="397"/>
      <c r="HG150" s="397"/>
      <c r="HH150" s="397"/>
      <c r="HI150" s="397"/>
      <c r="HJ150" s="397"/>
      <c r="HK150" s="397"/>
      <c r="HL150" s="397"/>
      <c r="HM150" s="397"/>
      <c r="HN150" s="397"/>
      <c r="HO150" s="397"/>
      <c r="HP150" s="397"/>
      <c r="HQ150" s="397"/>
      <c r="HR150" s="397"/>
      <c r="HS150" s="397"/>
      <c r="HT150" s="397"/>
      <c r="HU150" s="397"/>
      <c r="HV150" s="397"/>
      <c r="HW150" s="397"/>
      <c r="HX150" s="397"/>
      <c r="HY150" s="397"/>
      <c r="HZ150" s="397"/>
      <c r="IA150" s="397"/>
      <c r="IB150" s="397"/>
      <c r="IC150" s="397"/>
      <c r="ID150" s="397"/>
      <c r="IE150" s="397"/>
      <c r="IF150" s="397"/>
      <c r="IG150" s="397"/>
      <c r="IH150" s="397"/>
      <c r="II150" s="397"/>
      <c r="IJ150" s="397"/>
      <c r="IK150" s="397"/>
      <c r="IL150" s="397"/>
      <c r="IM150" s="397"/>
      <c r="IN150" s="397"/>
    </row>
    <row r="151" spans="1:248" ht="29.1" hidden="1">
      <c r="A151" s="732">
        <f>IF(AND(B151="Yes",C148="OK"),I151,0)</f>
        <v>0</v>
      </c>
      <c r="B151" s="735" t="s">
        <v>1206</v>
      </c>
      <c r="C151" s="728" t="s">
        <v>1273</v>
      </c>
      <c r="G151" s="729"/>
      <c r="H151" s="729"/>
      <c r="I151" s="397">
        <v>1</v>
      </c>
      <c r="O151" s="397"/>
      <c r="P151" s="397"/>
      <c r="Q151" s="397"/>
      <c r="R151" s="397"/>
      <c r="S151" s="397"/>
      <c r="T151" s="397"/>
      <c r="U151" s="397"/>
      <c r="V151" s="397"/>
      <c r="W151" s="397"/>
      <c r="X151" s="397"/>
      <c r="Y151" s="397"/>
      <c r="Z151" s="397"/>
      <c r="AA151" s="397"/>
      <c r="AB151" s="397"/>
      <c r="AC151" s="397"/>
      <c r="AD151" s="397"/>
      <c r="AE151" s="397"/>
      <c r="AF151" s="397"/>
      <c r="AG151" s="397"/>
      <c r="AH151" s="397"/>
      <c r="AI151" s="397"/>
      <c r="AJ151" s="397"/>
      <c r="AK151" s="397"/>
      <c r="AL151" s="397"/>
      <c r="AM151" s="397"/>
      <c r="AN151" s="397"/>
      <c r="AO151" s="397"/>
      <c r="AP151" s="397"/>
      <c r="AQ151" s="397"/>
      <c r="AR151" s="397"/>
      <c r="AS151" s="397"/>
      <c r="AT151" s="397"/>
      <c r="AU151" s="397"/>
      <c r="AV151" s="397"/>
      <c r="AW151" s="397"/>
      <c r="AX151" s="397"/>
      <c r="AY151" s="397"/>
      <c r="AZ151" s="397"/>
      <c r="BA151" s="397"/>
      <c r="BB151" s="397"/>
      <c r="BC151" s="397"/>
      <c r="BD151" s="397"/>
      <c r="BE151" s="397"/>
      <c r="BF151" s="397"/>
      <c r="BG151" s="397"/>
      <c r="BH151" s="397"/>
      <c r="BI151" s="397"/>
      <c r="BJ151" s="397"/>
      <c r="BK151" s="397"/>
      <c r="BL151" s="397"/>
      <c r="BM151" s="397"/>
      <c r="BN151" s="397"/>
      <c r="BO151" s="397"/>
      <c r="BP151" s="397"/>
      <c r="BQ151" s="397"/>
      <c r="BR151" s="397"/>
      <c r="BS151" s="397"/>
      <c r="BT151" s="397"/>
      <c r="BU151" s="397"/>
      <c r="BV151" s="397"/>
      <c r="BW151" s="397"/>
      <c r="BX151" s="397"/>
      <c r="BY151" s="397"/>
      <c r="BZ151" s="397"/>
      <c r="CA151" s="397"/>
      <c r="CB151" s="397"/>
      <c r="CC151" s="397"/>
      <c r="CD151" s="397"/>
      <c r="CE151" s="397"/>
      <c r="CF151" s="397"/>
      <c r="CG151" s="397"/>
      <c r="CH151" s="397"/>
      <c r="CI151" s="397"/>
      <c r="CJ151" s="397"/>
      <c r="CK151" s="397"/>
      <c r="CL151" s="397"/>
      <c r="CM151" s="397"/>
      <c r="CN151" s="397"/>
      <c r="CO151" s="397"/>
      <c r="CP151" s="397"/>
      <c r="CQ151" s="397"/>
      <c r="CR151" s="397"/>
      <c r="CS151" s="397"/>
      <c r="CT151" s="397"/>
      <c r="CU151" s="397"/>
      <c r="CV151" s="397"/>
      <c r="CW151" s="397"/>
      <c r="CX151" s="397"/>
      <c r="CY151" s="397"/>
      <c r="CZ151" s="397"/>
      <c r="DA151" s="397"/>
      <c r="DB151" s="397"/>
      <c r="DC151" s="397"/>
      <c r="DD151" s="397"/>
      <c r="DE151" s="397"/>
      <c r="DF151" s="397"/>
      <c r="DG151" s="397"/>
      <c r="DH151" s="397"/>
      <c r="DI151" s="397"/>
      <c r="DJ151" s="397"/>
      <c r="DK151" s="397"/>
      <c r="DL151" s="397"/>
      <c r="DM151" s="397"/>
      <c r="DN151" s="397"/>
      <c r="DO151" s="397"/>
      <c r="DP151" s="397"/>
      <c r="DQ151" s="397"/>
      <c r="DR151" s="397"/>
      <c r="DS151" s="397"/>
      <c r="DT151" s="397"/>
      <c r="DU151" s="397"/>
      <c r="DV151" s="397"/>
      <c r="DW151" s="397"/>
      <c r="DX151" s="397"/>
      <c r="DY151" s="397"/>
      <c r="DZ151" s="397"/>
      <c r="EA151" s="397"/>
      <c r="EB151" s="397"/>
      <c r="EC151" s="397"/>
      <c r="ED151" s="397"/>
      <c r="EE151" s="397"/>
      <c r="EF151" s="397"/>
      <c r="EG151" s="397"/>
      <c r="EH151" s="397"/>
      <c r="EI151" s="397"/>
      <c r="EJ151" s="397"/>
      <c r="EK151" s="397"/>
      <c r="EL151" s="397"/>
      <c r="EM151" s="397"/>
      <c r="EN151" s="397"/>
      <c r="EO151" s="397"/>
      <c r="EP151" s="397"/>
      <c r="EQ151" s="397"/>
      <c r="ER151" s="397"/>
      <c r="ES151" s="397"/>
      <c r="ET151" s="397"/>
      <c r="EU151" s="397"/>
      <c r="EV151" s="397"/>
      <c r="EW151" s="397"/>
      <c r="EX151" s="397"/>
      <c r="EY151" s="397"/>
      <c r="EZ151" s="397"/>
      <c r="FA151" s="397"/>
      <c r="FB151" s="397"/>
      <c r="FC151" s="397"/>
      <c r="FD151" s="397"/>
      <c r="FE151" s="397"/>
      <c r="FF151" s="397"/>
      <c r="FG151" s="397"/>
      <c r="FH151" s="397"/>
      <c r="FI151" s="397"/>
      <c r="FJ151" s="397"/>
      <c r="FK151" s="397"/>
      <c r="FL151" s="397"/>
      <c r="FM151" s="397"/>
      <c r="FN151" s="397"/>
      <c r="FO151" s="397"/>
      <c r="FP151" s="397"/>
      <c r="FQ151" s="397"/>
      <c r="FR151" s="397"/>
      <c r="FS151" s="397"/>
      <c r="FT151" s="397"/>
      <c r="FU151" s="397"/>
      <c r="FV151" s="397"/>
      <c r="FW151" s="397"/>
      <c r="FX151" s="397"/>
      <c r="FY151" s="397"/>
      <c r="FZ151" s="397"/>
      <c r="GA151" s="397"/>
      <c r="GB151" s="397"/>
      <c r="GC151" s="397"/>
      <c r="GD151" s="397"/>
      <c r="GE151" s="397"/>
      <c r="GF151" s="397"/>
      <c r="GG151" s="397"/>
      <c r="GH151" s="397"/>
      <c r="GI151" s="397"/>
      <c r="GJ151" s="397"/>
      <c r="GK151" s="397"/>
      <c r="GL151" s="397"/>
      <c r="GM151" s="397"/>
      <c r="GN151" s="397"/>
      <c r="GO151" s="397"/>
      <c r="GP151" s="397"/>
      <c r="GQ151" s="397"/>
      <c r="GR151" s="397"/>
      <c r="GS151" s="397"/>
      <c r="GT151" s="397"/>
      <c r="GU151" s="397"/>
      <c r="GV151" s="397"/>
      <c r="GW151" s="397"/>
      <c r="GX151" s="397"/>
      <c r="GY151" s="397"/>
      <c r="GZ151" s="397"/>
      <c r="HA151" s="397"/>
      <c r="HB151" s="397"/>
      <c r="HC151" s="397"/>
      <c r="HD151" s="397"/>
      <c r="HE151" s="397"/>
      <c r="HF151" s="397"/>
      <c r="HG151" s="397"/>
      <c r="HH151" s="397"/>
      <c r="HI151" s="397"/>
      <c r="HJ151" s="397"/>
      <c r="HK151" s="397"/>
      <c r="HL151" s="397"/>
      <c r="HM151" s="397"/>
      <c r="HN151" s="397"/>
      <c r="HO151" s="397"/>
      <c r="HP151" s="397"/>
      <c r="HQ151" s="397"/>
      <c r="HR151" s="397"/>
      <c r="HS151" s="397"/>
      <c r="HT151" s="397"/>
      <c r="HU151" s="397"/>
      <c r="HV151" s="397"/>
      <c r="HW151" s="397"/>
      <c r="HX151" s="397"/>
      <c r="HY151" s="397"/>
      <c r="HZ151" s="397"/>
      <c r="IA151" s="397"/>
      <c r="IB151" s="397"/>
      <c r="IC151" s="397"/>
      <c r="ID151" s="397"/>
      <c r="IE151" s="397"/>
      <c r="IF151" s="397"/>
      <c r="IG151" s="397"/>
      <c r="IH151" s="397"/>
      <c r="II151" s="397"/>
      <c r="IJ151" s="397"/>
      <c r="IK151" s="397"/>
      <c r="IL151" s="397"/>
      <c r="IM151" s="397"/>
      <c r="IN151" s="397"/>
    </row>
    <row r="152" spans="1:248" ht="34.15" hidden="1" customHeight="1">
      <c r="A152" s="732">
        <f>IF(AND(B152="Yes",C148="OK"),I152,0)</f>
        <v>0</v>
      </c>
      <c r="B152" s="735" t="s">
        <v>1206</v>
      </c>
      <c r="C152" s="728" t="s">
        <v>1274</v>
      </c>
      <c r="G152" s="729"/>
      <c r="H152" s="729"/>
      <c r="I152" s="397">
        <v>0</v>
      </c>
      <c r="O152" s="397"/>
      <c r="P152" s="397"/>
      <c r="Q152" s="397"/>
      <c r="R152" s="397"/>
      <c r="S152" s="397"/>
      <c r="T152" s="397"/>
      <c r="U152" s="397"/>
      <c r="V152" s="397"/>
      <c r="W152" s="397"/>
      <c r="X152" s="397"/>
      <c r="Y152" s="397"/>
      <c r="Z152" s="397"/>
      <c r="AA152" s="397"/>
      <c r="AB152" s="397"/>
      <c r="AC152" s="397"/>
      <c r="AD152" s="397"/>
      <c r="AE152" s="397"/>
      <c r="AF152" s="397"/>
      <c r="AG152" s="397"/>
      <c r="AH152" s="397"/>
      <c r="AI152" s="397"/>
      <c r="AJ152" s="397"/>
      <c r="AK152" s="397"/>
      <c r="AL152" s="397"/>
      <c r="AM152" s="397"/>
      <c r="AN152" s="397"/>
      <c r="AO152" s="397"/>
      <c r="AP152" s="397"/>
      <c r="AQ152" s="397"/>
      <c r="AR152" s="397"/>
      <c r="AS152" s="397"/>
      <c r="AT152" s="397"/>
      <c r="AU152" s="397"/>
      <c r="AV152" s="397"/>
      <c r="AW152" s="397"/>
      <c r="AX152" s="397"/>
      <c r="AY152" s="397"/>
      <c r="AZ152" s="397"/>
      <c r="BA152" s="397"/>
      <c r="BB152" s="397"/>
      <c r="BC152" s="397"/>
      <c r="BD152" s="397"/>
      <c r="BE152" s="397"/>
      <c r="BF152" s="397"/>
      <c r="BG152" s="397"/>
      <c r="BH152" s="397"/>
      <c r="BI152" s="397"/>
      <c r="BJ152" s="397"/>
      <c r="BK152" s="397"/>
      <c r="BL152" s="397"/>
      <c r="BM152" s="397"/>
      <c r="BN152" s="397"/>
      <c r="BO152" s="397"/>
      <c r="BP152" s="397"/>
      <c r="BQ152" s="397"/>
      <c r="BR152" s="397"/>
      <c r="BS152" s="397"/>
      <c r="BT152" s="397"/>
      <c r="BU152" s="397"/>
      <c r="BV152" s="397"/>
      <c r="BW152" s="397"/>
      <c r="BX152" s="397"/>
      <c r="BY152" s="397"/>
      <c r="BZ152" s="397"/>
      <c r="CA152" s="397"/>
      <c r="CB152" s="397"/>
      <c r="CC152" s="397"/>
      <c r="CD152" s="397"/>
      <c r="CE152" s="397"/>
      <c r="CF152" s="397"/>
      <c r="CG152" s="397"/>
      <c r="CH152" s="397"/>
      <c r="CI152" s="397"/>
      <c r="CJ152" s="397"/>
      <c r="CK152" s="397"/>
      <c r="CL152" s="397"/>
      <c r="CM152" s="397"/>
      <c r="CN152" s="397"/>
      <c r="CO152" s="397"/>
      <c r="CP152" s="397"/>
      <c r="CQ152" s="397"/>
      <c r="CR152" s="397"/>
      <c r="CS152" s="397"/>
      <c r="CT152" s="397"/>
      <c r="CU152" s="397"/>
      <c r="CV152" s="397"/>
      <c r="CW152" s="397"/>
      <c r="CX152" s="397"/>
      <c r="CY152" s="397"/>
      <c r="CZ152" s="397"/>
      <c r="DA152" s="397"/>
      <c r="DB152" s="397"/>
      <c r="DC152" s="397"/>
      <c r="DD152" s="397"/>
      <c r="DE152" s="397"/>
      <c r="DF152" s="397"/>
      <c r="DG152" s="397"/>
      <c r="DH152" s="397"/>
      <c r="DI152" s="397"/>
      <c r="DJ152" s="397"/>
      <c r="DK152" s="397"/>
      <c r="DL152" s="397"/>
      <c r="DM152" s="397"/>
      <c r="DN152" s="397"/>
      <c r="DO152" s="397"/>
      <c r="DP152" s="397"/>
      <c r="DQ152" s="397"/>
      <c r="DR152" s="397"/>
      <c r="DS152" s="397"/>
      <c r="DT152" s="397"/>
      <c r="DU152" s="397"/>
      <c r="DV152" s="397"/>
      <c r="DW152" s="397"/>
      <c r="DX152" s="397"/>
      <c r="DY152" s="397"/>
      <c r="DZ152" s="397"/>
      <c r="EA152" s="397"/>
      <c r="EB152" s="397"/>
      <c r="EC152" s="397"/>
      <c r="ED152" s="397"/>
      <c r="EE152" s="397"/>
      <c r="EF152" s="397"/>
      <c r="EG152" s="397"/>
      <c r="EH152" s="397"/>
      <c r="EI152" s="397"/>
      <c r="EJ152" s="397"/>
      <c r="EK152" s="397"/>
      <c r="EL152" s="397"/>
      <c r="EM152" s="397"/>
      <c r="EN152" s="397"/>
      <c r="EO152" s="397"/>
      <c r="EP152" s="397"/>
      <c r="EQ152" s="397"/>
      <c r="ER152" s="397"/>
      <c r="ES152" s="397"/>
      <c r="ET152" s="397"/>
      <c r="EU152" s="397"/>
      <c r="EV152" s="397"/>
      <c r="EW152" s="397"/>
      <c r="EX152" s="397"/>
      <c r="EY152" s="397"/>
      <c r="EZ152" s="397"/>
      <c r="FA152" s="397"/>
      <c r="FB152" s="397"/>
      <c r="FC152" s="397"/>
      <c r="FD152" s="397"/>
      <c r="FE152" s="397"/>
      <c r="FF152" s="397"/>
      <c r="FG152" s="397"/>
      <c r="FH152" s="397"/>
      <c r="FI152" s="397"/>
      <c r="FJ152" s="397"/>
      <c r="FK152" s="397"/>
      <c r="FL152" s="397"/>
      <c r="FM152" s="397"/>
      <c r="FN152" s="397"/>
      <c r="FO152" s="397"/>
      <c r="FP152" s="397"/>
      <c r="FQ152" s="397"/>
      <c r="FR152" s="397"/>
      <c r="FS152" s="397"/>
      <c r="FT152" s="397"/>
      <c r="FU152" s="397"/>
      <c r="FV152" s="397"/>
      <c r="FW152" s="397"/>
      <c r="FX152" s="397"/>
      <c r="FY152" s="397"/>
      <c r="FZ152" s="397"/>
      <c r="GA152" s="397"/>
      <c r="GB152" s="397"/>
      <c r="GC152" s="397"/>
      <c r="GD152" s="397"/>
      <c r="GE152" s="397"/>
      <c r="GF152" s="397"/>
      <c r="GG152" s="397"/>
      <c r="GH152" s="397"/>
      <c r="GI152" s="397"/>
      <c r="GJ152" s="397"/>
      <c r="GK152" s="397"/>
      <c r="GL152" s="397"/>
      <c r="GM152" s="397"/>
      <c r="GN152" s="397"/>
      <c r="GO152" s="397"/>
      <c r="GP152" s="397"/>
      <c r="GQ152" s="397"/>
      <c r="GR152" s="397"/>
      <c r="GS152" s="397"/>
      <c r="GT152" s="397"/>
      <c r="GU152" s="397"/>
      <c r="GV152" s="397"/>
      <c r="GW152" s="397"/>
      <c r="GX152" s="397"/>
      <c r="GY152" s="397"/>
      <c r="GZ152" s="397"/>
      <c r="HA152" s="397"/>
      <c r="HB152" s="397"/>
      <c r="HC152" s="397"/>
      <c r="HD152" s="397"/>
      <c r="HE152" s="397"/>
      <c r="HF152" s="397"/>
      <c r="HG152" s="397"/>
      <c r="HH152" s="397"/>
      <c r="HI152" s="397"/>
      <c r="HJ152" s="397"/>
      <c r="HK152" s="397"/>
      <c r="HL152" s="397"/>
      <c r="HM152" s="397"/>
      <c r="HN152" s="397"/>
      <c r="HO152" s="397"/>
      <c r="HP152" s="397"/>
      <c r="HQ152" s="397"/>
      <c r="HR152" s="397"/>
      <c r="HS152" s="397"/>
      <c r="HT152" s="397"/>
      <c r="HU152" s="397"/>
      <c r="HV152" s="397"/>
      <c r="HW152" s="397"/>
      <c r="HX152" s="397"/>
      <c r="HY152" s="397"/>
      <c r="HZ152" s="397"/>
      <c r="IA152" s="397"/>
      <c r="IB152" s="397"/>
      <c r="IC152" s="397"/>
      <c r="ID152" s="397"/>
      <c r="IE152" s="397"/>
      <c r="IF152" s="397"/>
      <c r="IG152" s="397"/>
      <c r="IH152" s="397"/>
      <c r="II152" s="397"/>
      <c r="IJ152" s="397"/>
      <c r="IK152" s="397"/>
      <c r="IL152" s="397"/>
      <c r="IM152" s="397"/>
      <c r="IN152" s="397"/>
    </row>
    <row r="153" spans="1:248" hidden="1">
      <c r="B153" s="736">
        <f>SUM(A149:A150)</f>
        <v>0</v>
      </c>
      <c r="C153" s="728" t="s">
        <v>1212</v>
      </c>
      <c r="G153" s="729"/>
      <c r="H153" s="729"/>
      <c r="I153" s="397"/>
      <c r="O153" s="397"/>
      <c r="P153" s="397"/>
      <c r="Q153" s="397"/>
      <c r="R153" s="397"/>
      <c r="S153" s="397"/>
      <c r="T153" s="397"/>
      <c r="U153" s="397"/>
      <c r="V153" s="397"/>
      <c r="W153" s="397"/>
      <c r="X153" s="397"/>
      <c r="Y153" s="397"/>
      <c r="Z153" s="397"/>
      <c r="AA153" s="397"/>
      <c r="AB153" s="397"/>
      <c r="AC153" s="397"/>
      <c r="AD153" s="397"/>
      <c r="AE153" s="397"/>
      <c r="AF153" s="397"/>
      <c r="AG153" s="397"/>
      <c r="AH153" s="397"/>
      <c r="AI153" s="397"/>
      <c r="AJ153" s="397"/>
      <c r="AK153" s="397"/>
      <c r="AL153" s="397"/>
      <c r="AM153" s="397"/>
      <c r="AN153" s="397"/>
      <c r="AO153" s="397"/>
      <c r="AP153" s="397"/>
      <c r="AQ153" s="397"/>
      <c r="AR153" s="397"/>
      <c r="AS153" s="397"/>
      <c r="AT153" s="397"/>
      <c r="AU153" s="397"/>
      <c r="AV153" s="397"/>
      <c r="AW153" s="397"/>
      <c r="AX153" s="397"/>
      <c r="AY153" s="397"/>
      <c r="AZ153" s="397"/>
      <c r="BA153" s="397"/>
      <c r="BB153" s="397"/>
      <c r="BC153" s="397"/>
      <c r="BD153" s="397"/>
      <c r="BE153" s="397"/>
      <c r="BF153" s="397"/>
      <c r="BG153" s="397"/>
      <c r="BH153" s="397"/>
      <c r="BI153" s="397"/>
      <c r="BJ153" s="397"/>
      <c r="BK153" s="397"/>
      <c r="BL153" s="397"/>
      <c r="BM153" s="397"/>
      <c r="BN153" s="397"/>
      <c r="BO153" s="397"/>
      <c r="BP153" s="397"/>
      <c r="BQ153" s="397"/>
      <c r="BR153" s="397"/>
      <c r="BS153" s="397"/>
      <c r="BT153" s="397"/>
      <c r="BU153" s="397"/>
      <c r="BV153" s="397"/>
      <c r="BW153" s="397"/>
      <c r="BX153" s="397"/>
      <c r="BY153" s="397"/>
      <c r="BZ153" s="397"/>
      <c r="CA153" s="397"/>
      <c r="CB153" s="397"/>
      <c r="CC153" s="397"/>
      <c r="CD153" s="397"/>
      <c r="CE153" s="397"/>
      <c r="CF153" s="397"/>
      <c r="CG153" s="397"/>
      <c r="CH153" s="397"/>
      <c r="CI153" s="397"/>
      <c r="CJ153" s="397"/>
      <c r="CK153" s="397"/>
      <c r="CL153" s="397"/>
      <c r="CM153" s="397"/>
      <c r="CN153" s="397"/>
      <c r="CO153" s="397"/>
      <c r="CP153" s="397"/>
      <c r="CQ153" s="397"/>
      <c r="CR153" s="397"/>
      <c r="CS153" s="397"/>
      <c r="CT153" s="397"/>
      <c r="CU153" s="397"/>
      <c r="CV153" s="397"/>
      <c r="CW153" s="397"/>
      <c r="CX153" s="397"/>
      <c r="CY153" s="397"/>
      <c r="CZ153" s="397"/>
      <c r="DA153" s="397"/>
      <c r="DB153" s="397"/>
      <c r="DC153" s="397"/>
      <c r="DD153" s="397"/>
      <c r="DE153" s="397"/>
      <c r="DF153" s="397"/>
      <c r="DG153" s="397"/>
      <c r="DH153" s="397"/>
      <c r="DI153" s="397"/>
      <c r="DJ153" s="397"/>
      <c r="DK153" s="397"/>
      <c r="DL153" s="397"/>
      <c r="DM153" s="397"/>
      <c r="DN153" s="397"/>
      <c r="DO153" s="397"/>
      <c r="DP153" s="397"/>
      <c r="DQ153" s="397"/>
      <c r="DR153" s="397"/>
      <c r="DS153" s="397"/>
      <c r="DT153" s="397"/>
      <c r="DU153" s="397"/>
      <c r="DV153" s="397"/>
      <c r="DW153" s="397"/>
      <c r="DX153" s="397"/>
      <c r="DY153" s="397"/>
      <c r="DZ153" s="397"/>
      <c r="EA153" s="397"/>
      <c r="EB153" s="397"/>
      <c r="EC153" s="397"/>
      <c r="ED153" s="397"/>
      <c r="EE153" s="397"/>
      <c r="EF153" s="397"/>
      <c r="EG153" s="397"/>
      <c r="EH153" s="397"/>
      <c r="EI153" s="397"/>
      <c r="EJ153" s="397"/>
      <c r="EK153" s="397"/>
      <c r="EL153" s="397"/>
      <c r="EM153" s="397"/>
      <c r="EN153" s="397"/>
      <c r="EO153" s="397"/>
      <c r="EP153" s="397"/>
      <c r="EQ153" s="397"/>
      <c r="ER153" s="397"/>
      <c r="ES153" s="397"/>
      <c r="ET153" s="397"/>
      <c r="EU153" s="397"/>
      <c r="EV153" s="397"/>
      <c r="EW153" s="397"/>
      <c r="EX153" s="397"/>
      <c r="EY153" s="397"/>
      <c r="EZ153" s="397"/>
      <c r="FA153" s="397"/>
      <c r="FB153" s="397"/>
      <c r="FC153" s="397"/>
      <c r="FD153" s="397"/>
      <c r="FE153" s="397"/>
      <c r="FF153" s="397"/>
      <c r="FG153" s="397"/>
      <c r="FH153" s="397"/>
      <c r="FI153" s="397"/>
      <c r="FJ153" s="397"/>
      <c r="FK153" s="397"/>
      <c r="FL153" s="397"/>
      <c r="FM153" s="397"/>
      <c r="FN153" s="397"/>
      <c r="FO153" s="397"/>
      <c r="FP153" s="397"/>
      <c r="FQ153" s="397"/>
      <c r="FR153" s="397"/>
      <c r="FS153" s="397"/>
      <c r="FT153" s="397"/>
      <c r="FU153" s="397"/>
      <c r="FV153" s="397"/>
      <c r="FW153" s="397"/>
      <c r="FX153" s="397"/>
      <c r="FY153" s="397"/>
      <c r="FZ153" s="397"/>
      <c r="GA153" s="397"/>
      <c r="GB153" s="397"/>
      <c r="GC153" s="397"/>
      <c r="GD153" s="397"/>
      <c r="GE153" s="397"/>
      <c r="GF153" s="397"/>
      <c r="GG153" s="397"/>
      <c r="GH153" s="397"/>
      <c r="GI153" s="397"/>
      <c r="GJ153" s="397"/>
      <c r="GK153" s="397"/>
      <c r="GL153" s="397"/>
      <c r="GM153" s="397"/>
      <c r="GN153" s="397"/>
      <c r="GO153" s="397"/>
      <c r="GP153" s="397"/>
      <c r="GQ153" s="397"/>
      <c r="GR153" s="397"/>
      <c r="GS153" s="397"/>
      <c r="GT153" s="397"/>
      <c r="GU153" s="397"/>
      <c r="GV153" s="397"/>
      <c r="GW153" s="397"/>
      <c r="GX153" s="397"/>
      <c r="GY153" s="397"/>
      <c r="GZ153" s="397"/>
      <c r="HA153" s="397"/>
      <c r="HB153" s="397"/>
      <c r="HC153" s="397"/>
      <c r="HD153" s="397"/>
      <c r="HE153" s="397"/>
      <c r="HF153" s="397"/>
      <c r="HG153" s="397"/>
      <c r="HH153" s="397"/>
      <c r="HI153" s="397"/>
      <c r="HJ153" s="397"/>
      <c r="HK153" s="397"/>
      <c r="HL153" s="397"/>
      <c r="HM153" s="397"/>
      <c r="HN153" s="397"/>
      <c r="HO153" s="397"/>
      <c r="HP153" s="397"/>
      <c r="HQ153" s="397"/>
      <c r="HR153" s="397"/>
      <c r="HS153" s="397"/>
      <c r="HT153" s="397"/>
      <c r="HU153" s="397"/>
      <c r="HV153" s="397"/>
      <c r="HW153" s="397"/>
      <c r="HX153" s="397"/>
      <c r="HY153" s="397"/>
      <c r="HZ153" s="397"/>
      <c r="IA153" s="397"/>
      <c r="IB153" s="397"/>
      <c r="IC153" s="397"/>
      <c r="ID153" s="397"/>
      <c r="IE153" s="397"/>
      <c r="IF153" s="397"/>
      <c r="IG153" s="397"/>
      <c r="IH153" s="397"/>
      <c r="II153" s="397"/>
      <c r="IJ153" s="397"/>
      <c r="IK153" s="397"/>
      <c r="IL153" s="397"/>
      <c r="IM153" s="397"/>
      <c r="IN153" s="397"/>
    </row>
    <row r="154" spans="1:248" ht="409.6" hidden="1" thickBot="1">
      <c r="B154" s="737" t="s">
        <v>1219</v>
      </c>
      <c r="C154" s="731" t="s">
        <v>1253</v>
      </c>
      <c r="G154" s="729"/>
      <c r="H154" s="729"/>
      <c r="I154" s="397"/>
      <c r="O154" s="397"/>
      <c r="P154" s="397"/>
      <c r="Q154" s="397"/>
      <c r="R154" s="397"/>
      <c r="S154" s="397"/>
      <c r="T154" s="397"/>
      <c r="U154" s="397"/>
      <c r="V154" s="397"/>
      <c r="W154" s="397"/>
      <c r="X154" s="397"/>
      <c r="Y154" s="397"/>
      <c r="Z154" s="397"/>
      <c r="AA154" s="397"/>
      <c r="AB154" s="397"/>
      <c r="AC154" s="397"/>
      <c r="AD154" s="397"/>
      <c r="AE154" s="397"/>
      <c r="AF154" s="397"/>
      <c r="AG154" s="397"/>
      <c r="AH154" s="397"/>
      <c r="AI154" s="397"/>
      <c r="AJ154" s="397"/>
      <c r="AK154" s="397"/>
      <c r="AL154" s="397"/>
      <c r="AM154" s="397"/>
      <c r="AN154" s="397"/>
      <c r="AO154" s="397"/>
      <c r="AP154" s="397"/>
      <c r="AQ154" s="397"/>
      <c r="AR154" s="397"/>
      <c r="AS154" s="397"/>
      <c r="AT154" s="397"/>
      <c r="AU154" s="397"/>
      <c r="AV154" s="397"/>
      <c r="AW154" s="397"/>
      <c r="AX154" s="397"/>
      <c r="AY154" s="397"/>
      <c r="AZ154" s="397"/>
      <c r="BA154" s="397"/>
      <c r="BB154" s="397"/>
      <c r="BC154" s="397"/>
      <c r="BD154" s="397"/>
      <c r="BE154" s="397"/>
      <c r="BF154" s="397"/>
      <c r="BG154" s="397"/>
      <c r="BH154" s="397"/>
      <c r="BI154" s="397"/>
      <c r="BJ154" s="397"/>
      <c r="BK154" s="397"/>
      <c r="BL154" s="397"/>
      <c r="BM154" s="397"/>
      <c r="BN154" s="397"/>
      <c r="BO154" s="397"/>
      <c r="BP154" s="397"/>
      <c r="BQ154" s="397"/>
      <c r="BR154" s="397"/>
      <c r="BS154" s="397"/>
      <c r="BT154" s="397"/>
      <c r="BU154" s="397"/>
      <c r="BV154" s="397"/>
      <c r="BW154" s="397"/>
      <c r="BX154" s="397"/>
      <c r="BY154" s="397"/>
      <c r="BZ154" s="397"/>
      <c r="CA154" s="397"/>
      <c r="CB154" s="397"/>
      <c r="CC154" s="397"/>
      <c r="CD154" s="397"/>
      <c r="CE154" s="397"/>
      <c r="CF154" s="397"/>
      <c r="CG154" s="397"/>
      <c r="CH154" s="397"/>
      <c r="CI154" s="397"/>
      <c r="CJ154" s="397"/>
      <c r="CK154" s="397"/>
      <c r="CL154" s="397"/>
      <c r="CM154" s="397"/>
      <c r="CN154" s="397"/>
      <c r="CO154" s="397"/>
      <c r="CP154" s="397"/>
      <c r="CQ154" s="397"/>
      <c r="CR154" s="397"/>
      <c r="CS154" s="397"/>
      <c r="CT154" s="397"/>
      <c r="CU154" s="397"/>
      <c r="CV154" s="397"/>
      <c r="CW154" s="397"/>
      <c r="CX154" s="397"/>
      <c r="CY154" s="397"/>
      <c r="CZ154" s="397"/>
      <c r="DA154" s="397"/>
      <c r="DB154" s="397"/>
      <c r="DC154" s="397"/>
      <c r="DD154" s="397"/>
      <c r="DE154" s="397"/>
      <c r="DF154" s="397"/>
      <c r="DG154" s="397"/>
      <c r="DH154" s="397"/>
      <c r="DI154" s="397"/>
      <c r="DJ154" s="397"/>
      <c r="DK154" s="397"/>
      <c r="DL154" s="397"/>
      <c r="DM154" s="397"/>
      <c r="DN154" s="397"/>
      <c r="DO154" s="397"/>
      <c r="DP154" s="397"/>
      <c r="DQ154" s="397"/>
      <c r="DR154" s="397"/>
      <c r="DS154" s="397"/>
      <c r="DT154" s="397"/>
      <c r="DU154" s="397"/>
      <c r="DV154" s="397"/>
      <c r="DW154" s="397"/>
      <c r="DX154" s="397"/>
      <c r="DY154" s="397"/>
      <c r="DZ154" s="397"/>
      <c r="EA154" s="397"/>
      <c r="EB154" s="397"/>
      <c r="EC154" s="397"/>
      <c r="ED154" s="397"/>
      <c r="EE154" s="397"/>
      <c r="EF154" s="397"/>
      <c r="EG154" s="397"/>
      <c r="EH154" s="397"/>
      <c r="EI154" s="397"/>
      <c r="EJ154" s="397"/>
      <c r="EK154" s="397"/>
      <c r="EL154" s="397"/>
      <c r="EM154" s="397"/>
      <c r="EN154" s="397"/>
      <c r="EO154" s="397"/>
      <c r="EP154" s="397"/>
      <c r="EQ154" s="397"/>
      <c r="ER154" s="397"/>
      <c r="ES154" s="397"/>
      <c r="ET154" s="397"/>
      <c r="EU154" s="397"/>
      <c r="EV154" s="397"/>
      <c r="EW154" s="397"/>
      <c r="EX154" s="397"/>
      <c r="EY154" s="397"/>
      <c r="EZ154" s="397"/>
      <c r="FA154" s="397"/>
      <c r="FB154" s="397"/>
      <c r="FC154" s="397"/>
      <c r="FD154" s="397"/>
      <c r="FE154" s="397"/>
      <c r="FF154" s="397"/>
      <c r="FG154" s="397"/>
      <c r="FH154" s="397"/>
      <c r="FI154" s="397"/>
      <c r="FJ154" s="397"/>
      <c r="FK154" s="397"/>
      <c r="FL154" s="397"/>
      <c r="FM154" s="397"/>
      <c r="FN154" s="397"/>
      <c r="FO154" s="397"/>
      <c r="FP154" s="397"/>
      <c r="FQ154" s="397"/>
      <c r="FR154" s="397"/>
      <c r="FS154" s="397"/>
      <c r="FT154" s="397"/>
      <c r="FU154" s="397"/>
      <c r="FV154" s="397"/>
      <c r="FW154" s="397"/>
      <c r="FX154" s="397"/>
      <c r="FY154" s="397"/>
      <c r="FZ154" s="397"/>
      <c r="GA154" s="397"/>
      <c r="GB154" s="397"/>
      <c r="GC154" s="397"/>
      <c r="GD154" s="397"/>
      <c r="GE154" s="397"/>
      <c r="GF154" s="397"/>
      <c r="GG154" s="397"/>
      <c r="GH154" s="397"/>
      <c r="GI154" s="397"/>
      <c r="GJ154" s="397"/>
      <c r="GK154" s="397"/>
      <c r="GL154" s="397"/>
      <c r="GM154" s="397"/>
      <c r="GN154" s="397"/>
      <c r="GO154" s="397"/>
      <c r="GP154" s="397"/>
      <c r="GQ154" s="397"/>
      <c r="GR154" s="397"/>
      <c r="GS154" s="397"/>
      <c r="GT154" s="397"/>
      <c r="GU154" s="397"/>
      <c r="GV154" s="397"/>
      <c r="GW154" s="397"/>
      <c r="GX154" s="397"/>
      <c r="GY154" s="397"/>
      <c r="GZ154" s="397"/>
      <c r="HA154" s="397"/>
      <c r="HB154" s="397"/>
      <c r="HC154" s="397"/>
      <c r="HD154" s="397"/>
      <c r="HE154" s="397"/>
      <c r="HF154" s="397"/>
      <c r="HG154" s="397"/>
      <c r="HH154" s="397"/>
      <c r="HI154" s="397"/>
      <c r="HJ154" s="397"/>
      <c r="HK154" s="397"/>
      <c r="HL154" s="397"/>
      <c r="HM154" s="397"/>
      <c r="HN154" s="397"/>
      <c r="HO154" s="397"/>
      <c r="HP154" s="397"/>
      <c r="HQ154" s="397"/>
      <c r="HR154" s="397"/>
      <c r="HS154" s="397"/>
      <c r="HT154" s="397"/>
      <c r="HU154" s="397"/>
      <c r="HV154" s="397"/>
      <c r="HW154" s="397"/>
      <c r="HX154" s="397"/>
      <c r="HY154" s="397"/>
      <c r="HZ154" s="397"/>
      <c r="IA154" s="397"/>
      <c r="IB154" s="397"/>
      <c r="IC154" s="397"/>
      <c r="ID154" s="397"/>
      <c r="IE154" s="397"/>
      <c r="IF154" s="397"/>
      <c r="IG154" s="397"/>
      <c r="IH154" s="397"/>
      <c r="II154" s="397"/>
      <c r="IJ154" s="397"/>
      <c r="IK154" s="397"/>
      <c r="IL154" s="397"/>
      <c r="IM154" s="397"/>
      <c r="IN154" s="397"/>
    </row>
    <row r="155" spans="1:248" hidden="1">
      <c r="B155" s="1190" t="s">
        <v>1254</v>
      </c>
      <c r="C155" s="1191"/>
      <c r="G155" s="729"/>
      <c r="H155" s="729"/>
      <c r="I155" s="397"/>
      <c r="O155" s="397"/>
      <c r="P155" s="397"/>
      <c r="Q155" s="397"/>
      <c r="R155" s="397"/>
      <c r="S155" s="397"/>
      <c r="T155" s="397"/>
      <c r="U155" s="397"/>
      <c r="V155" s="397"/>
      <c r="W155" s="397"/>
      <c r="X155" s="397"/>
      <c r="Y155" s="397"/>
      <c r="Z155" s="397"/>
      <c r="AA155" s="397"/>
      <c r="AB155" s="397"/>
      <c r="AC155" s="397"/>
      <c r="AD155" s="397"/>
      <c r="AE155" s="397"/>
      <c r="AF155" s="397"/>
      <c r="AG155" s="397"/>
      <c r="AH155" s="397"/>
      <c r="AI155" s="397"/>
      <c r="AJ155" s="397"/>
      <c r="AK155" s="397"/>
      <c r="AL155" s="397"/>
      <c r="AM155" s="397"/>
      <c r="AN155" s="397"/>
      <c r="AO155" s="397"/>
      <c r="AP155" s="397"/>
      <c r="AQ155" s="397"/>
      <c r="AR155" s="397"/>
      <c r="AS155" s="397"/>
      <c r="AT155" s="397"/>
      <c r="AU155" s="397"/>
      <c r="AV155" s="397"/>
      <c r="AW155" s="397"/>
      <c r="AX155" s="397"/>
      <c r="AY155" s="397"/>
      <c r="AZ155" s="397"/>
      <c r="BA155" s="397"/>
      <c r="BB155" s="397"/>
      <c r="BC155" s="397"/>
      <c r="BD155" s="397"/>
      <c r="BE155" s="397"/>
      <c r="BF155" s="397"/>
      <c r="BG155" s="397"/>
      <c r="BH155" s="397"/>
      <c r="BI155" s="397"/>
      <c r="BJ155" s="397"/>
      <c r="BK155" s="397"/>
      <c r="BL155" s="397"/>
      <c r="BM155" s="397"/>
      <c r="BN155" s="397"/>
      <c r="BO155" s="397"/>
      <c r="BP155" s="397"/>
      <c r="BQ155" s="397"/>
      <c r="BR155" s="397"/>
      <c r="BS155" s="397"/>
      <c r="BT155" s="397"/>
      <c r="BU155" s="397"/>
      <c r="BV155" s="397"/>
      <c r="BW155" s="397"/>
      <c r="BX155" s="397"/>
      <c r="BY155" s="397"/>
      <c r="BZ155" s="397"/>
      <c r="CA155" s="397"/>
      <c r="CB155" s="397"/>
      <c r="CC155" s="397"/>
      <c r="CD155" s="397"/>
      <c r="CE155" s="397"/>
      <c r="CF155" s="397"/>
      <c r="CG155" s="397"/>
      <c r="CH155" s="397"/>
      <c r="CI155" s="397"/>
      <c r="CJ155" s="397"/>
      <c r="CK155" s="397"/>
      <c r="CL155" s="397"/>
      <c r="CM155" s="397"/>
      <c r="CN155" s="397"/>
      <c r="CO155" s="397"/>
      <c r="CP155" s="397"/>
      <c r="CQ155" s="397"/>
      <c r="CR155" s="397"/>
      <c r="CS155" s="397"/>
      <c r="CT155" s="397"/>
      <c r="CU155" s="397"/>
      <c r="CV155" s="397"/>
      <c r="CW155" s="397"/>
      <c r="CX155" s="397"/>
      <c r="CY155" s="397"/>
      <c r="CZ155" s="397"/>
      <c r="DA155" s="397"/>
      <c r="DB155" s="397"/>
      <c r="DC155" s="397"/>
      <c r="DD155" s="397"/>
      <c r="DE155" s="397"/>
      <c r="DF155" s="397"/>
      <c r="DG155" s="397"/>
      <c r="DH155" s="397"/>
      <c r="DI155" s="397"/>
      <c r="DJ155" s="397"/>
      <c r="DK155" s="397"/>
      <c r="DL155" s="397"/>
      <c r="DM155" s="397"/>
      <c r="DN155" s="397"/>
      <c r="DO155" s="397"/>
      <c r="DP155" s="397"/>
      <c r="DQ155" s="397"/>
      <c r="DR155" s="397"/>
      <c r="DS155" s="397"/>
      <c r="DT155" s="397"/>
      <c r="DU155" s="397"/>
      <c r="DV155" s="397"/>
      <c r="DW155" s="397"/>
      <c r="DX155" s="397"/>
      <c r="DY155" s="397"/>
      <c r="DZ155" s="397"/>
      <c r="EA155" s="397"/>
      <c r="EB155" s="397"/>
      <c r="EC155" s="397"/>
      <c r="ED155" s="397"/>
      <c r="EE155" s="397"/>
      <c r="EF155" s="397"/>
      <c r="EG155" s="397"/>
      <c r="EH155" s="397"/>
      <c r="EI155" s="397"/>
      <c r="EJ155" s="397"/>
      <c r="EK155" s="397"/>
      <c r="EL155" s="397"/>
      <c r="EM155" s="397"/>
      <c r="EN155" s="397"/>
      <c r="EO155" s="397"/>
      <c r="EP155" s="397"/>
      <c r="EQ155" s="397"/>
      <c r="ER155" s="397"/>
      <c r="ES155" s="397"/>
      <c r="ET155" s="397"/>
      <c r="EU155" s="397"/>
      <c r="EV155" s="397"/>
      <c r="EW155" s="397"/>
      <c r="EX155" s="397"/>
      <c r="EY155" s="397"/>
      <c r="EZ155" s="397"/>
      <c r="FA155" s="397"/>
      <c r="FB155" s="397"/>
      <c r="FC155" s="397"/>
      <c r="FD155" s="397"/>
      <c r="FE155" s="397"/>
      <c r="FF155" s="397"/>
      <c r="FG155" s="397"/>
      <c r="FH155" s="397"/>
      <c r="FI155" s="397"/>
      <c r="FJ155" s="397"/>
      <c r="FK155" s="397"/>
      <c r="FL155" s="397"/>
      <c r="FM155" s="397"/>
      <c r="FN155" s="397"/>
      <c r="FO155" s="397"/>
      <c r="FP155" s="397"/>
      <c r="FQ155" s="397"/>
      <c r="FR155" s="397"/>
      <c r="FS155" s="397"/>
      <c r="FT155" s="397"/>
      <c r="FU155" s="397"/>
      <c r="FV155" s="397"/>
      <c r="FW155" s="397"/>
      <c r="FX155" s="397"/>
      <c r="FY155" s="397"/>
      <c r="FZ155" s="397"/>
      <c r="GA155" s="397"/>
      <c r="GB155" s="397"/>
      <c r="GC155" s="397"/>
      <c r="GD155" s="397"/>
      <c r="GE155" s="397"/>
      <c r="GF155" s="397"/>
      <c r="GG155" s="397"/>
      <c r="GH155" s="397"/>
      <c r="GI155" s="397"/>
      <c r="GJ155" s="397"/>
      <c r="GK155" s="397"/>
      <c r="GL155" s="397"/>
      <c r="GM155" s="397"/>
      <c r="GN155" s="397"/>
      <c r="GO155" s="397"/>
      <c r="GP155" s="397"/>
      <c r="GQ155" s="397"/>
      <c r="GR155" s="397"/>
      <c r="GS155" s="397"/>
      <c r="GT155" s="397"/>
      <c r="GU155" s="397"/>
      <c r="GV155" s="397"/>
      <c r="GW155" s="397"/>
      <c r="GX155" s="397"/>
      <c r="GY155" s="397"/>
      <c r="GZ155" s="397"/>
      <c r="HA155" s="397"/>
      <c r="HB155" s="397"/>
      <c r="HC155" s="397"/>
      <c r="HD155" s="397"/>
      <c r="HE155" s="397"/>
      <c r="HF155" s="397"/>
      <c r="HG155" s="397"/>
      <c r="HH155" s="397"/>
      <c r="HI155" s="397"/>
      <c r="HJ155" s="397"/>
      <c r="HK155" s="397"/>
      <c r="HL155" s="397"/>
      <c r="HM155" s="397"/>
      <c r="HN155" s="397"/>
      <c r="HO155" s="397"/>
      <c r="HP155" s="397"/>
      <c r="HQ155" s="397"/>
      <c r="HR155" s="397"/>
      <c r="HS155" s="397"/>
      <c r="HT155" s="397"/>
      <c r="HU155" s="397"/>
      <c r="HV155" s="397"/>
      <c r="HW155" s="397"/>
      <c r="HX155" s="397"/>
      <c r="HY155" s="397"/>
      <c r="HZ155" s="397"/>
      <c r="IA155" s="397"/>
      <c r="IB155" s="397"/>
      <c r="IC155" s="397"/>
      <c r="ID155" s="397"/>
      <c r="IE155" s="397"/>
      <c r="IF155" s="397"/>
      <c r="IG155" s="397"/>
      <c r="IH155" s="397"/>
      <c r="II155" s="397"/>
      <c r="IJ155" s="397"/>
      <c r="IK155" s="397"/>
      <c r="IL155" s="397"/>
      <c r="IM155" s="397"/>
      <c r="IN155" s="397"/>
    </row>
    <row r="156" spans="1:248" ht="15" hidden="1" thickBot="1">
      <c r="A156" s="397" t="s">
        <v>769</v>
      </c>
      <c r="B156" s="1192" t="s">
        <v>1275</v>
      </c>
      <c r="C156" s="1193"/>
      <c r="G156" s="729"/>
      <c r="H156" s="729"/>
      <c r="I156" s="397"/>
      <c r="O156" s="397"/>
      <c r="P156" s="397"/>
      <c r="Q156" s="397"/>
      <c r="R156" s="397"/>
      <c r="S156" s="397"/>
      <c r="T156" s="397"/>
      <c r="U156" s="397"/>
      <c r="V156" s="397"/>
      <c r="W156" s="397"/>
      <c r="X156" s="397"/>
      <c r="Y156" s="397"/>
      <c r="Z156" s="397"/>
      <c r="AA156" s="397"/>
      <c r="AB156" s="397"/>
      <c r="AC156" s="397"/>
      <c r="AD156" s="397"/>
      <c r="AE156" s="397"/>
      <c r="AF156" s="397"/>
      <c r="AG156" s="397"/>
      <c r="AH156" s="397"/>
      <c r="AI156" s="397"/>
      <c r="AJ156" s="397"/>
      <c r="AK156" s="397"/>
      <c r="AL156" s="397"/>
      <c r="AM156" s="397"/>
      <c r="AN156" s="397"/>
      <c r="AO156" s="397"/>
      <c r="AP156" s="397"/>
      <c r="AQ156" s="397"/>
      <c r="AR156" s="397"/>
      <c r="AS156" s="397"/>
      <c r="AT156" s="397"/>
      <c r="AU156" s="397"/>
      <c r="AV156" s="397"/>
      <c r="AW156" s="397"/>
      <c r="AX156" s="397"/>
      <c r="AY156" s="397"/>
      <c r="AZ156" s="397"/>
      <c r="BA156" s="397"/>
      <c r="BB156" s="397"/>
      <c r="BC156" s="397"/>
      <c r="BD156" s="397"/>
      <c r="BE156" s="397"/>
      <c r="BF156" s="397"/>
      <c r="BG156" s="397"/>
      <c r="BH156" s="397"/>
      <c r="BI156" s="397"/>
      <c r="BJ156" s="397"/>
      <c r="BK156" s="397"/>
      <c r="BL156" s="397"/>
      <c r="BM156" s="397"/>
      <c r="BN156" s="397"/>
      <c r="BO156" s="397"/>
      <c r="BP156" s="397"/>
      <c r="BQ156" s="397"/>
      <c r="BR156" s="397"/>
      <c r="BS156" s="397"/>
      <c r="BT156" s="397"/>
      <c r="BU156" s="397"/>
      <c r="BV156" s="397"/>
      <c r="BW156" s="397"/>
      <c r="BX156" s="397"/>
      <c r="BY156" s="397"/>
      <c r="BZ156" s="397"/>
      <c r="CA156" s="397"/>
      <c r="CB156" s="397"/>
      <c r="CC156" s="397"/>
      <c r="CD156" s="397"/>
      <c r="CE156" s="397"/>
      <c r="CF156" s="397"/>
      <c r="CG156" s="397"/>
      <c r="CH156" s="397"/>
      <c r="CI156" s="397"/>
      <c r="CJ156" s="397"/>
      <c r="CK156" s="397"/>
      <c r="CL156" s="397"/>
      <c r="CM156" s="397"/>
      <c r="CN156" s="397"/>
      <c r="CO156" s="397"/>
      <c r="CP156" s="397"/>
      <c r="CQ156" s="397"/>
      <c r="CR156" s="397"/>
      <c r="CS156" s="397"/>
      <c r="CT156" s="397"/>
      <c r="CU156" s="397"/>
      <c r="CV156" s="397"/>
      <c r="CW156" s="397"/>
      <c r="CX156" s="397"/>
      <c r="CY156" s="397"/>
      <c r="CZ156" s="397"/>
      <c r="DA156" s="397"/>
      <c r="DB156" s="397"/>
      <c r="DC156" s="397"/>
      <c r="DD156" s="397"/>
      <c r="DE156" s="397"/>
      <c r="DF156" s="397"/>
      <c r="DG156" s="397"/>
      <c r="DH156" s="397"/>
      <c r="DI156" s="397"/>
      <c r="DJ156" s="397"/>
      <c r="DK156" s="397"/>
      <c r="DL156" s="397"/>
      <c r="DM156" s="397"/>
      <c r="DN156" s="397"/>
      <c r="DO156" s="397"/>
      <c r="DP156" s="397"/>
      <c r="DQ156" s="397"/>
      <c r="DR156" s="397"/>
      <c r="DS156" s="397"/>
      <c r="DT156" s="397"/>
      <c r="DU156" s="397"/>
      <c r="DV156" s="397"/>
      <c r="DW156" s="397"/>
      <c r="DX156" s="397"/>
      <c r="DY156" s="397"/>
      <c r="DZ156" s="397"/>
      <c r="EA156" s="397"/>
      <c r="EB156" s="397"/>
      <c r="EC156" s="397"/>
      <c r="ED156" s="397"/>
      <c r="EE156" s="397"/>
      <c r="EF156" s="397"/>
      <c r="EG156" s="397"/>
      <c r="EH156" s="397"/>
      <c r="EI156" s="397"/>
      <c r="EJ156" s="397"/>
      <c r="EK156" s="397"/>
      <c r="EL156" s="397"/>
      <c r="EM156" s="397"/>
      <c r="EN156" s="397"/>
      <c r="EO156" s="397"/>
      <c r="EP156" s="397"/>
      <c r="EQ156" s="397"/>
      <c r="ER156" s="397"/>
      <c r="ES156" s="397"/>
      <c r="ET156" s="397"/>
      <c r="EU156" s="397"/>
      <c r="EV156" s="397"/>
      <c r="EW156" s="397"/>
      <c r="EX156" s="397"/>
      <c r="EY156" s="397"/>
      <c r="EZ156" s="397"/>
      <c r="FA156" s="397"/>
      <c r="FB156" s="397"/>
      <c r="FC156" s="397"/>
      <c r="FD156" s="397"/>
      <c r="FE156" s="397"/>
      <c r="FF156" s="397"/>
      <c r="FG156" s="397"/>
      <c r="FH156" s="397"/>
      <c r="FI156" s="397"/>
      <c r="FJ156" s="397"/>
      <c r="FK156" s="397"/>
      <c r="FL156" s="397"/>
      <c r="FM156" s="397"/>
      <c r="FN156" s="397"/>
      <c r="FO156" s="397"/>
      <c r="FP156" s="397"/>
      <c r="FQ156" s="397"/>
      <c r="FR156" s="397"/>
      <c r="FS156" s="397"/>
      <c r="FT156" s="397"/>
      <c r="FU156" s="397"/>
      <c r="FV156" s="397"/>
      <c r="FW156" s="397"/>
      <c r="FX156" s="397"/>
      <c r="FY156" s="397"/>
      <c r="FZ156" s="397"/>
      <c r="GA156" s="397"/>
      <c r="GB156" s="397"/>
      <c r="GC156" s="397"/>
      <c r="GD156" s="397"/>
      <c r="GE156" s="397"/>
      <c r="GF156" s="397"/>
      <c r="GG156" s="397"/>
      <c r="GH156" s="397"/>
      <c r="GI156" s="397"/>
      <c r="GJ156" s="397"/>
      <c r="GK156" s="397"/>
      <c r="GL156" s="397"/>
      <c r="GM156" s="397"/>
      <c r="GN156" s="397"/>
      <c r="GO156" s="397"/>
      <c r="GP156" s="397"/>
      <c r="GQ156" s="397"/>
      <c r="GR156" s="397"/>
      <c r="GS156" s="397"/>
      <c r="GT156" s="397"/>
      <c r="GU156" s="397"/>
      <c r="GV156" s="397"/>
      <c r="GW156" s="397"/>
      <c r="GX156" s="397"/>
      <c r="GY156" s="397"/>
      <c r="GZ156" s="397"/>
      <c r="HA156" s="397"/>
      <c r="HB156" s="397"/>
      <c r="HC156" s="397"/>
      <c r="HD156" s="397"/>
      <c r="HE156" s="397"/>
      <c r="HF156" s="397"/>
      <c r="HG156" s="397"/>
      <c r="HH156" s="397"/>
      <c r="HI156" s="397"/>
      <c r="HJ156" s="397"/>
      <c r="HK156" s="397"/>
      <c r="HL156" s="397"/>
      <c r="HM156" s="397"/>
      <c r="HN156" s="397"/>
      <c r="HO156" s="397"/>
      <c r="HP156" s="397"/>
      <c r="HQ156" s="397"/>
      <c r="HR156" s="397"/>
      <c r="HS156" s="397"/>
      <c r="HT156" s="397"/>
      <c r="HU156" s="397"/>
      <c r="HV156" s="397"/>
      <c r="HW156" s="397"/>
      <c r="HX156" s="397"/>
      <c r="HY156" s="397"/>
      <c r="HZ156" s="397"/>
      <c r="IA156" s="397"/>
      <c r="IB156" s="397"/>
      <c r="IC156" s="397"/>
      <c r="ID156" s="397"/>
      <c r="IE156" s="397"/>
      <c r="IF156" s="397"/>
      <c r="IG156" s="397"/>
      <c r="IH156" s="397"/>
      <c r="II156" s="397"/>
      <c r="IJ156" s="397"/>
      <c r="IK156" s="397"/>
      <c r="IL156" s="397"/>
      <c r="IM156" s="397"/>
      <c r="IN156" s="397"/>
    </row>
    <row r="157" spans="1:248" hidden="1">
      <c r="A157" s="732">
        <f>COUNTIF(B158:B161,"Yes")</f>
        <v>0</v>
      </c>
      <c r="B157" s="733" t="s">
        <v>1214</v>
      </c>
      <c r="C157" s="734" t="str">
        <f>IF(A157&gt;1,"Too many 'Yes' selections.",IF(A157=0,"You must select one 'Yes' from below.","OK"))</f>
        <v>You must select one 'Yes' from below.</v>
      </c>
      <c r="G157" s="729"/>
      <c r="H157" s="729"/>
      <c r="I157" s="397"/>
      <c r="O157" s="397"/>
      <c r="P157" s="397"/>
      <c r="Q157" s="397"/>
      <c r="R157" s="397"/>
      <c r="S157" s="397"/>
      <c r="T157" s="397"/>
      <c r="U157" s="397"/>
      <c r="V157" s="397"/>
      <c r="W157" s="397"/>
      <c r="X157" s="397"/>
      <c r="Y157" s="397"/>
      <c r="Z157" s="397"/>
      <c r="AA157" s="397"/>
      <c r="AB157" s="397"/>
      <c r="AC157" s="397"/>
      <c r="AD157" s="397"/>
      <c r="AE157" s="397"/>
      <c r="AF157" s="397"/>
      <c r="AG157" s="397"/>
      <c r="AH157" s="397"/>
      <c r="AI157" s="397"/>
      <c r="AJ157" s="397"/>
      <c r="AK157" s="397"/>
      <c r="AL157" s="397"/>
      <c r="AM157" s="397"/>
      <c r="AN157" s="397"/>
      <c r="AO157" s="397"/>
      <c r="AP157" s="397"/>
      <c r="AQ157" s="397"/>
      <c r="AR157" s="397"/>
      <c r="AS157" s="397"/>
      <c r="AT157" s="397"/>
      <c r="AU157" s="397"/>
      <c r="AV157" s="397"/>
      <c r="AW157" s="397"/>
      <c r="AX157" s="397"/>
      <c r="AY157" s="397"/>
      <c r="AZ157" s="397"/>
      <c r="BA157" s="397"/>
      <c r="BB157" s="397"/>
      <c r="BC157" s="397"/>
      <c r="BD157" s="397"/>
      <c r="BE157" s="397"/>
      <c r="BF157" s="397"/>
      <c r="BG157" s="397"/>
      <c r="BH157" s="397"/>
      <c r="BI157" s="397"/>
      <c r="BJ157" s="397"/>
      <c r="BK157" s="397"/>
      <c r="BL157" s="397"/>
      <c r="BM157" s="397"/>
      <c r="BN157" s="397"/>
      <c r="BO157" s="397"/>
      <c r="BP157" s="397"/>
      <c r="BQ157" s="397"/>
      <c r="BR157" s="397"/>
      <c r="BS157" s="397"/>
      <c r="BT157" s="397"/>
      <c r="BU157" s="397"/>
      <c r="BV157" s="397"/>
      <c r="BW157" s="397"/>
      <c r="BX157" s="397"/>
      <c r="BY157" s="397"/>
      <c r="BZ157" s="397"/>
      <c r="CA157" s="397"/>
      <c r="CB157" s="397"/>
      <c r="CC157" s="397"/>
      <c r="CD157" s="397"/>
      <c r="CE157" s="397"/>
      <c r="CF157" s="397"/>
      <c r="CG157" s="397"/>
      <c r="CH157" s="397"/>
      <c r="CI157" s="397"/>
      <c r="CJ157" s="397"/>
      <c r="CK157" s="397"/>
      <c r="CL157" s="397"/>
      <c r="CM157" s="397"/>
      <c r="CN157" s="397"/>
      <c r="CO157" s="397"/>
      <c r="CP157" s="397"/>
      <c r="CQ157" s="397"/>
      <c r="CR157" s="397"/>
      <c r="CS157" s="397"/>
      <c r="CT157" s="397"/>
      <c r="CU157" s="397"/>
      <c r="CV157" s="397"/>
      <c r="CW157" s="397"/>
      <c r="CX157" s="397"/>
      <c r="CY157" s="397"/>
      <c r="CZ157" s="397"/>
      <c r="DA157" s="397"/>
      <c r="DB157" s="397"/>
      <c r="DC157" s="397"/>
      <c r="DD157" s="397"/>
      <c r="DE157" s="397"/>
      <c r="DF157" s="397"/>
      <c r="DG157" s="397"/>
      <c r="DH157" s="397"/>
      <c r="DI157" s="397"/>
      <c r="DJ157" s="397"/>
      <c r="DK157" s="397"/>
      <c r="DL157" s="397"/>
      <c r="DM157" s="397"/>
      <c r="DN157" s="397"/>
      <c r="DO157" s="397"/>
      <c r="DP157" s="397"/>
      <c r="DQ157" s="397"/>
      <c r="DR157" s="397"/>
      <c r="DS157" s="397"/>
      <c r="DT157" s="397"/>
      <c r="DU157" s="397"/>
      <c r="DV157" s="397"/>
      <c r="DW157" s="397"/>
      <c r="DX157" s="397"/>
      <c r="DY157" s="397"/>
      <c r="DZ157" s="397"/>
      <c r="EA157" s="397"/>
      <c r="EB157" s="397"/>
      <c r="EC157" s="397"/>
      <c r="ED157" s="397"/>
      <c r="EE157" s="397"/>
      <c r="EF157" s="397"/>
      <c r="EG157" s="397"/>
      <c r="EH157" s="397"/>
      <c r="EI157" s="397"/>
      <c r="EJ157" s="397"/>
      <c r="EK157" s="397"/>
      <c r="EL157" s="397"/>
      <c r="EM157" s="397"/>
      <c r="EN157" s="397"/>
      <c r="EO157" s="397"/>
      <c r="EP157" s="397"/>
      <c r="EQ157" s="397"/>
      <c r="ER157" s="397"/>
      <c r="ES157" s="397"/>
      <c r="ET157" s="397"/>
      <c r="EU157" s="397"/>
      <c r="EV157" s="397"/>
      <c r="EW157" s="397"/>
      <c r="EX157" s="397"/>
      <c r="EY157" s="397"/>
      <c r="EZ157" s="397"/>
      <c r="FA157" s="397"/>
      <c r="FB157" s="397"/>
      <c r="FC157" s="397"/>
      <c r="FD157" s="397"/>
      <c r="FE157" s="397"/>
      <c r="FF157" s="397"/>
      <c r="FG157" s="397"/>
      <c r="FH157" s="397"/>
      <c r="FI157" s="397"/>
      <c r="FJ157" s="397"/>
      <c r="FK157" s="397"/>
      <c r="FL157" s="397"/>
      <c r="FM157" s="397"/>
      <c r="FN157" s="397"/>
      <c r="FO157" s="397"/>
      <c r="FP157" s="397"/>
      <c r="FQ157" s="397"/>
      <c r="FR157" s="397"/>
      <c r="FS157" s="397"/>
      <c r="FT157" s="397"/>
      <c r="FU157" s="397"/>
      <c r="FV157" s="397"/>
      <c r="FW157" s="397"/>
      <c r="FX157" s="397"/>
      <c r="FY157" s="397"/>
      <c r="FZ157" s="397"/>
      <c r="GA157" s="397"/>
      <c r="GB157" s="397"/>
      <c r="GC157" s="397"/>
      <c r="GD157" s="397"/>
      <c r="GE157" s="397"/>
      <c r="GF157" s="397"/>
      <c r="GG157" s="397"/>
      <c r="GH157" s="397"/>
      <c r="GI157" s="397"/>
      <c r="GJ157" s="397"/>
      <c r="GK157" s="397"/>
      <c r="GL157" s="397"/>
      <c r="GM157" s="397"/>
      <c r="GN157" s="397"/>
      <c r="GO157" s="397"/>
      <c r="GP157" s="397"/>
      <c r="GQ157" s="397"/>
      <c r="GR157" s="397"/>
      <c r="GS157" s="397"/>
      <c r="GT157" s="397"/>
      <c r="GU157" s="397"/>
      <c r="GV157" s="397"/>
      <c r="GW157" s="397"/>
      <c r="GX157" s="397"/>
      <c r="GY157" s="397"/>
      <c r="GZ157" s="397"/>
      <c r="HA157" s="397"/>
      <c r="HB157" s="397"/>
      <c r="HC157" s="397"/>
      <c r="HD157" s="397"/>
      <c r="HE157" s="397"/>
      <c r="HF157" s="397"/>
      <c r="HG157" s="397"/>
      <c r="HH157" s="397"/>
      <c r="HI157" s="397"/>
      <c r="HJ157" s="397"/>
      <c r="HK157" s="397"/>
      <c r="HL157" s="397"/>
      <c r="HM157" s="397"/>
      <c r="HN157" s="397"/>
      <c r="HO157" s="397"/>
      <c r="HP157" s="397"/>
      <c r="HQ157" s="397"/>
      <c r="HR157" s="397"/>
      <c r="HS157" s="397"/>
      <c r="HT157" s="397"/>
      <c r="HU157" s="397"/>
      <c r="HV157" s="397"/>
      <c r="HW157" s="397"/>
      <c r="HX157" s="397"/>
      <c r="HY157" s="397"/>
      <c r="HZ157" s="397"/>
      <c r="IA157" s="397"/>
      <c r="IB157" s="397"/>
      <c r="IC157" s="397"/>
      <c r="ID157" s="397"/>
      <c r="IE157" s="397"/>
      <c r="IF157" s="397"/>
      <c r="IG157" s="397"/>
      <c r="IH157" s="397"/>
      <c r="II157" s="397"/>
      <c r="IJ157" s="397"/>
      <c r="IK157" s="397"/>
      <c r="IL157" s="397"/>
      <c r="IM157" s="397"/>
      <c r="IN157" s="397"/>
    </row>
    <row r="158" spans="1:248" ht="29.1" hidden="1">
      <c r="A158" s="732">
        <f>IF(AND(B158="Yes",C157="OK"),I158,0)</f>
        <v>0</v>
      </c>
      <c r="B158" s="735" t="s">
        <v>1206</v>
      </c>
      <c r="C158" s="728" t="s">
        <v>1276</v>
      </c>
      <c r="G158" s="729"/>
      <c r="H158" s="729"/>
      <c r="I158" s="397">
        <v>2</v>
      </c>
      <c r="O158" s="397"/>
      <c r="P158" s="397"/>
      <c r="Q158" s="397"/>
      <c r="R158" s="397"/>
      <c r="S158" s="397"/>
      <c r="T158" s="397"/>
      <c r="U158" s="397"/>
      <c r="V158" s="397"/>
      <c r="W158" s="397"/>
      <c r="X158" s="397"/>
      <c r="Y158" s="397"/>
      <c r="Z158" s="397"/>
      <c r="AA158" s="397"/>
      <c r="AB158" s="397"/>
      <c r="AC158" s="397"/>
      <c r="AD158" s="397"/>
      <c r="AE158" s="397"/>
      <c r="AF158" s="397"/>
      <c r="AG158" s="397"/>
      <c r="AH158" s="397"/>
      <c r="AI158" s="397"/>
      <c r="AJ158" s="397"/>
      <c r="AK158" s="397"/>
      <c r="AL158" s="397"/>
      <c r="AM158" s="397"/>
      <c r="AN158" s="397"/>
      <c r="AO158" s="397"/>
      <c r="AP158" s="397"/>
      <c r="AQ158" s="397"/>
      <c r="AR158" s="397"/>
      <c r="AS158" s="397"/>
      <c r="AT158" s="397"/>
      <c r="AU158" s="397"/>
      <c r="AV158" s="397"/>
      <c r="AW158" s="397"/>
      <c r="AX158" s="397"/>
      <c r="AY158" s="397"/>
      <c r="AZ158" s="397"/>
      <c r="BA158" s="397"/>
      <c r="BB158" s="397"/>
      <c r="BC158" s="397"/>
      <c r="BD158" s="397"/>
      <c r="BE158" s="397"/>
      <c r="BF158" s="397"/>
      <c r="BG158" s="397"/>
      <c r="BH158" s="397"/>
      <c r="BI158" s="397"/>
      <c r="BJ158" s="397"/>
      <c r="BK158" s="397"/>
      <c r="BL158" s="397"/>
      <c r="BM158" s="397"/>
      <c r="BN158" s="397"/>
      <c r="BO158" s="397"/>
      <c r="BP158" s="397"/>
      <c r="BQ158" s="397"/>
      <c r="BR158" s="397"/>
      <c r="BS158" s="397"/>
      <c r="BT158" s="397"/>
      <c r="BU158" s="397"/>
      <c r="BV158" s="397"/>
      <c r="BW158" s="397"/>
      <c r="BX158" s="397"/>
      <c r="BY158" s="397"/>
      <c r="BZ158" s="397"/>
      <c r="CA158" s="397"/>
      <c r="CB158" s="397"/>
      <c r="CC158" s="397"/>
      <c r="CD158" s="397"/>
      <c r="CE158" s="397"/>
      <c r="CF158" s="397"/>
      <c r="CG158" s="397"/>
      <c r="CH158" s="397"/>
      <c r="CI158" s="397"/>
      <c r="CJ158" s="397"/>
      <c r="CK158" s="397"/>
      <c r="CL158" s="397"/>
      <c r="CM158" s="397"/>
      <c r="CN158" s="397"/>
      <c r="CO158" s="397"/>
      <c r="CP158" s="397"/>
      <c r="CQ158" s="397"/>
      <c r="CR158" s="397"/>
      <c r="CS158" s="397"/>
      <c r="CT158" s="397"/>
      <c r="CU158" s="397"/>
      <c r="CV158" s="397"/>
      <c r="CW158" s="397"/>
      <c r="CX158" s="397"/>
      <c r="CY158" s="397"/>
      <c r="CZ158" s="397"/>
      <c r="DA158" s="397"/>
      <c r="DB158" s="397"/>
      <c r="DC158" s="397"/>
      <c r="DD158" s="397"/>
      <c r="DE158" s="397"/>
      <c r="DF158" s="397"/>
      <c r="DG158" s="397"/>
      <c r="DH158" s="397"/>
      <c r="DI158" s="397"/>
      <c r="DJ158" s="397"/>
      <c r="DK158" s="397"/>
      <c r="DL158" s="397"/>
      <c r="DM158" s="397"/>
      <c r="DN158" s="397"/>
      <c r="DO158" s="397"/>
      <c r="DP158" s="397"/>
      <c r="DQ158" s="397"/>
      <c r="DR158" s="397"/>
      <c r="DS158" s="397"/>
      <c r="DT158" s="397"/>
      <c r="DU158" s="397"/>
      <c r="DV158" s="397"/>
      <c r="DW158" s="397"/>
      <c r="DX158" s="397"/>
      <c r="DY158" s="397"/>
      <c r="DZ158" s="397"/>
      <c r="EA158" s="397"/>
      <c r="EB158" s="397"/>
      <c r="EC158" s="397"/>
      <c r="ED158" s="397"/>
      <c r="EE158" s="397"/>
      <c r="EF158" s="397"/>
      <c r="EG158" s="397"/>
      <c r="EH158" s="397"/>
      <c r="EI158" s="397"/>
      <c r="EJ158" s="397"/>
      <c r="EK158" s="397"/>
      <c r="EL158" s="397"/>
      <c r="EM158" s="397"/>
      <c r="EN158" s="397"/>
      <c r="EO158" s="397"/>
      <c r="EP158" s="397"/>
      <c r="EQ158" s="397"/>
      <c r="ER158" s="397"/>
      <c r="ES158" s="397"/>
      <c r="ET158" s="397"/>
      <c r="EU158" s="397"/>
      <c r="EV158" s="397"/>
      <c r="EW158" s="397"/>
      <c r="EX158" s="397"/>
      <c r="EY158" s="397"/>
      <c r="EZ158" s="397"/>
      <c r="FA158" s="397"/>
      <c r="FB158" s="397"/>
      <c r="FC158" s="397"/>
      <c r="FD158" s="397"/>
      <c r="FE158" s="397"/>
      <c r="FF158" s="397"/>
      <c r="FG158" s="397"/>
      <c r="FH158" s="397"/>
      <c r="FI158" s="397"/>
      <c r="FJ158" s="397"/>
      <c r="FK158" s="397"/>
      <c r="FL158" s="397"/>
      <c r="FM158" s="397"/>
      <c r="FN158" s="397"/>
      <c r="FO158" s="397"/>
      <c r="FP158" s="397"/>
      <c r="FQ158" s="397"/>
      <c r="FR158" s="397"/>
      <c r="FS158" s="397"/>
      <c r="FT158" s="397"/>
      <c r="FU158" s="397"/>
      <c r="FV158" s="397"/>
      <c r="FW158" s="397"/>
      <c r="FX158" s="397"/>
      <c r="FY158" s="397"/>
      <c r="FZ158" s="397"/>
      <c r="GA158" s="397"/>
      <c r="GB158" s="397"/>
      <c r="GC158" s="397"/>
      <c r="GD158" s="397"/>
      <c r="GE158" s="397"/>
      <c r="GF158" s="397"/>
      <c r="GG158" s="397"/>
      <c r="GH158" s="397"/>
      <c r="GI158" s="397"/>
      <c r="GJ158" s="397"/>
      <c r="GK158" s="397"/>
      <c r="GL158" s="397"/>
      <c r="GM158" s="397"/>
      <c r="GN158" s="397"/>
      <c r="GO158" s="397"/>
      <c r="GP158" s="397"/>
      <c r="GQ158" s="397"/>
      <c r="GR158" s="397"/>
      <c r="GS158" s="397"/>
      <c r="GT158" s="397"/>
      <c r="GU158" s="397"/>
      <c r="GV158" s="397"/>
      <c r="GW158" s="397"/>
      <c r="GX158" s="397"/>
      <c r="GY158" s="397"/>
      <c r="GZ158" s="397"/>
      <c r="HA158" s="397"/>
      <c r="HB158" s="397"/>
      <c r="HC158" s="397"/>
      <c r="HD158" s="397"/>
      <c r="HE158" s="397"/>
      <c r="HF158" s="397"/>
      <c r="HG158" s="397"/>
      <c r="HH158" s="397"/>
      <c r="HI158" s="397"/>
      <c r="HJ158" s="397"/>
      <c r="HK158" s="397"/>
      <c r="HL158" s="397"/>
      <c r="HM158" s="397"/>
      <c r="HN158" s="397"/>
      <c r="HO158" s="397"/>
      <c r="HP158" s="397"/>
      <c r="HQ158" s="397"/>
      <c r="HR158" s="397"/>
      <c r="HS158" s="397"/>
      <c r="HT158" s="397"/>
      <c r="HU158" s="397"/>
      <c r="HV158" s="397"/>
      <c r="HW158" s="397"/>
      <c r="HX158" s="397"/>
      <c r="HY158" s="397"/>
      <c r="HZ158" s="397"/>
      <c r="IA158" s="397"/>
      <c r="IB158" s="397"/>
      <c r="IC158" s="397"/>
      <c r="ID158" s="397"/>
      <c r="IE158" s="397"/>
      <c r="IF158" s="397"/>
      <c r="IG158" s="397"/>
      <c r="IH158" s="397"/>
      <c r="II158" s="397"/>
      <c r="IJ158" s="397"/>
      <c r="IK158" s="397"/>
      <c r="IL158" s="397"/>
      <c r="IM158" s="397"/>
      <c r="IN158" s="397"/>
    </row>
    <row r="159" spans="1:248" ht="29.1" hidden="1">
      <c r="A159" s="732">
        <f>IF(AND(B159="Yes",C157="OK"),I159,0)</f>
        <v>0</v>
      </c>
      <c r="B159" s="735" t="s">
        <v>1206</v>
      </c>
      <c r="C159" s="728" t="s">
        <v>1277</v>
      </c>
      <c r="G159" s="729"/>
      <c r="H159" s="729"/>
      <c r="I159" s="397">
        <v>1.5</v>
      </c>
      <c r="O159" s="397"/>
      <c r="P159" s="397"/>
      <c r="Q159" s="397"/>
      <c r="R159" s="397"/>
      <c r="S159" s="397"/>
      <c r="T159" s="397"/>
      <c r="U159" s="397"/>
      <c r="V159" s="397"/>
      <c r="W159" s="397"/>
      <c r="X159" s="397"/>
      <c r="Y159" s="397"/>
      <c r="Z159" s="397"/>
      <c r="AA159" s="397"/>
      <c r="AB159" s="397"/>
      <c r="AC159" s="397"/>
      <c r="AD159" s="397"/>
      <c r="AE159" s="397"/>
      <c r="AF159" s="397"/>
      <c r="AG159" s="397"/>
      <c r="AH159" s="397"/>
      <c r="AI159" s="397"/>
      <c r="AJ159" s="397"/>
      <c r="AK159" s="397"/>
      <c r="AL159" s="397"/>
      <c r="AM159" s="397"/>
      <c r="AN159" s="397"/>
      <c r="AO159" s="397"/>
      <c r="AP159" s="397"/>
      <c r="AQ159" s="397"/>
      <c r="AR159" s="397"/>
      <c r="AS159" s="397"/>
      <c r="AT159" s="397"/>
      <c r="AU159" s="397"/>
      <c r="AV159" s="397"/>
      <c r="AW159" s="397"/>
      <c r="AX159" s="397"/>
      <c r="AY159" s="397"/>
      <c r="AZ159" s="397"/>
      <c r="BA159" s="397"/>
      <c r="BB159" s="397"/>
      <c r="BC159" s="397"/>
      <c r="BD159" s="397"/>
      <c r="BE159" s="397"/>
      <c r="BF159" s="397"/>
      <c r="BG159" s="397"/>
      <c r="BH159" s="397"/>
      <c r="BI159" s="397"/>
      <c r="BJ159" s="397"/>
      <c r="BK159" s="397"/>
      <c r="BL159" s="397"/>
      <c r="BM159" s="397"/>
      <c r="BN159" s="397"/>
      <c r="BO159" s="397"/>
      <c r="BP159" s="397"/>
      <c r="BQ159" s="397"/>
      <c r="BR159" s="397"/>
      <c r="BS159" s="397"/>
      <c r="BT159" s="397"/>
      <c r="BU159" s="397"/>
      <c r="BV159" s="397"/>
      <c r="BW159" s="397"/>
      <c r="BX159" s="397"/>
      <c r="BY159" s="397"/>
      <c r="BZ159" s="397"/>
      <c r="CA159" s="397"/>
      <c r="CB159" s="397"/>
      <c r="CC159" s="397"/>
      <c r="CD159" s="397"/>
      <c r="CE159" s="397"/>
      <c r="CF159" s="397"/>
      <c r="CG159" s="397"/>
      <c r="CH159" s="397"/>
      <c r="CI159" s="397"/>
      <c r="CJ159" s="397"/>
      <c r="CK159" s="397"/>
      <c r="CL159" s="397"/>
      <c r="CM159" s="397"/>
      <c r="CN159" s="397"/>
      <c r="CO159" s="397"/>
      <c r="CP159" s="397"/>
      <c r="CQ159" s="397"/>
      <c r="CR159" s="397"/>
      <c r="CS159" s="397"/>
      <c r="CT159" s="397"/>
      <c r="CU159" s="397"/>
      <c r="CV159" s="397"/>
      <c r="CW159" s="397"/>
      <c r="CX159" s="397"/>
      <c r="CY159" s="397"/>
      <c r="CZ159" s="397"/>
      <c r="DA159" s="397"/>
      <c r="DB159" s="397"/>
      <c r="DC159" s="397"/>
      <c r="DD159" s="397"/>
      <c r="DE159" s="397"/>
      <c r="DF159" s="397"/>
      <c r="DG159" s="397"/>
      <c r="DH159" s="397"/>
      <c r="DI159" s="397"/>
      <c r="DJ159" s="397"/>
      <c r="DK159" s="397"/>
      <c r="DL159" s="397"/>
      <c r="DM159" s="397"/>
      <c r="DN159" s="397"/>
      <c r="DO159" s="397"/>
      <c r="DP159" s="397"/>
      <c r="DQ159" s="397"/>
      <c r="DR159" s="397"/>
      <c r="DS159" s="397"/>
      <c r="DT159" s="397"/>
      <c r="DU159" s="397"/>
      <c r="DV159" s="397"/>
      <c r="DW159" s="397"/>
      <c r="DX159" s="397"/>
      <c r="DY159" s="397"/>
      <c r="DZ159" s="397"/>
      <c r="EA159" s="397"/>
      <c r="EB159" s="397"/>
      <c r="EC159" s="397"/>
      <c r="ED159" s="397"/>
      <c r="EE159" s="397"/>
      <c r="EF159" s="397"/>
      <c r="EG159" s="397"/>
      <c r="EH159" s="397"/>
      <c r="EI159" s="397"/>
      <c r="EJ159" s="397"/>
      <c r="EK159" s="397"/>
      <c r="EL159" s="397"/>
      <c r="EM159" s="397"/>
      <c r="EN159" s="397"/>
      <c r="EO159" s="397"/>
      <c r="EP159" s="397"/>
      <c r="EQ159" s="397"/>
      <c r="ER159" s="397"/>
      <c r="ES159" s="397"/>
      <c r="ET159" s="397"/>
      <c r="EU159" s="397"/>
      <c r="EV159" s="397"/>
      <c r="EW159" s="397"/>
      <c r="EX159" s="397"/>
      <c r="EY159" s="397"/>
      <c r="EZ159" s="397"/>
      <c r="FA159" s="397"/>
      <c r="FB159" s="397"/>
      <c r="FC159" s="397"/>
      <c r="FD159" s="397"/>
      <c r="FE159" s="397"/>
      <c r="FF159" s="397"/>
      <c r="FG159" s="397"/>
      <c r="FH159" s="397"/>
      <c r="FI159" s="397"/>
      <c r="FJ159" s="397"/>
      <c r="FK159" s="397"/>
      <c r="FL159" s="397"/>
      <c r="FM159" s="397"/>
      <c r="FN159" s="397"/>
      <c r="FO159" s="397"/>
      <c r="FP159" s="397"/>
      <c r="FQ159" s="397"/>
      <c r="FR159" s="397"/>
      <c r="FS159" s="397"/>
      <c r="FT159" s="397"/>
      <c r="FU159" s="397"/>
      <c r="FV159" s="397"/>
      <c r="FW159" s="397"/>
      <c r="FX159" s="397"/>
      <c r="FY159" s="397"/>
      <c r="FZ159" s="397"/>
      <c r="GA159" s="397"/>
      <c r="GB159" s="397"/>
      <c r="GC159" s="397"/>
      <c r="GD159" s="397"/>
      <c r="GE159" s="397"/>
      <c r="GF159" s="397"/>
      <c r="GG159" s="397"/>
      <c r="GH159" s="397"/>
      <c r="GI159" s="397"/>
      <c r="GJ159" s="397"/>
      <c r="GK159" s="397"/>
      <c r="GL159" s="397"/>
      <c r="GM159" s="397"/>
      <c r="GN159" s="397"/>
      <c r="GO159" s="397"/>
      <c r="GP159" s="397"/>
      <c r="GQ159" s="397"/>
      <c r="GR159" s="397"/>
      <c r="GS159" s="397"/>
      <c r="GT159" s="397"/>
      <c r="GU159" s="397"/>
      <c r="GV159" s="397"/>
      <c r="GW159" s="397"/>
      <c r="GX159" s="397"/>
      <c r="GY159" s="397"/>
      <c r="GZ159" s="397"/>
      <c r="HA159" s="397"/>
      <c r="HB159" s="397"/>
      <c r="HC159" s="397"/>
      <c r="HD159" s="397"/>
      <c r="HE159" s="397"/>
      <c r="HF159" s="397"/>
      <c r="HG159" s="397"/>
      <c r="HH159" s="397"/>
      <c r="HI159" s="397"/>
      <c r="HJ159" s="397"/>
      <c r="HK159" s="397"/>
      <c r="HL159" s="397"/>
      <c r="HM159" s="397"/>
      <c r="HN159" s="397"/>
      <c r="HO159" s="397"/>
      <c r="HP159" s="397"/>
      <c r="HQ159" s="397"/>
      <c r="HR159" s="397"/>
      <c r="HS159" s="397"/>
      <c r="HT159" s="397"/>
      <c r="HU159" s="397"/>
      <c r="HV159" s="397"/>
      <c r="HW159" s="397"/>
      <c r="HX159" s="397"/>
      <c r="HY159" s="397"/>
      <c r="HZ159" s="397"/>
      <c r="IA159" s="397"/>
      <c r="IB159" s="397"/>
      <c r="IC159" s="397"/>
      <c r="ID159" s="397"/>
      <c r="IE159" s="397"/>
      <c r="IF159" s="397"/>
      <c r="IG159" s="397"/>
      <c r="IH159" s="397"/>
      <c r="II159" s="397"/>
      <c r="IJ159" s="397"/>
      <c r="IK159" s="397"/>
      <c r="IL159" s="397"/>
      <c r="IM159" s="397"/>
      <c r="IN159" s="397"/>
    </row>
    <row r="160" spans="1:248" ht="29.1" hidden="1">
      <c r="A160" s="732">
        <f>IF(AND(B160="Yes",C157="OK"),I160,0)</f>
        <v>0</v>
      </c>
      <c r="B160" s="735" t="s">
        <v>1206</v>
      </c>
      <c r="C160" s="728" t="s">
        <v>1278</v>
      </c>
      <c r="G160" s="729"/>
      <c r="H160" s="729"/>
      <c r="I160" s="397">
        <v>1</v>
      </c>
      <c r="O160" s="397"/>
      <c r="P160" s="397"/>
      <c r="Q160" s="397"/>
      <c r="R160" s="397"/>
      <c r="S160" s="397"/>
      <c r="T160" s="397"/>
      <c r="U160" s="397"/>
      <c r="V160" s="397"/>
      <c r="W160" s="397"/>
      <c r="X160" s="397"/>
      <c r="Y160" s="397"/>
      <c r="Z160" s="397"/>
      <c r="AA160" s="397"/>
      <c r="AB160" s="397"/>
      <c r="AC160" s="397"/>
      <c r="AD160" s="397"/>
      <c r="AE160" s="397"/>
      <c r="AF160" s="397"/>
      <c r="AG160" s="397"/>
      <c r="AH160" s="397"/>
      <c r="AI160" s="397"/>
      <c r="AJ160" s="397"/>
      <c r="AK160" s="397"/>
      <c r="AL160" s="397"/>
      <c r="AM160" s="397"/>
      <c r="AN160" s="397"/>
      <c r="AO160" s="397"/>
      <c r="AP160" s="397"/>
      <c r="AQ160" s="397"/>
      <c r="AR160" s="397"/>
      <c r="AS160" s="397"/>
      <c r="AT160" s="397"/>
      <c r="AU160" s="397"/>
      <c r="AV160" s="397"/>
      <c r="AW160" s="397"/>
      <c r="AX160" s="397"/>
      <c r="AY160" s="397"/>
      <c r="AZ160" s="397"/>
      <c r="BA160" s="397"/>
      <c r="BB160" s="397"/>
      <c r="BC160" s="397"/>
      <c r="BD160" s="397"/>
      <c r="BE160" s="397"/>
      <c r="BF160" s="397"/>
      <c r="BG160" s="397"/>
      <c r="BH160" s="397"/>
      <c r="BI160" s="397"/>
      <c r="BJ160" s="397"/>
      <c r="BK160" s="397"/>
      <c r="BL160" s="397"/>
      <c r="BM160" s="397"/>
      <c r="BN160" s="397"/>
      <c r="BO160" s="397"/>
      <c r="BP160" s="397"/>
      <c r="BQ160" s="397"/>
      <c r="BR160" s="397"/>
      <c r="BS160" s="397"/>
      <c r="BT160" s="397"/>
      <c r="BU160" s="397"/>
      <c r="BV160" s="397"/>
      <c r="BW160" s="397"/>
      <c r="BX160" s="397"/>
      <c r="BY160" s="397"/>
      <c r="BZ160" s="397"/>
      <c r="CA160" s="397"/>
      <c r="CB160" s="397"/>
      <c r="CC160" s="397"/>
      <c r="CD160" s="397"/>
      <c r="CE160" s="397"/>
      <c r="CF160" s="397"/>
      <c r="CG160" s="397"/>
      <c r="CH160" s="397"/>
      <c r="CI160" s="397"/>
      <c r="CJ160" s="397"/>
      <c r="CK160" s="397"/>
      <c r="CL160" s="397"/>
      <c r="CM160" s="397"/>
      <c r="CN160" s="397"/>
      <c r="CO160" s="397"/>
      <c r="CP160" s="397"/>
      <c r="CQ160" s="397"/>
      <c r="CR160" s="397"/>
      <c r="CS160" s="397"/>
      <c r="CT160" s="397"/>
      <c r="CU160" s="397"/>
      <c r="CV160" s="397"/>
      <c r="CW160" s="397"/>
      <c r="CX160" s="397"/>
      <c r="CY160" s="397"/>
      <c r="CZ160" s="397"/>
      <c r="DA160" s="397"/>
      <c r="DB160" s="397"/>
      <c r="DC160" s="397"/>
      <c r="DD160" s="397"/>
      <c r="DE160" s="397"/>
      <c r="DF160" s="397"/>
      <c r="DG160" s="397"/>
      <c r="DH160" s="397"/>
      <c r="DI160" s="397"/>
      <c r="DJ160" s="397"/>
      <c r="DK160" s="397"/>
      <c r="DL160" s="397"/>
      <c r="DM160" s="397"/>
      <c r="DN160" s="397"/>
      <c r="DO160" s="397"/>
      <c r="DP160" s="397"/>
      <c r="DQ160" s="397"/>
      <c r="DR160" s="397"/>
      <c r="DS160" s="397"/>
      <c r="DT160" s="397"/>
      <c r="DU160" s="397"/>
      <c r="DV160" s="397"/>
      <c r="DW160" s="397"/>
      <c r="DX160" s="397"/>
      <c r="DY160" s="397"/>
      <c r="DZ160" s="397"/>
      <c r="EA160" s="397"/>
      <c r="EB160" s="397"/>
      <c r="EC160" s="397"/>
      <c r="ED160" s="397"/>
      <c r="EE160" s="397"/>
      <c r="EF160" s="397"/>
      <c r="EG160" s="397"/>
      <c r="EH160" s="397"/>
      <c r="EI160" s="397"/>
      <c r="EJ160" s="397"/>
      <c r="EK160" s="397"/>
      <c r="EL160" s="397"/>
      <c r="EM160" s="397"/>
      <c r="EN160" s="397"/>
      <c r="EO160" s="397"/>
      <c r="EP160" s="397"/>
      <c r="EQ160" s="397"/>
      <c r="ER160" s="397"/>
      <c r="ES160" s="397"/>
      <c r="ET160" s="397"/>
      <c r="EU160" s="397"/>
      <c r="EV160" s="397"/>
      <c r="EW160" s="397"/>
      <c r="EX160" s="397"/>
      <c r="EY160" s="397"/>
      <c r="EZ160" s="397"/>
      <c r="FA160" s="397"/>
      <c r="FB160" s="397"/>
      <c r="FC160" s="397"/>
      <c r="FD160" s="397"/>
      <c r="FE160" s="397"/>
      <c r="FF160" s="397"/>
      <c r="FG160" s="397"/>
      <c r="FH160" s="397"/>
      <c r="FI160" s="397"/>
      <c r="FJ160" s="397"/>
      <c r="FK160" s="397"/>
      <c r="FL160" s="397"/>
      <c r="FM160" s="397"/>
      <c r="FN160" s="397"/>
      <c r="FO160" s="397"/>
      <c r="FP160" s="397"/>
      <c r="FQ160" s="397"/>
      <c r="FR160" s="397"/>
      <c r="FS160" s="397"/>
      <c r="FT160" s="397"/>
      <c r="FU160" s="397"/>
      <c r="FV160" s="397"/>
      <c r="FW160" s="397"/>
      <c r="FX160" s="397"/>
      <c r="FY160" s="397"/>
      <c r="FZ160" s="397"/>
      <c r="GA160" s="397"/>
      <c r="GB160" s="397"/>
      <c r="GC160" s="397"/>
      <c r="GD160" s="397"/>
      <c r="GE160" s="397"/>
      <c r="GF160" s="397"/>
      <c r="GG160" s="397"/>
      <c r="GH160" s="397"/>
      <c r="GI160" s="397"/>
      <c r="GJ160" s="397"/>
      <c r="GK160" s="397"/>
      <c r="GL160" s="397"/>
      <c r="GM160" s="397"/>
      <c r="GN160" s="397"/>
      <c r="GO160" s="397"/>
      <c r="GP160" s="397"/>
      <c r="GQ160" s="397"/>
      <c r="GR160" s="397"/>
      <c r="GS160" s="397"/>
      <c r="GT160" s="397"/>
      <c r="GU160" s="397"/>
      <c r="GV160" s="397"/>
      <c r="GW160" s="397"/>
      <c r="GX160" s="397"/>
      <c r="GY160" s="397"/>
      <c r="GZ160" s="397"/>
      <c r="HA160" s="397"/>
      <c r="HB160" s="397"/>
      <c r="HC160" s="397"/>
      <c r="HD160" s="397"/>
      <c r="HE160" s="397"/>
      <c r="HF160" s="397"/>
      <c r="HG160" s="397"/>
      <c r="HH160" s="397"/>
      <c r="HI160" s="397"/>
      <c r="HJ160" s="397"/>
      <c r="HK160" s="397"/>
      <c r="HL160" s="397"/>
      <c r="HM160" s="397"/>
      <c r="HN160" s="397"/>
      <c r="HO160" s="397"/>
      <c r="HP160" s="397"/>
      <c r="HQ160" s="397"/>
      <c r="HR160" s="397"/>
      <c r="HS160" s="397"/>
      <c r="HT160" s="397"/>
      <c r="HU160" s="397"/>
      <c r="HV160" s="397"/>
      <c r="HW160" s="397"/>
      <c r="HX160" s="397"/>
      <c r="HY160" s="397"/>
      <c r="HZ160" s="397"/>
      <c r="IA160" s="397"/>
      <c r="IB160" s="397"/>
      <c r="IC160" s="397"/>
      <c r="ID160" s="397"/>
      <c r="IE160" s="397"/>
      <c r="IF160" s="397"/>
      <c r="IG160" s="397"/>
      <c r="IH160" s="397"/>
      <c r="II160" s="397"/>
      <c r="IJ160" s="397"/>
      <c r="IK160" s="397"/>
      <c r="IL160" s="397"/>
      <c r="IM160" s="397"/>
      <c r="IN160" s="397"/>
    </row>
    <row r="161" spans="1:248" ht="29.1" hidden="1">
      <c r="A161" s="732">
        <f>IF(AND(B161="Yes",C157="OK"),I161,0)</f>
        <v>0</v>
      </c>
      <c r="B161" s="735" t="s">
        <v>1206</v>
      </c>
      <c r="C161" s="728" t="s">
        <v>1279</v>
      </c>
      <c r="G161" s="729"/>
      <c r="H161" s="729"/>
      <c r="I161" s="397">
        <v>0</v>
      </c>
      <c r="O161" s="397"/>
      <c r="P161" s="397"/>
      <c r="Q161" s="397"/>
      <c r="R161" s="397"/>
      <c r="S161" s="397"/>
      <c r="T161" s="397"/>
      <c r="U161" s="397"/>
      <c r="V161" s="397"/>
      <c r="W161" s="397"/>
      <c r="X161" s="397"/>
      <c r="Y161" s="397"/>
      <c r="Z161" s="397"/>
      <c r="AA161" s="397"/>
      <c r="AB161" s="397"/>
      <c r="AC161" s="397"/>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7"/>
      <c r="AY161" s="397"/>
      <c r="AZ161" s="397"/>
      <c r="BA161" s="397"/>
      <c r="BB161" s="397"/>
      <c r="BC161" s="397"/>
      <c r="BD161" s="397"/>
      <c r="BE161" s="397"/>
      <c r="BF161" s="397"/>
      <c r="BG161" s="397"/>
      <c r="BH161" s="397"/>
      <c r="BI161" s="397"/>
      <c r="BJ161" s="397"/>
      <c r="BK161" s="397"/>
      <c r="BL161" s="397"/>
      <c r="BM161" s="397"/>
      <c r="BN161" s="397"/>
      <c r="BO161" s="397"/>
      <c r="BP161" s="397"/>
      <c r="BQ161" s="397"/>
      <c r="BR161" s="397"/>
      <c r="BS161" s="397"/>
      <c r="BT161" s="397"/>
      <c r="BU161" s="397"/>
      <c r="BV161" s="397"/>
      <c r="BW161" s="397"/>
      <c r="BX161" s="397"/>
      <c r="BY161" s="397"/>
      <c r="BZ161" s="397"/>
      <c r="CA161" s="397"/>
      <c r="CB161" s="397"/>
      <c r="CC161" s="397"/>
      <c r="CD161" s="397"/>
      <c r="CE161" s="397"/>
      <c r="CF161" s="397"/>
      <c r="CG161" s="397"/>
      <c r="CH161" s="397"/>
      <c r="CI161" s="397"/>
      <c r="CJ161" s="397"/>
      <c r="CK161" s="397"/>
      <c r="CL161" s="397"/>
      <c r="CM161" s="397"/>
      <c r="CN161" s="397"/>
      <c r="CO161" s="397"/>
      <c r="CP161" s="397"/>
      <c r="CQ161" s="397"/>
      <c r="CR161" s="397"/>
      <c r="CS161" s="397"/>
      <c r="CT161" s="397"/>
      <c r="CU161" s="397"/>
      <c r="CV161" s="397"/>
      <c r="CW161" s="397"/>
      <c r="CX161" s="397"/>
      <c r="CY161" s="397"/>
      <c r="CZ161" s="397"/>
      <c r="DA161" s="397"/>
      <c r="DB161" s="397"/>
      <c r="DC161" s="397"/>
      <c r="DD161" s="397"/>
      <c r="DE161" s="397"/>
      <c r="DF161" s="397"/>
      <c r="DG161" s="397"/>
      <c r="DH161" s="397"/>
      <c r="DI161" s="397"/>
      <c r="DJ161" s="397"/>
      <c r="DK161" s="397"/>
      <c r="DL161" s="397"/>
      <c r="DM161" s="397"/>
      <c r="DN161" s="397"/>
      <c r="DO161" s="397"/>
      <c r="DP161" s="397"/>
      <c r="DQ161" s="397"/>
      <c r="DR161" s="397"/>
      <c r="DS161" s="397"/>
      <c r="DT161" s="397"/>
      <c r="DU161" s="397"/>
      <c r="DV161" s="397"/>
      <c r="DW161" s="397"/>
      <c r="DX161" s="397"/>
      <c r="DY161" s="397"/>
      <c r="DZ161" s="397"/>
      <c r="EA161" s="397"/>
      <c r="EB161" s="397"/>
      <c r="EC161" s="397"/>
      <c r="ED161" s="397"/>
      <c r="EE161" s="397"/>
      <c r="EF161" s="397"/>
      <c r="EG161" s="397"/>
      <c r="EH161" s="397"/>
      <c r="EI161" s="397"/>
      <c r="EJ161" s="397"/>
      <c r="EK161" s="397"/>
      <c r="EL161" s="397"/>
      <c r="EM161" s="397"/>
      <c r="EN161" s="397"/>
      <c r="EO161" s="397"/>
      <c r="EP161" s="397"/>
      <c r="EQ161" s="397"/>
      <c r="ER161" s="397"/>
      <c r="ES161" s="397"/>
      <c r="ET161" s="397"/>
      <c r="EU161" s="397"/>
      <c r="EV161" s="397"/>
      <c r="EW161" s="397"/>
      <c r="EX161" s="397"/>
      <c r="EY161" s="397"/>
      <c r="EZ161" s="397"/>
      <c r="FA161" s="397"/>
      <c r="FB161" s="397"/>
      <c r="FC161" s="397"/>
      <c r="FD161" s="397"/>
      <c r="FE161" s="397"/>
      <c r="FF161" s="397"/>
      <c r="FG161" s="397"/>
      <c r="FH161" s="397"/>
      <c r="FI161" s="397"/>
      <c r="FJ161" s="397"/>
      <c r="FK161" s="397"/>
      <c r="FL161" s="397"/>
      <c r="FM161" s="397"/>
      <c r="FN161" s="397"/>
      <c r="FO161" s="397"/>
      <c r="FP161" s="397"/>
      <c r="FQ161" s="397"/>
      <c r="FR161" s="397"/>
      <c r="FS161" s="397"/>
      <c r="FT161" s="397"/>
      <c r="FU161" s="397"/>
      <c r="FV161" s="397"/>
      <c r="FW161" s="397"/>
      <c r="FX161" s="397"/>
      <c r="FY161" s="397"/>
      <c r="FZ161" s="397"/>
      <c r="GA161" s="397"/>
      <c r="GB161" s="397"/>
      <c r="GC161" s="397"/>
      <c r="GD161" s="397"/>
      <c r="GE161" s="397"/>
      <c r="GF161" s="397"/>
      <c r="GG161" s="397"/>
      <c r="GH161" s="397"/>
      <c r="GI161" s="397"/>
      <c r="GJ161" s="397"/>
      <c r="GK161" s="397"/>
      <c r="GL161" s="397"/>
      <c r="GM161" s="397"/>
      <c r="GN161" s="397"/>
      <c r="GO161" s="397"/>
      <c r="GP161" s="397"/>
      <c r="GQ161" s="397"/>
      <c r="GR161" s="397"/>
      <c r="GS161" s="397"/>
      <c r="GT161" s="397"/>
      <c r="GU161" s="397"/>
      <c r="GV161" s="397"/>
      <c r="GW161" s="397"/>
      <c r="GX161" s="397"/>
      <c r="GY161" s="397"/>
      <c r="GZ161" s="397"/>
      <c r="HA161" s="397"/>
      <c r="HB161" s="397"/>
      <c r="HC161" s="397"/>
      <c r="HD161" s="397"/>
      <c r="HE161" s="397"/>
      <c r="HF161" s="397"/>
      <c r="HG161" s="397"/>
      <c r="HH161" s="397"/>
      <c r="HI161" s="397"/>
      <c r="HJ161" s="397"/>
      <c r="HK161" s="397"/>
      <c r="HL161" s="397"/>
      <c r="HM161" s="397"/>
      <c r="HN161" s="397"/>
      <c r="HO161" s="397"/>
      <c r="HP161" s="397"/>
      <c r="HQ161" s="397"/>
      <c r="HR161" s="397"/>
      <c r="HS161" s="397"/>
      <c r="HT161" s="397"/>
      <c r="HU161" s="397"/>
      <c r="HV161" s="397"/>
      <c r="HW161" s="397"/>
      <c r="HX161" s="397"/>
      <c r="HY161" s="397"/>
      <c r="HZ161" s="397"/>
      <c r="IA161" s="397"/>
      <c r="IB161" s="397"/>
      <c r="IC161" s="397"/>
      <c r="ID161" s="397"/>
      <c r="IE161" s="397"/>
      <c r="IF161" s="397"/>
      <c r="IG161" s="397"/>
      <c r="IH161" s="397"/>
      <c r="II161" s="397"/>
      <c r="IJ161" s="397"/>
      <c r="IK161" s="397"/>
      <c r="IL161" s="397"/>
      <c r="IM161" s="397"/>
      <c r="IN161" s="397"/>
    </row>
    <row r="162" spans="1:248" hidden="1">
      <c r="B162" s="736">
        <f>SUM(A158:A159)</f>
        <v>0</v>
      </c>
      <c r="C162" s="728" t="s">
        <v>1212</v>
      </c>
      <c r="G162" s="729"/>
      <c r="H162" s="729"/>
      <c r="I162" s="397"/>
      <c r="O162" s="397"/>
      <c r="P162" s="397"/>
      <c r="Q162" s="397"/>
      <c r="R162" s="397"/>
      <c r="S162" s="397"/>
      <c r="T162" s="397"/>
      <c r="U162" s="397"/>
      <c r="V162" s="397"/>
      <c r="W162" s="397"/>
      <c r="X162" s="397"/>
      <c r="Y162" s="397"/>
      <c r="Z162" s="397"/>
      <c r="AA162" s="397"/>
      <c r="AB162" s="397"/>
      <c r="AC162" s="397"/>
      <c r="AD162" s="397"/>
      <c r="AE162" s="397"/>
      <c r="AF162" s="397"/>
      <c r="AG162" s="397"/>
      <c r="AH162" s="397"/>
      <c r="AI162" s="397"/>
      <c r="AJ162" s="397"/>
      <c r="AK162" s="397"/>
      <c r="AL162" s="397"/>
      <c r="AM162" s="397"/>
      <c r="AN162" s="397"/>
      <c r="AO162" s="397"/>
      <c r="AP162" s="397"/>
      <c r="AQ162" s="397"/>
      <c r="AR162" s="397"/>
      <c r="AS162" s="397"/>
      <c r="AT162" s="397"/>
      <c r="AU162" s="397"/>
      <c r="AV162" s="397"/>
      <c r="AW162" s="397"/>
      <c r="AX162" s="397"/>
      <c r="AY162" s="397"/>
      <c r="AZ162" s="397"/>
      <c r="BA162" s="397"/>
      <c r="BB162" s="397"/>
      <c r="BC162" s="397"/>
      <c r="BD162" s="397"/>
      <c r="BE162" s="397"/>
      <c r="BF162" s="397"/>
      <c r="BG162" s="397"/>
      <c r="BH162" s="397"/>
      <c r="BI162" s="397"/>
      <c r="BJ162" s="397"/>
      <c r="BK162" s="397"/>
      <c r="BL162" s="397"/>
      <c r="BM162" s="397"/>
      <c r="BN162" s="397"/>
      <c r="BO162" s="397"/>
      <c r="BP162" s="397"/>
      <c r="BQ162" s="397"/>
      <c r="BR162" s="397"/>
      <c r="BS162" s="397"/>
      <c r="BT162" s="397"/>
      <c r="BU162" s="397"/>
      <c r="BV162" s="397"/>
      <c r="BW162" s="397"/>
      <c r="BX162" s="397"/>
      <c r="BY162" s="397"/>
      <c r="BZ162" s="397"/>
      <c r="CA162" s="397"/>
      <c r="CB162" s="397"/>
      <c r="CC162" s="397"/>
      <c r="CD162" s="397"/>
      <c r="CE162" s="397"/>
      <c r="CF162" s="397"/>
      <c r="CG162" s="397"/>
      <c r="CH162" s="397"/>
      <c r="CI162" s="397"/>
      <c r="CJ162" s="397"/>
      <c r="CK162" s="397"/>
      <c r="CL162" s="397"/>
      <c r="CM162" s="397"/>
      <c r="CN162" s="397"/>
      <c r="CO162" s="397"/>
      <c r="CP162" s="397"/>
      <c r="CQ162" s="397"/>
      <c r="CR162" s="397"/>
      <c r="CS162" s="397"/>
      <c r="CT162" s="397"/>
      <c r="CU162" s="397"/>
      <c r="CV162" s="397"/>
      <c r="CW162" s="397"/>
      <c r="CX162" s="397"/>
      <c r="CY162" s="397"/>
      <c r="CZ162" s="397"/>
      <c r="DA162" s="397"/>
      <c r="DB162" s="397"/>
      <c r="DC162" s="397"/>
      <c r="DD162" s="397"/>
      <c r="DE162" s="397"/>
      <c r="DF162" s="397"/>
      <c r="DG162" s="397"/>
      <c r="DH162" s="397"/>
      <c r="DI162" s="397"/>
      <c r="DJ162" s="397"/>
      <c r="DK162" s="397"/>
      <c r="DL162" s="397"/>
      <c r="DM162" s="397"/>
      <c r="DN162" s="397"/>
      <c r="DO162" s="397"/>
      <c r="DP162" s="397"/>
      <c r="DQ162" s="397"/>
      <c r="DR162" s="397"/>
      <c r="DS162" s="397"/>
      <c r="DT162" s="397"/>
      <c r="DU162" s="397"/>
      <c r="DV162" s="397"/>
      <c r="DW162" s="397"/>
      <c r="DX162" s="397"/>
      <c r="DY162" s="397"/>
      <c r="DZ162" s="397"/>
      <c r="EA162" s="397"/>
      <c r="EB162" s="397"/>
      <c r="EC162" s="397"/>
      <c r="ED162" s="397"/>
      <c r="EE162" s="397"/>
      <c r="EF162" s="397"/>
      <c r="EG162" s="397"/>
      <c r="EH162" s="397"/>
      <c r="EI162" s="397"/>
      <c r="EJ162" s="397"/>
      <c r="EK162" s="397"/>
      <c r="EL162" s="397"/>
      <c r="EM162" s="397"/>
      <c r="EN162" s="397"/>
      <c r="EO162" s="397"/>
      <c r="EP162" s="397"/>
      <c r="EQ162" s="397"/>
      <c r="ER162" s="397"/>
      <c r="ES162" s="397"/>
      <c r="ET162" s="397"/>
      <c r="EU162" s="397"/>
      <c r="EV162" s="397"/>
      <c r="EW162" s="397"/>
      <c r="EX162" s="397"/>
      <c r="EY162" s="397"/>
      <c r="EZ162" s="397"/>
      <c r="FA162" s="397"/>
      <c r="FB162" s="397"/>
      <c r="FC162" s="397"/>
      <c r="FD162" s="397"/>
      <c r="FE162" s="397"/>
      <c r="FF162" s="397"/>
      <c r="FG162" s="397"/>
      <c r="FH162" s="397"/>
      <c r="FI162" s="397"/>
      <c r="FJ162" s="397"/>
      <c r="FK162" s="397"/>
      <c r="FL162" s="397"/>
      <c r="FM162" s="397"/>
      <c r="FN162" s="397"/>
      <c r="FO162" s="397"/>
      <c r="FP162" s="397"/>
      <c r="FQ162" s="397"/>
      <c r="FR162" s="397"/>
      <c r="FS162" s="397"/>
      <c r="FT162" s="397"/>
      <c r="FU162" s="397"/>
      <c r="FV162" s="397"/>
      <c r="FW162" s="397"/>
      <c r="FX162" s="397"/>
      <c r="FY162" s="397"/>
      <c r="FZ162" s="397"/>
      <c r="GA162" s="397"/>
      <c r="GB162" s="397"/>
      <c r="GC162" s="397"/>
      <c r="GD162" s="397"/>
      <c r="GE162" s="397"/>
      <c r="GF162" s="397"/>
      <c r="GG162" s="397"/>
      <c r="GH162" s="397"/>
      <c r="GI162" s="397"/>
      <c r="GJ162" s="397"/>
      <c r="GK162" s="397"/>
      <c r="GL162" s="397"/>
      <c r="GM162" s="397"/>
      <c r="GN162" s="397"/>
      <c r="GO162" s="397"/>
      <c r="GP162" s="397"/>
      <c r="GQ162" s="397"/>
      <c r="GR162" s="397"/>
      <c r="GS162" s="397"/>
      <c r="GT162" s="397"/>
      <c r="GU162" s="397"/>
      <c r="GV162" s="397"/>
      <c r="GW162" s="397"/>
      <c r="GX162" s="397"/>
      <c r="GY162" s="397"/>
      <c r="GZ162" s="397"/>
      <c r="HA162" s="397"/>
      <c r="HB162" s="397"/>
      <c r="HC162" s="397"/>
      <c r="HD162" s="397"/>
      <c r="HE162" s="397"/>
      <c r="HF162" s="397"/>
      <c r="HG162" s="397"/>
      <c r="HH162" s="397"/>
      <c r="HI162" s="397"/>
      <c r="HJ162" s="397"/>
      <c r="HK162" s="397"/>
      <c r="HL162" s="397"/>
      <c r="HM162" s="397"/>
      <c r="HN162" s="397"/>
      <c r="HO162" s="397"/>
      <c r="HP162" s="397"/>
      <c r="HQ162" s="397"/>
      <c r="HR162" s="397"/>
      <c r="HS162" s="397"/>
      <c r="HT162" s="397"/>
      <c r="HU162" s="397"/>
      <c r="HV162" s="397"/>
      <c r="HW162" s="397"/>
      <c r="HX162" s="397"/>
      <c r="HY162" s="397"/>
      <c r="HZ162" s="397"/>
      <c r="IA162" s="397"/>
      <c r="IB162" s="397"/>
      <c r="IC162" s="397"/>
      <c r="ID162" s="397"/>
      <c r="IE162" s="397"/>
      <c r="IF162" s="397"/>
      <c r="IG162" s="397"/>
      <c r="IH162" s="397"/>
      <c r="II162" s="397"/>
      <c r="IJ162" s="397"/>
      <c r="IK162" s="397"/>
      <c r="IL162" s="397"/>
      <c r="IM162" s="397"/>
      <c r="IN162" s="397"/>
    </row>
    <row r="163" spans="1:248" ht="409.6" hidden="1" thickBot="1">
      <c r="B163" s="737" t="s">
        <v>1219</v>
      </c>
      <c r="C163" s="731" t="s">
        <v>1253</v>
      </c>
      <c r="G163" s="729"/>
      <c r="H163" s="729"/>
      <c r="I163" s="397"/>
      <c r="O163" s="397"/>
      <c r="P163" s="397"/>
      <c r="Q163" s="397"/>
      <c r="R163" s="397"/>
      <c r="S163" s="397"/>
      <c r="T163" s="397"/>
      <c r="U163" s="397"/>
      <c r="V163" s="397"/>
      <c r="W163" s="397"/>
      <c r="X163" s="397"/>
      <c r="Y163" s="397"/>
      <c r="Z163" s="397"/>
      <c r="AA163" s="397"/>
      <c r="AB163" s="397"/>
      <c r="AC163" s="397"/>
      <c r="AD163" s="397"/>
      <c r="AE163" s="397"/>
      <c r="AF163" s="397"/>
      <c r="AG163" s="397"/>
      <c r="AH163" s="397"/>
      <c r="AI163" s="397"/>
      <c r="AJ163" s="397"/>
      <c r="AK163" s="397"/>
      <c r="AL163" s="397"/>
      <c r="AM163" s="397"/>
      <c r="AN163" s="397"/>
      <c r="AO163" s="397"/>
      <c r="AP163" s="397"/>
      <c r="AQ163" s="397"/>
      <c r="AR163" s="397"/>
      <c r="AS163" s="397"/>
      <c r="AT163" s="397"/>
      <c r="AU163" s="397"/>
      <c r="AV163" s="397"/>
      <c r="AW163" s="397"/>
      <c r="AX163" s="397"/>
      <c r="AY163" s="397"/>
      <c r="AZ163" s="397"/>
      <c r="BA163" s="397"/>
      <c r="BB163" s="397"/>
      <c r="BC163" s="397"/>
      <c r="BD163" s="397"/>
      <c r="BE163" s="397"/>
      <c r="BF163" s="397"/>
      <c r="BG163" s="397"/>
      <c r="BH163" s="397"/>
      <c r="BI163" s="397"/>
      <c r="BJ163" s="397"/>
      <c r="BK163" s="397"/>
      <c r="BL163" s="397"/>
      <c r="BM163" s="397"/>
      <c r="BN163" s="397"/>
      <c r="BO163" s="397"/>
      <c r="BP163" s="397"/>
      <c r="BQ163" s="397"/>
      <c r="BR163" s="397"/>
      <c r="BS163" s="397"/>
      <c r="BT163" s="397"/>
      <c r="BU163" s="397"/>
      <c r="BV163" s="397"/>
      <c r="BW163" s="397"/>
      <c r="BX163" s="397"/>
      <c r="BY163" s="397"/>
      <c r="BZ163" s="397"/>
      <c r="CA163" s="397"/>
      <c r="CB163" s="397"/>
      <c r="CC163" s="397"/>
      <c r="CD163" s="397"/>
      <c r="CE163" s="397"/>
      <c r="CF163" s="397"/>
      <c r="CG163" s="397"/>
      <c r="CH163" s="397"/>
      <c r="CI163" s="397"/>
      <c r="CJ163" s="397"/>
      <c r="CK163" s="397"/>
      <c r="CL163" s="397"/>
      <c r="CM163" s="397"/>
      <c r="CN163" s="397"/>
      <c r="CO163" s="397"/>
      <c r="CP163" s="397"/>
      <c r="CQ163" s="397"/>
      <c r="CR163" s="397"/>
      <c r="CS163" s="397"/>
      <c r="CT163" s="397"/>
      <c r="CU163" s="397"/>
      <c r="CV163" s="397"/>
      <c r="CW163" s="397"/>
      <c r="CX163" s="397"/>
      <c r="CY163" s="397"/>
      <c r="CZ163" s="397"/>
      <c r="DA163" s="397"/>
      <c r="DB163" s="397"/>
      <c r="DC163" s="397"/>
      <c r="DD163" s="397"/>
      <c r="DE163" s="397"/>
      <c r="DF163" s="397"/>
      <c r="DG163" s="397"/>
      <c r="DH163" s="397"/>
      <c r="DI163" s="397"/>
      <c r="DJ163" s="397"/>
      <c r="DK163" s="397"/>
      <c r="DL163" s="397"/>
      <c r="DM163" s="397"/>
      <c r="DN163" s="397"/>
      <c r="DO163" s="397"/>
      <c r="DP163" s="397"/>
      <c r="DQ163" s="397"/>
      <c r="DR163" s="397"/>
      <c r="DS163" s="397"/>
      <c r="DT163" s="397"/>
      <c r="DU163" s="397"/>
      <c r="DV163" s="397"/>
      <c r="DW163" s="397"/>
      <c r="DX163" s="397"/>
      <c r="DY163" s="397"/>
      <c r="DZ163" s="397"/>
      <c r="EA163" s="397"/>
      <c r="EB163" s="397"/>
      <c r="EC163" s="397"/>
      <c r="ED163" s="397"/>
      <c r="EE163" s="397"/>
      <c r="EF163" s="397"/>
      <c r="EG163" s="397"/>
      <c r="EH163" s="397"/>
      <c r="EI163" s="397"/>
      <c r="EJ163" s="397"/>
      <c r="EK163" s="397"/>
      <c r="EL163" s="397"/>
      <c r="EM163" s="397"/>
      <c r="EN163" s="397"/>
      <c r="EO163" s="397"/>
      <c r="EP163" s="397"/>
      <c r="EQ163" s="397"/>
      <c r="ER163" s="397"/>
      <c r="ES163" s="397"/>
      <c r="ET163" s="397"/>
      <c r="EU163" s="397"/>
      <c r="EV163" s="397"/>
      <c r="EW163" s="397"/>
      <c r="EX163" s="397"/>
      <c r="EY163" s="397"/>
      <c r="EZ163" s="397"/>
      <c r="FA163" s="397"/>
      <c r="FB163" s="397"/>
      <c r="FC163" s="397"/>
      <c r="FD163" s="397"/>
      <c r="FE163" s="397"/>
      <c r="FF163" s="397"/>
      <c r="FG163" s="397"/>
      <c r="FH163" s="397"/>
      <c r="FI163" s="397"/>
      <c r="FJ163" s="397"/>
      <c r="FK163" s="397"/>
      <c r="FL163" s="397"/>
      <c r="FM163" s="397"/>
      <c r="FN163" s="397"/>
      <c r="FO163" s="397"/>
      <c r="FP163" s="397"/>
      <c r="FQ163" s="397"/>
      <c r="FR163" s="397"/>
      <c r="FS163" s="397"/>
      <c r="FT163" s="397"/>
      <c r="FU163" s="397"/>
      <c r="FV163" s="397"/>
      <c r="FW163" s="397"/>
      <c r="FX163" s="397"/>
      <c r="FY163" s="397"/>
      <c r="FZ163" s="397"/>
      <c r="GA163" s="397"/>
      <c r="GB163" s="397"/>
      <c r="GC163" s="397"/>
      <c r="GD163" s="397"/>
      <c r="GE163" s="397"/>
      <c r="GF163" s="397"/>
      <c r="GG163" s="397"/>
      <c r="GH163" s="397"/>
      <c r="GI163" s="397"/>
      <c r="GJ163" s="397"/>
      <c r="GK163" s="397"/>
      <c r="GL163" s="397"/>
      <c r="GM163" s="397"/>
      <c r="GN163" s="397"/>
      <c r="GO163" s="397"/>
      <c r="GP163" s="397"/>
      <c r="GQ163" s="397"/>
      <c r="GR163" s="397"/>
      <c r="GS163" s="397"/>
      <c r="GT163" s="397"/>
      <c r="GU163" s="397"/>
      <c r="GV163" s="397"/>
      <c r="GW163" s="397"/>
      <c r="GX163" s="397"/>
      <c r="GY163" s="397"/>
      <c r="GZ163" s="397"/>
      <c r="HA163" s="397"/>
      <c r="HB163" s="397"/>
      <c r="HC163" s="397"/>
      <c r="HD163" s="397"/>
      <c r="HE163" s="397"/>
      <c r="HF163" s="397"/>
      <c r="HG163" s="397"/>
      <c r="HH163" s="397"/>
      <c r="HI163" s="397"/>
      <c r="HJ163" s="397"/>
      <c r="HK163" s="397"/>
      <c r="HL163" s="397"/>
      <c r="HM163" s="397"/>
      <c r="HN163" s="397"/>
      <c r="HO163" s="397"/>
      <c r="HP163" s="397"/>
      <c r="HQ163" s="397"/>
      <c r="HR163" s="397"/>
      <c r="HS163" s="397"/>
      <c r="HT163" s="397"/>
      <c r="HU163" s="397"/>
      <c r="HV163" s="397"/>
      <c r="HW163" s="397"/>
      <c r="HX163" s="397"/>
      <c r="HY163" s="397"/>
      <c r="HZ163" s="397"/>
      <c r="IA163" s="397"/>
      <c r="IB163" s="397"/>
      <c r="IC163" s="397"/>
      <c r="ID163" s="397"/>
      <c r="IE163" s="397"/>
      <c r="IF163" s="397"/>
      <c r="IG163" s="397"/>
      <c r="IH163" s="397"/>
      <c r="II163" s="397"/>
      <c r="IJ163" s="397"/>
      <c r="IK163" s="397"/>
      <c r="IL163" s="397"/>
      <c r="IM163" s="397"/>
      <c r="IN163" s="397"/>
    </row>
    <row r="164" spans="1:248" hidden="1">
      <c r="O164" s="397"/>
      <c r="P164" s="397"/>
      <c r="Q164" s="397"/>
      <c r="R164" s="397"/>
      <c r="S164" s="397"/>
      <c r="T164" s="397"/>
      <c r="U164" s="397"/>
      <c r="V164" s="397"/>
      <c r="W164" s="397"/>
      <c r="X164" s="397"/>
      <c r="Y164" s="397"/>
      <c r="Z164" s="397"/>
      <c r="AA164" s="397"/>
      <c r="AB164" s="397"/>
      <c r="AC164" s="397"/>
      <c r="AD164" s="397"/>
      <c r="AE164" s="397"/>
      <c r="AF164" s="397"/>
      <c r="AG164" s="397"/>
      <c r="AH164" s="397"/>
      <c r="AI164" s="397"/>
      <c r="AJ164" s="397"/>
      <c r="AK164" s="397"/>
      <c r="AL164" s="397"/>
      <c r="AM164" s="397"/>
      <c r="AN164" s="397"/>
      <c r="AO164" s="397"/>
      <c r="AP164" s="397"/>
      <c r="AQ164" s="397"/>
      <c r="AR164" s="397"/>
      <c r="AS164" s="397"/>
      <c r="AT164" s="397"/>
      <c r="AU164" s="397"/>
      <c r="AV164" s="397"/>
      <c r="AW164" s="397"/>
      <c r="AX164" s="397"/>
      <c r="AY164" s="397"/>
      <c r="AZ164" s="397"/>
      <c r="BA164" s="397"/>
      <c r="BB164" s="397"/>
      <c r="BC164" s="397"/>
      <c r="BD164" s="397"/>
      <c r="BE164" s="397"/>
      <c r="BF164" s="397"/>
      <c r="BG164" s="397"/>
      <c r="BH164" s="397"/>
      <c r="BI164" s="397"/>
      <c r="BJ164" s="397"/>
      <c r="BK164" s="397"/>
      <c r="BL164" s="397"/>
      <c r="BM164" s="397"/>
      <c r="BN164" s="397"/>
      <c r="BO164" s="397"/>
      <c r="BP164" s="397"/>
      <c r="BQ164" s="397"/>
      <c r="BR164" s="397"/>
      <c r="BS164" s="397"/>
      <c r="BT164" s="397"/>
      <c r="BU164" s="397"/>
      <c r="BV164" s="397"/>
      <c r="BW164" s="397"/>
      <c r="BX164" s="397"/>
      <c r="BY164" s="397"/>
      <c r="BZ164" s="397"/>
      <c r="CA164" s="397"/>
      <c r="CB164" s="397"/>
      <c r="CC164" s="397"/>
      <c r="CD164" s="397"/>
      <c r="CE164" s="397"/>
      <c r="CF164" s="397"/>
      <c r="CG164" s="397"/>
      <c r="CH164" s="397"/>
      <c r="CI164" s="397"/>
      <c r="CJ164" s="397"/>
      <c r="CK164" s="397"/>
      <c r="CL164" s="397"/>
      <c r="CM164" s="397"/>
      <c r="CN164" s="397"/>
      <c r="CO164" s="397"/>
      <c r="CP164" s="397"/>
      <c r="CQ164" s="397"/>
      <c r="CR164" s="397"/>
      <c r="CS164" s="397"/>
      <c r="CT164" s="397"/>
      <c r="CU164" s="397"/>
      <c r="CV164" s="397"/>
      <c r="CW164" s="397"/>
      <c r="CX164" s="397"/>
      <c r="CY164" s="397"/>
      <c r="CZ164" s="397"/>
      <c r="DA164" s="397"/>
      <c r="DB164" s="397"/>
      <c r="DC164" s="397"/>
      <c r="DD164" s="397"/>
      <c r="DE164" s="397"/>
      <c r="DF164" s="397"/>
      <c r="DG164" s="397"/>
      <c r="DH164" s="397"/>
      <c r="DI164" s="397"/>
      <c r="DJ164" s="397"/>
      <c r="DK164" s="397"/>
      <c r="DL164" s="397"/>
      <c r="DM164" s="397"/>
      <c r="DN164" s="397"/>
      <c r="DO164" s="397"/>
      <c r="DP164" s="397"/>
      <c r="DQ164" s="397"/>
      <c r="DR164" s="397"/>
      <c r="DS164" s="397"/>
      <c r="DT164" s="397"/>
      <c r="DU164" s="397"/>
      <c r="DV164" s="397"/>
      <c r="DW164" s="397"/>
      <c r="DX164" s="397"/>
      <c r="DY164" s="397"/>
      <c r="DZ164" s="397"/>
      <c r="EA164" s="397"/>
      <c r="EB164" s="397"/>
      <c r="EC164" s="397"/>
      <c r="ED164" s="397"/>
      <c r="EE164" s="397"/>
      <c r="EF164" s="397"/>
      <c r="EG164" s="397"/>
      <c r="EH164" s="397"/>
      <c r="EI164" s="397"/>
      <c r="EJ164" s="397"/>
      <c r="EK164" s="397"/>
      <c r="EL164" s="397"/>
      <c r="EM164" s="397"/>
      <c r="EN164" s="397"/>
      <c r="EO164" s="397"/>
      <c r="EP164" s="397"/>
      <c r="EQ164" s="397"/>
      <c r="ER164" s="397"/>
      <c r="ES164" s="397"/>
      <c r="ET164" s="397"/>
      <c r="EU164" s="397"/>
      <c r="EV164" s="397"/>
      <c r="EW164" s="397"/>
      <c r="EX164" s="397"/>
      <c r="EY164" s="397"/>
      <c r="EZ164" s="397"/>
      <c r="FA164" s="397"/>
      <c r="FB164" s="397"/>
      <c r="FC164" s="397"/>
      <c r="FD164" s="397"/>
      <c r="FE164" s="397"/>
      <c r="FF164" s="397"/>
      <c r="FG164" s="397"/>
      <c r="FH164" s="397"/>
      <c r="FI164" s="397"/>
      <c r="FJ164" s="397"/>
      <c r="FK164" s="397"/>
      <c r="FL164" s="397"/>
      <c r="FM164" s="397"/>
      <c r="FN164" s="397"/>
      <c r="FO164" s="397"/>
      <c r="FP164" s="397"/>
      <c r="FQ164" s="397"/>
      <c r="FR164" s="397"/>
      <c r="FS164" s="397"/>
      <c r="FT164" s="397"/>
      <c r="FU164" s="397"/>
      <c r="FV164" s="397"/>
      <c r="FW164" s="397"/>
      <c r="FX164" s="397"/>
      <c r="FY164" s="397"/>
      <c r="FZ164" s="397"/>
      <c r="GA164" s="397"/>
      <c r="GB164" s="397"/>
      <c r="GC164" s="397"/>
      <c r="GD164" s="397"/>
      <c r="GE164" s="397"/>
      <c r="GF164" s="397"/>
      <c r="GG164" s="397"/>
      <c r="GH164" s="397"/>
      <c r="GI164" s="397"/>
      <c r="GJ164" s="397"/>
      <c r="GK164" s="397"/>
      <c r="GL164" s="397"/>
      <c r="GM164" s="397"/>
      <c r="GN164" s="397"/>
      <c r="GO164" s="397"/>
      <c r="GP164" s="397"/>
      <c r="GQ164" s="397"/>
      <c r="GR164" s="397"/>
      <c r="GS164" s="397"/>
      <c r="GT164" s="397"/>
      <c r="GU164" s="397"/>
      <c r="GV164" s="397"/>
      <c r="GW164" s="397"/>
      <c r="GX164" s="397"/>
      <c r="GY164" s="397"/>
      <c r="GZ164" s="397"/>
      <c r="HA164" s="397"/>
      <c r="HB164" s="397"/>
      <c r="HC164" s="397"/>
      <c r="HD164" s="397"/>
      <c r="HE164" s="397"/>
      <c r="HF164" s="397"/>
      <c r="HG164" s="397"/>
      <c r="HH164" s="397"/>
      <c r="HI164" s="397"/>
      <c r="HJ164" s="397"/>
      <c r="HK164" s="397"/>
      <c r="HL164" s="397"/>
      <c r="HM164" s="397"/>
      <c r="HN164" s="397"/>
      <c r="HO164" s="397"/>
      <c r="HP164" s="397"/>
      <c r="HQ164" s="397"/>
      <c r="HR164" s="397"/>
      <c r="HS164" s="397"/>
      <c r="HT164" s="397"/>
      <c r="HU164" s="397"/>
      <c r="HV164" s="397"/>
      <c r="HW164" s="397"/>
      <c r="HX164" s="397"/>
      <c r="HY164" s="397"/>
      <c r="HZ164" s="397"/>
      <c r="IA164" s="397"/>
      <c r="IB164" s="397"/>
      <c r="IC164" s="397"/>
      <c r="ID164" s="397"/>
      <c r="IE164" s="397"/>
      <c r="IF164" s="397"/>
      <c r="IG164" s="397"/>
      <c r="IH164" s="397"/>
      <c r="II164" s="397"/>
      <c r="IJ164" s="397"/>
      <c r="IK164" s="397"/>
      <c r="IL164" s="397"/>
      <c r="IM164" s="397"/>
      <c r="IN164" s="397"/>
    </row>
    <row r="165" spans="1:248" hidden="1">
      <c r="B165" s="739">
        <v>57600000</v>
      </c>
      <c r="C165" s="712" t="s">
        <v>1280</v>
      </c>
      <c r="G165" s="712"/>
      <c r="O165" s="397"/>
      <c r="P165" s="397"/>
      <c r="Q165" s="397"/>
      <c r="R165" s="397"/>
      <c r="S165" s="397"/>
      <c r="T165" s="397"/>
      <c r="U165" s="397"/>
      <c r="V165" s="397"/>
      <c r="W165" s="397"/>
      <c r="X165" s="397"/>
      <c r="Y165" s="397"/>
      <c r="Z165" s="397"/>
      <c r="AA165" s="397"/>
      <c r="AB165" s="397"/>
      <c r="AC165" s="397"/>
      <c r="AD165" s="397"/>
      <c r="AE165" s="397"/>
      <c r="AF165" s="397"/>
      <c r="AG165" s="397"/>
      <c r="AH165" s="397"/>
      <c r="AI165" s="397"/>
      <c r="AJ165" s="397"/>
      <c r="AK165" s="397"/>
      <c r="AL165" s="397"/>
      <c r="AM165" s="397"/>
      <c r="AN165" s="397"/>
      <c r="AO165" s="397"/>
      <c r="AP165" s="397"/>
      <c r="AQ165" s="397"/>
      <c r="AR165" s="397"/>
      <c r="AS165" s="397"/>
      <c r="AT165" s="397"/>
      <c r="AU165" s="397"/>
      <c r="AV165" s="397"/>
      <c r="AW165" s="397"/>
      <c r="AX165" s="397"/>
      <c r="AY165" s="397"/>
      <c r="AZ165" s="397"/>
      <c r="BA165" s="397"/>
      <c r="BB165" s="397"/>
      <c r="BC165" s="397"/>
      <c r="BD165" s="397"/>
      <c r="BE165" s="397"/>
      <c r="BF165" s="397"/>
      <c r="BG165" s="397"/>
      <c r="BH165" s="397"/>
      <c r="BI165" s="397"/>
      <c r="BJ165" s="397"/>
      <c r="BK165" s="397"/>
      <c r="BL165" s="397"/>
      <c r="BM165" s="397"/>
      <c r="BN165" s="397"/>
      <c r="BO165" s="397"/>
      <c r="BP165" s="397"/>
      <c r="BQ165" s="397"/>
      <c r="BR165" s="397"/>
      <c r="BS165" s="397"/>
      <c r="BT165" s="397"/>
      <c r="BU165" s="397"/>
      <c r="BV165" s="397"/>
      <c r="BW165" s="397"/>
      <c r="BX165" s="397"/>
      <c r="BY165" s="397"/>
      <c r="BZ165" s="397"/>
      <c r="CA165" s="397"/>
      <c r="CB165" s="397"/>
      <c r="CC165" s="397"/>
      <c r="CD165" s="397"/>
      <c r="CE165" s="397"/>
      <c r="CF165" s="397"/>
      <c r="CG165" s="397"/>
      <c r="CH165" s="397"/>
      <c r="CI165" s="397"/>
      <c r="CJ165" s="397"/>
      <c r="CK165" s="397"/>
      <c r="CL165" s="397"/>
      <c r="CM165" s="397"/>
      <c r="CN165" s="397"/>
      <c r="CO165" s="397"/>
      <c r="CP165" s="397"/>
      <c r="CQ165" s="397"/>
      <c r="CR165" s="397"/>
      <c r="CS165" s="397"/>
      <c r="CT165" s="397"/>
      <c r="CU165" s="397"/>
      <c r="CV165" s="397"/>
      <c r="CW165" s="397"/>
      <c r="CX165" s="397"/>
      <c r="CY165" s="397"/>
      <c r="CZ165" s="397"/>
      <c r="DA165" s="397"/>
      <c r="DB165" s="397"/>
      <c r="DC165" s="397"/>
      <c r="DD165" s="397"/>
      <c r="DE165" s="397"/>
      <c r="DF165" s="397"/>
      <c r="DG165" s="397"/>
      <c r="DH165" s="397"/>
      <c r="DI165" s="397"/>
      <c r="DJ165" s="397"/>
      <c r="DK165" s="397"/>
      <c r="DL165" s="397"/>
      <c r="DM165" s="397"/>
      <c r="DN165" s="397"/>
      <c r="DO165" s="397"/>
      <c r="DP165" s="397"/>
      <c r="DQ165" s="397"/>
      <c r="DR165" s="397"/>
      <c r="DS165" s="397"/>
      <c r="DT165" s="397"/>
      <c r="DU165" s="397"/>
      <c r="DV165" s="397"/>
      <c r="DW165" s="397"/>
      <c r="DX165" s="397"/>
      <c r="DY165" s="397"/>
      <c r="DZ165" s="397"/>
      <c r="EA165" s="397"/>
      <c r="EB165" s="397"/>
      <c r="EC165" s="397"/>
      <c r="ED165" s="397"/>
      <c r="EE165" s="397"/>
      <c r="EF165" s="397"/>
      <c r="EG165" s="397"/>
      <c r="EH165" s="397"/>
      <c r="EI165" s="397"/>
      <c r="EJ165" s="397"/>
      <c r="EK165" s="397"/>
      <c r="EL165" s="397"/>
      <c r="EM165" s="397"/>
      <c r="EN165" s="397"/>
      <c r="EO165" s="397"/>
      <c r="EP165" s="397"/>
      <c r="EQ165" s="397"/>
      <c r="ER165" s="397"/>
      <c r="ES165" s="397"/>
      <c r="ET165" s="397"/>
      <c r="EU165" s="397"/>
      <c r="EV165" s="397"/>
      <c r="EW165" s="397"/>
      <c r="EX165" s="397"/>
      <c r="EY165" s="397"/>
      <c r="EZ165" s="397"/>
      <c r="FA165" s="397"/>
      <c r="FB165" s="397"/>
      <c r="FC165" s="397"/>
      <c r="FD165" s="397"/>
      <c r="FE165" s="397"/>
      <c r="FF165" s="397"/>
      <c r="FG165" s="397"/>
      <c r="FH165" s="397"/>
      <c r="FI165" s="397"/>
      <c r="FJ165" s="397"/>
      <c r="FK165" s="397"/>
      <c r="FL165" s="397"/>
      <c r="FM165" s="397"/>
      <c r="FN165" s="397"/>
      <c r="FO165" s="397"/>
      <c r="FP165" s="397"/>
      <c r="FQ165" s="397"/>
      <c r="FR165" s="397"/>
      <c r="FS165" s="397"/>
      <c r="FT165" s="397"/>
      <c r="FU165" s="397"/>
      <c r="FV165" s="397"/>
      <c r="FW165" s="397"/>
      <c r="FX165" s="397"/>
      <c r="FY165" s="397"/>
      <c r="FZ165" s="397"/>
      <c r="GA165" s="397"/>
      <c r="GB165" s="397"/>
      <c r="GC165" s="397"/>
      <c r="GD165" s="397"/>
      <c r="GE165" s="397"/>
      <c r="GF165" s="397"/>
      <c r="GG165" s="397"/>
      <c r="GH165" s="397"/>
      <c r="GI165" s="397"/>
      <c r="GJ165" s="397"/>
      <c r="GK165" s="397"/>
      <c r="GL165" s="397"/>
      <c r="GM165" s="397"/>
      <c r="GN165" s="397"/>
      <c r="GO165" s="397"/>
      <c r="GP165" s="397"/>
      <c r="GQ165" s="397"/>
      <c r="GR165" s="397"/>
      <c r="GS165" s="397"/>
      <c r="GT165" s="397"/>
      <c r="GU165" s="397"/>
      <c r="GV165" s="397"/>
      <c r="GW165" s="397"/>
      <c r="GX165" s="397"/>
      <c r="GY165" s="397"/>
      <c r="GZ165" s="397"/>
      <c r="HA165" s="397"/>
      <c r="HB165" s="397"/>
      <c r="HC165" s="397"/>
      <c r="HD165" s="397"/>
      <c r="HE165" s="397"/>
      <c r="HF165" s="397"/>
      <c r="HG165" s="397"/>
      <c r="HH165" s="397"/>
      <c r="HI165" s="397"/>
      <c r="HJ165" s="397"/>
      <c r="HK165" s="397"/>
      <c r="HL165" s="397"/>
      <c r="HM165" s="397"/>
      <c r="HN165" s="397"/>
      <c r="HO165" s="397"/>
      <c r="HP165" s="397"/>
      <c r="HQ165" s="397"/>
      <c r="HR165" s="397"/>
      <c r="HS165" s="397"/>
      <c r="HT165" s="397"/>
      <c r="HU165" s="397"/>
      <c r="HV165" s="397"/>
      <c r="HW165" s="397"/>
      <c r="HX165" s="397"/>
      <c r="HY165" s="397"/>
      <c r="HZ165" s="397"/>
      <c r="IA165" s="397"/>
      <c r="IB165" s="397"/>
      <c r="IC165" s="397"/>
      <c r="ID165" s="397"/>
      <c r="IE165" s="397"/>
      <c r="IF165" s="397"/>
      <c r="IG165" s="397"/>
      <c r="IH165" s="397"/>
      <c r="II165" s="397"/>
      <c r="IJ165" s="397"/>
      <c r="IK165" s="397"/>
      <c r="IL165" s="397"/>
      <c r="IM165" s="397"/>
      <c r="IN165" s="397"/>
    </row>
    <row r="166" spans="1:248" hidden="1">
      <c r="B166" s="739">
        <v>43200000</v>
      </c>
      <c r="C166" s="712" t="s">
        <v>1281</v>
      </c>
      <c r="F166" s="740"/>
      <c r="G166" s="712"/>
      <c r="H166" s="712"/>
      <c r="O166" s="397"/>
      <c r="P166" s="397"/>
      <c r="Q166" s="397"/>
      <c r="R166" s="397"/>
      <c r="S166" s="397"/>
      <c r="T166" s="397"/>
      <c r="U166" s="397"/>
      <c r="V166" s="397"/>
      <c r="W166" s="397"/>
      <c r="X166" s="397"/>
      <c r="Y166" s="397"/>
      <c r="Z166" s="397"/>
      <c r="AA166" s="397"/>
      <c r="AB166" s="397"/>
      <c r="AC166" s="397"/>
      <c r="AD166" s="397"/>
      <c r="AE166" s="397"/>
      <c r="AF166" s="397"/>
      <c r="AG166" s="397"/>
      <c r="AH166" s="397"/>
      <c r="AI166" s="397"/>
      <c r="AJ166" s="397"/>
      <c r="AK166" s="397"/>
      <c r="AL166" s="397"/>
      <c r="AM166" s="397"/>
      <c r="AN166" s="397"/>
      <c r="AO166" s="397"/>
      <c r="AP166" s="397"/>
      <c r="AQ166" s="397"/>
      <c r="AR166" s="397"/>
      <c r="AS166" s="397"/>
      <c r="AT166" s="397"/>
      <c r="AU166" s="397"/>
      <c r="AV166" s="397"/>
      <c r="AW166" s="397"/>
      <c r="AX166" s="397"/>
      <c r="AY166" s="397"/>
      <c r="AZ166" s="397"/>
      <c r="BA166" s="397"/>
      <c r="BB166" s="397"/>
      <c r="BC166" s="397"/>
      <c r="BD166" s="397"/>
      <c r="BE166" s="397"/>
      <c r="BF166" s="397"/>
      <c r="BG166" s="397"/>
      <c r="BH166" s="397"/>
      <c r="BI166" s="397"/>
      <c r="BJ166" s="397"/>
      <c r="BK166" s="397"/>
      <c r="BL166" s="397"/>
      <c r="BM166" s="397"/>
      <c r="BN166" s="397"/>
      <c r="BO166" s="397"/>
      <c r="BP166" s="397"/>
      <c r="BQ166" s="397"/>
      <c r="BR166" s="397"/>
      <c r="BS166" s="397"/>
      <c r="BT166" s="397"/>
      <c r="BU166" s="397"/>
      <c r="BV166" s="397"/>
      <c r="BW166" s="397"/>
      <c r="BX166" s="397"/>
      <c r="BY166" s="397"/>
      <c r="BZ166" s="397"/>
      <c r="CA166" s="397"/>
      <c r="CB166" s="397"/>
      <c r="CC166" s="397"/>
      <c r="CD166" s="397"/>
      <c r="CE166" s="397"/>
      <c r="CF166" s="397"/>
      <c r="CG166" s="397"/>
      <c r="CH166" s="397"/>
      <c r="CI166" s="397"/>
      <c r="CJ166" s="397"/>
      <c r="CK166" s="397"/>
      <c r="CL166" s="397"/>
      <c r="CM166" s="397"/>
      <c r="CN166" s="397"/>
      <c r="CO166" s="397"/>
      <c r="CP166" s="397"/>
      <c r="CQ166" s="397"/>
      <c r="CR166" s="397"/>
      <c r="CS166" s="397"/>
      <c r="CT166" s="397"/>
      <c r="CU166" s="397"/>
      <c r="CV166" s="397"/>
      <c r="CW166" s="397"/>
      <c r="CX166" s="397"/>
      <c r="CY166" s="397"/>
      <c r="CZ166" s="397"/>
      <c r="DA166" s="397"/>
      <c r="DB166" s="397"/>
      <c r="DC166" s="397"/>
      <c r="DD166" s="397"/>
      <c r="DE166" s="397"/>
      <c r="DF166" s="397"/>
      <c r="DG166" s="397"/>
      <c r="DH166" s="397"/>
      <c r="DI166" s="397"/>
      <c r="DJ166" s="397"/>
      <c r="DK166" s="397"/>
      <c r="DL166" s="397"/>
      <c r="DM166" s="397"/>
      <c r="DN166" s="397"/>
      <c r="DO166" s="397"/>
      <c r="DP166" s="397"/>
      <c r="DQ166" s="397"/>
      <c r="DR166" s="397"/>
      <c r="DS166" s="397"/>
      <c r="DT166" s="397"/>
      <c r="DU166" s="397"/>
      <c r="DV166" s="397"/>
      <c r="DW166" s="397"/>
      <c r="DX166" s="397"/>
      <c r="DY166" s="397"/>
      <c r="DZ166" s="397"/>
      <c r="EA166" s="397"/>
      <c r="EB166" s="397"/>
      <c r="EC166" s="397"/>
      <c r="ED166" s="397"/>
      <c r="EE166" s="397"/>
      <c r="EF166" s="397"/>
      <c r="EG166" s="397"/>
      <c r="EH166" s="397"/>
      <c r="EI166" s="397"/>
      <c r="EJ166" s="397"/>
      <c r="EK166" s="397"/>
      <c r="EL166" s="397"/>
      <c r="EM166" s="397"/>
      <c r="EN166" s="397"/>
      <c r="EO166" s="397"/>
      <c r="EP166" s="397"/>
      <c r="EQ166" s="397"/>
      <c r="ER166" s="397"/>
      <c r="ES166" s="397"/>
      <c r="ET166" s="397"/>
      <c r="EU166" s="397"/>
      <c r="EV166" s="397"/>
      <c r="EW166" s="397"/>
      <c r="EX166" s="397"/>
      <c r="EY166" s="397"/>
      <c r="EZ166" s="397"/>
      <c r="FA166" s="397"/>
      <c r="FB166" s="397"/>
      <c r="FC166" s="397"/>
      <c r="FD166" s="397"/>
      <c r="FE166" s="397"/>
      <c r="FF166" s="397"/>
      <c r="FG166" s="397"/>
      <c r="FH166" s="397"/>
      <c r="FI166" s="397"/>
      <c r="FJ166" s="397"/>
      <c r="FK166" s="397"/>
      <c r="FL166" s="397"/>
      <c r="FM166" s="397"/>
      <c r="FN166" s="397"/>
      <c r="FO166" s="397"/>
      <c r="FP166" s="397"/>
      <c r="FQ166" s="397"/>
      <c r="FR166" s="397"/>
      <c r="FS166" s="397"/>
      <c r="FT166" s="397"/>
      <c r="FU166" s="397"/>
      <c r="FV166" s="397"/>
      <c r="FW166" s="397"/>
      <c r="FX166" s="397"/>
      <c r="FY166" s="397"/>
      <c r="FZ166" s="397"/>
      <c r="GA166" s="397"/>
      <c r="GB166" s="397"/>
      <c r="GC166" s="397"/>
      <c r="GD166" s="397"/>
      <c r="GE166" s="397"/>
      <c r="GF166" s="397"/>
      <c r="GG166" s="397"/>
      <c r="GH166" s="397"/>
      <c r="GI166" s="397"/>
      <c r="GJ166" s="397"/>
      <c r="GK166" s="397"/>
      <c r="GL166" s="397"/>
      <c r="GM166" s="397"/>
      <c r="GN166" s="397"/>
      <c r="GO166" s="397"/>
      <c r="GP166" s="397"/>
      <c r="GQ166" s="397"/>
      <c r="GR166" s="397"/>
      <c r="GS166" s="397"/>
      <c r="GT166" s="397"/>
      <c r="GU166" s="397"/>
      <c r="GV166" s="397"/>
      <c r="GW166" s="397"/>
      <c r="GX166" s="397"/>
      <c r="GY166" s="397"/>
      <c r="GZ166" s="397"/>
      <c r="HA166" s="397"/>
      <c r="HB166" s="397"/>
      <c r="HC166" s="397"/>
      <c r="HD166" s="397"/>
      <c r="HE166" s="397"/>
      <c r="HF166" s="397"/>
      <c r="HG166" s="397"/>
      <c r="HH166" s="397"/>
      <c r="HI166" s="397"/>
      <c r="HJ166" s="397"/>
      <c r="HK166" s="397"/>
      <c r="HL166" s="397"/>
      <c r="HM166" s="397"/>
      <c r="HN166" s="397"/>
      <c r="HO166" s="397"/>
      <c r="HP166" s="397"/>
      <c r="HQ166" s="397"/>
      <c r="HR166" s="397"/>
      <c r="HS166" s="397"/>
      <c r="HT166" s="397"/>
      <c r="HU166" s="397"/>
      <c r="HV166" s="397"/>
      <c r="HW166" s="397"/>
      <c r="HX166" s="397"/>
      <c r="HY166" s="397"/>
      <c r="HZ166" s="397"/>
      <c r="IA166" s="397"/>
      <c r="IB166" s="397"/>
      <c r="IC166" s="397"/>
      <c r="ID166" s="397"/>
      <c r="IE166" s="397"/>
      <c r="IF166" s="397"/>
      <c r="IG166" s="397"/>
      <c r="IH166" s="397"/>
      <c r="II166" s="397"/>
      <c r="IJ166" s="397"/>
      <c r="IK166" s="397"/>
      <c r="IL166" s="397"/>
      <c r="IM166" s="397"/>
      <c r="IN166" s="397"/>
    </row>
    <row r="167" spans="1:248" hidden="1">
      <c r="O167" s="397"/>
      <c r="P167" s="397"/>
      <c r="Q167" s="397"/>
      <c r="R167" s="397"/>
      <c r="S167" s="397"/>
      <c r="T167" s="397"/>
      <c r="U167" s="397"/>
      <c r="V167" s="397"/>
      <c r="W167" s="397"/>
      <c r="X167" s="397"/>
      <c r="Y167" s="397"/>
      <c r="Z167" s="397"/>
      <c r="AA167" s="397"/>
      <c r="AB167" s="397"/>
      <c r="AC167" s="397"/>
      <c r="AD167" s="397"/>
      <c r="AE167" s="397"/>
      <c r="AF167" s="397"/>
      <c r="AG167" s="397"/>
      <c r="AH167" s="397"/>
      <c r="AI167" s="397"/>
      <c r="AJ167" s="397"/>
      <c r="AK167" s="397"/>
      <c r="AL167" s="397"/>
      <c r="AM167" s="397"/>
      <c r="AN167" s="397"/>
      <c r="AO167" s="397"/>
      <c r="AP167" s="397"/>
      <c r="AQ167" s="397"/>
      <c r="AR167" s="397"/>
      <c r="AS167" s="397"/>
      <c r="AT167" s="397"/>
      <c r="AU167" s="397"/>
      <c r="AV167" s="397"/>
      <c r="AW167" s="397"/>
      <c r="AX167" s="397"/>
      <c r="AY167" s="397"/>
      <c r="AZ167" s="397"/>
      <c r="BA167" s="397"/>
      <c r="BB167" s="397"/>
      <c r="BC167" s="397"/>
      <c r="BD167" s="397"/>
      <c r="BE167" s="397"/>
      <c r="BF167" s="397"/>
      <c r="BG167" s="397"/>
      <c r="BH167" s="397"/>
      <c r="BI167" s="397"/>
      <c r="BJ167" s="397"/>
      <c r="BK167" s="397"/>
      <c r="BL167" s="397"/>
      <c r="BM167" s="397"/>
      <c r="BN167" s="397"/>
      <c r="BO167" s="397"/>
      <c r="BP167" s="397"/>
      <c r="BQ167" s="397"/>
      <c r="BR167" s="397"/>
      <c r="BS167" s="397"/>
      <c r="BT167" s="397"/>
      <c r="BU167" s="397"/>
      <c r="BV167" s="397"/>
      <c r="BW167" s="397"/>
      <c r="BX167" s="397"/>
      <c r="BY167" s="397"/>
      <c r="BZ167" s="397"/>
      <c r="CA167" s="397"/>
      <c r="CB167" s="397"/>
      <c r="CC167" s="397"/>
      <c r="CD167" s="397"/>
      <c r="CE167" s="397"/>
      <c r="CF167" s="397"/>
      <c r="CG167" s="397"/>
      <c r="CH167" s="397"/>
      <c r="CI167" s="397"/>
      <c r="CJ167" s="397"/>
      <c r="CK167" s="397"/>
      <c r="CL167" s="397"/>
      <c r="CM167" s="397"/>
      <c r="CN167" s="397"/>
      <c r="CO167" s="397"/>
      <c r="CP167" s="397"/>
      <c r="CQ167" s="397"/>
      <c r="CR167" s="397"/>
      <c r="CS167" s="397"/>
      <c r="CT167" s="397"/>
      <c r="CU167" s="397"/>
      <c r="CV167" s="397"/>
      <c r="CW167" s="397"/>
      <c r="CX167" s="397"/>
      <c r="CY167" s="397"/>
      <c r="CZ167" s="397"/>
      <c r="DA167" s="397"/>
      <c r="DB167" s="397"/>
      <c r="DC167" s="397"/>
      <c r="DD167" s="397"/>
      <c r="DE167" s="397"/>
      <c r="DF167" s="397"/>
      <c r="DG167" s="397"/>
      <c r="DH167" s="397"/>
      <c r="DI167" s="397"/>
      <c r="DJ167" s="397"/>
      <c r="DK167" s="397"/>
      <c r="DL167" s="397"/>
      <c r="DM167" s="397"/>
      <c r="DN167" s="397"/>
      <c r="DO167" s="397"/>
      <c r="DP167" s="397"/>
      <c r="DQ167" s="397"/>
      <c r="DR167" s="397"/>
      <c r="DS167" s="397"/>
      <c r="DT167" s="397"/>
      <c r="DU167" s="397"/>
      <c r="DV167" s="397"/>
      <c r="DW167" s="397"/>
      <c r="DX167" s="397"/>
      <c r="DY167" s="397"/>
      <c r="DZ167" s="397"/>
      <c r="EA167" s="397"/>
      <c r="EB167" s="397"/>
      <c r="EC167" s="397"/>
      <c r="ED167" s="397"/>
      <c r="EE167" s="397"/>
      <c r="EF167" s="397"/>
      <c r="EG167" s="397"/>
      <c r="EH167" s="397"/>
      <c r="EI167" s="397"/>
      <c r="EJ167" s="397"/>
      <c r="EK167" s="397"/>
      <c r="EL167" s="397"/>
      <c r="EM167" s="397"/>
      <c r="EN167" s="397"/>
      <c r="EO167" s="397"/>
      <c r="EP167" s="397"/>
      <c r="EQ167" s="397"/>
      <c r="ER167" s="397"/>
      <c r="ES167" s="397"/>
      <c r="ET167" s="397"/>
      <c r="EU167" s="397"/>
      <c r="EV167" s="397"/>
      <c r="EW167" s="397"/>
      <c r="EX167" s="397"/>
      <c r="EY167" s="397"/>
      <c r="EZ167" s="397"/>
      <c r="FA167" s="397"/>
      <c r="FB167" s="397"/>
      <c r="FC167" s="397"/>
      <c r="FD167" s="397"/>
      <c r="FE167" s="397"/>
      <c r="FF167" s="397"/>
      <c r="FG167" s="397"/>
      <c r="FH167" s="397"/>
      <c r="FI167" s="397"/>
      <c r="FJ167" s="397"/>
      <c r="FK167" s="397"/>
      <c r="FL167" s="397"/>
      <c r="FM167" s="397"/>
      <c r="FN167" s="397"/>
      <c r="FO167" s="397"/>
      <c r="FP167" s="397"/>
      <c r="FQ167" s="397"/>
      <c r="FR167" s="397"/>
      <c r="FS167" s="397"/>
      <c r="FT167" s="397"/>
      <c r="FU167" s="397"/>
      <c r="FV167" s="397"/>
      <c r="FW167" s="397"/>
      <c r="FX167" s="397"/>
      <c r="FY167" s="397"/>
      <c r="FZ167" s="397"/>
      <c r="GA167" s="397"/>
      <c r="GB167" s="397"/>
      <c r="GC167" s="397"/>
      <c r="GD167" s="397"/>
      <c r="GE167" s="397"/>
      <c r="GF167" s="397"/>
      <c r="GG167" s="397"/>
      <c r="GH167" s="397"/>
      <c r="GI167" s="397"/>
      <c r="GJ167" s="397"/>
      <c r="GK167" s="397"/>
      <c r="GL167" s="397"/>
      <c r="GM167" s="397"/>
      <c r="GN167" s="397"/>
      <c r="GO167" s="397"/>
      <c r="GP167" s="397"/>
      <c r="GQ167" s="397"/>
      <c r="GR167" s="397"/>
      <c r="GS167" s="397"/>
      <c r="GT167" s="397"/>
      <c r="GU167" s="397"/>
      <c r="GV167" s="397"/>
      <c r="GW167" s="397"/>
      <c r="GX167" s="397"/>
      <c r="GY167" s="397"/>
      <c r="GZ167" s="397"/>
      <c r="HA167" s="397"/>
      <c r="HB167" s="397"/>
      <c r="HC167" s="397"/>
      <c r="HD167" s="397"/>
      <c r="HE167" s="397"/>
      <c r="HF167" s="397"/>
      <c r="HG167" s="397"/>
      <c r="HH167" s="397"/>
      <c r="HI167" s="397"/>
      <c r="HJ167" s="397"/>
      <c r="HK167" s="397"/>
      <c r="HL167" s="397"/>
      <c r="HM167" s="397"/>
      <c r="HN167" s="397"/>
      <c r="HO167" s="397"/>
      <c r="HP167" s="397"/>
      <c r="HQ167" s="397"/>
      <c r="HR167" s="397"/>
      <c r="HS167" s="397"/>
      <c r="HT167" s="397"/>
      <c r="HU167" s="397"/>
      <c r="HV167" s="397"/>
      <c r="HW167" s="397"/>
      <c r="HX167" s="397"/>
      <c r="HY167" s="397"/>
      <c r="HZ167" s="397"/>
      <c r="IA167" s="397"/>
      <c r="IB167" s="397"/>
      <c r="IC167" s="397"/>
      <c r="ID167" s="397"/>
      <c r="IE167" s="397"/>
      <c r="IF167" s="397"/>
      <c r="IG167" s="397"/>
      <c r="IH167" s="397"/>
      <c r="II167" s="397"/>
      <c r="IJ167" s="397"/>
      <c r="IK167" s="397"/>
      <c r="IL167" s="397"/>
      <c r="IM167" s="397"/>
      <c r="IN167" s="397"/>
    </row>
    <row r="168" spans="1:248" hidden="1">
      <c r="O168" s="397"/>
      <c r="P168" s="397"/>
      <c r="Q168" s="397"/>
      <c r="R168" s="397"/>
      <c r="S168" s="397"/>
      <c r="T168" s="397"/>
      <c r="U168" s="397"/>
      <c r="V168" s="397"/>
      <c r="W168" s="397"/>
      <c r="X168" s="397"/>
      <c r="Y168" s="397"/>
      <c r="Z168" s="397"/>
      <c r="AA168" s="397"/>
      <c r="AB168" s="397"/>
      <c r="AC168" s="397"/>
      <c r="AD168" s="397"/>
      <c r="AE168" s="397"/>
      <c r="AF168" s="397"/>
      <c r="AG168" s="397"/>
      <c r="AH168" s="397"/>
      <c r="AI168" s="397"/>
      <c r="AJ168" s="397"/>
      <c r="AK168" s="397"/>
      <c r="AL168" s="397"/>
      <c r="AM168" s="397"/>
      <c r="AN168" s="397"/>
      <c r="AO168" s="397"/>
      <c r="AP168" s="397"/>
      <c r="AQ168" s="397"/>
      <c r="AR168" s="397"/>
      <c r="AS168" s="397"/>
      <c r="AT168" s="397"/>
      <c r="AU168" s="397"/>
      <c r="AV168" s="397"/>
      <c r="AW168" s="397"/>
      <c r="AX168" s="397"/>
      <c r="AY168" s="397"/>
      <c r="AZ168" s="397"/>
      <c r="BA168" s="397"/>
      <c r="BB168" s="397"/>
      <c r="BC168" s="397"/>
      <c r="BD168" s="397"/>
      <c r="BE168" s="397"/>
      <c r="BF168" s="397"/>
      <c r="BG168" s="397"/>
      <c r="BH168" s="397"/>
      <c r="BI168" s="397"/>
      <c r="BJ168" s="397"/>
      <c r="BK168" s="397"/>
      <c r="BL168" s="397"/>
      <c r="BM168" s="397"/>
      <c r="BN168" s="397"/>
      <c r="BO168" s="397"/>
      <c r="BP168" s="397"/>
      <c r="BQ168" s="397"/>
      <c r="BR168" s="397"/>
      <c r="BS168" s="397"/>
      <c r="BT168" s="397"/>
      <c r="BU168" s="397"/>
      <c r="BV168" s="397"/>
      <c r="BW168" s="397"/>
      <c r="BX168" s="397"/>
      <c r="BY168" s="397"/>
      <c r="BZ168" s="397"/>
      <c r="CA168" s="397"/>
      <c r="CB168" s="397"/>
      <c r="CC168" s="397"/>
      <c r="CD168" s="397"/>
      <c r="CE168" s="397"/>
      <c r="CF168" s="397"/>
      <c r="CG168" s="397"/>
      <c r="CH168" s="397"/>
      <c r="CI168" s="397"/>
      <c r="CJ168" s="397"/>
      <c r="CK168" s="397"/>
      <c r="CL168" s="397"/>
      <c r="CM168" s="397"/>
      <c r="CN168" s="397"/>
      <c r="CO168" s="397"/>
      <c r="CP168" s="397"/>
      <c r="CQ168" s="397"/>
      <c r="CR168" s="397"/>
      <c r="CS168" s="397"/>
      <c r="CT168" s="397"/>
      <c r="CU168" s="397"/>
      <c r="CV168" s="397"/>
      <c r="CW168" s="397"/>
      <c r="CX168" s="397"/>
      <c r="CY168" s="397"/>
      <c r="CZ168" s="397"/>
      <c r="DA168" s="397"/>
      <c r="DB168" s="397"/>
      <c r="DC168" s="397"/>
      <c r="DD168" s="397"/>
      <c r="DE168" s="397"/>
      <c r="DF168" s="397"/>
      <c r="DG168" s="397"/>
      <c r="DH168" s="397"/>
      <c r="DI168" s="397"/>
      <c r="DJ168" s="397"/>
      <c r="DK168" s="397"/>
      <c r="DL168" s="397"/>
      <c r="DM168" s="397"/>
      <c r="DN168" s="397"/>
      <c r="DO168" s="397"/>
      <c r="DP168" s="397"/>
      <c r="DQ168" s="397"/>
      <c r="DR168" s="397"/>
      <c r="DS168" s="397"/>
      <c r="DT168" s="397"/>
      <c r="DU168" s="397"/>
      <c r="DV168" s="397"/>
      <c r="DW168" s="397"/>
      <c r="DX168" s="397"/>
      <c r="DY168" s="397"/>
      <c r="DZ168" s="397"/>
      <c r="EA168" s="397"/>
      <c r="EB168" s="397"/>
      <c r="EC168" s="397"/>
      <c r="ED168" s="397"/>
      <c r="EE168" s="397"/>
      <c r="EF168" s="397"/>
      <c r="EG168" s="397"/>
      <c r="EH168" s="397"/>
      <c r="EI168" s="397"/>
      <c r="EJ168" s="397"/>
      <c r="EK168" s="397"/>
      <c r="EL168" s="397"/>
      <c r="EM168" s="397"/>
      <c r="EN168" s="397"/>
      <c r="EO168" s="397"/>
      <c r="EP168" s="397"/>
      <c r="EQ168" s="397"/>
      <c r="ER168" s="397"/>
      <c r="ES168" s="397"/>
      <c r="ET168" s="397"/>
      <c r="EU168" s="397"/>
      <c r="EV168" s="397"/>
      <c r="EW168" s="397"/>
      <c r="EX168" s="397"/>
      <c r="EY168" s="397"/>
      <c r="EZ168" s="397"/>
      <c r="FA168" s="397"/>
      <c r="FB168" s="397"/>
      <c r="FC168" s="397"/>
      <c r="FD168" s="397"/>
      <c r="FE168" s="397"/>
      <c r="FF168" s="397"/>
      <c r="FG168" s="397"/>
      <c r="FH168" s="397"/>
      <c r="FI168" s="397"/>
      <c r="FJ168" s="397"/>
      <c r="FK168" s="397"/>
      <c r="FL168" s="397"/>
      <c r="FM168" s="397"/>
      <c r="FN168" s="397"/>
      <c r="FO168" s="397"/>
      <c r="FP168" s="397"/>
      <c r="FQ168" s="397"/>
      <c r="FR168" s="397"/>
      <c r="FS168" s="397"/>
      <c r="FT168" s="397"/>
      <c r="FU168" s="397"/>
      <c r="FV168" s="397"/>
      <c r="FW168" s="397"/>
      <c r="FX168" s="397"/>
      <c r="FY168" s="397"/>
      <c r="FZ168" s="397"/>
      <c r="GA168" s="397"/>
      <c r="GB168" s="397"/>
      <c r="GC168" s="397"/>
      <c r="GD168" s="397"/>
      <c r="GE168" s="397"/>
      <c r="GF168" s="397"/>
      <c r="GG168" s="397"/>
      <c r="GH168" s="397"/>
      <c r="GI168" s="397"/>
      <c r="GJ168" s="397"/>
      <c r="GK168" s="397"/>
      <c r="GL168" s="397"/>
      <c r="GM168" s="397"/>
      <c r="GN168" s="397"/>
      <c r="GO168" s="397"/>
      <c r="GP168" s="397"/>
      <c r="GQ168" s="397"/>
      <c r="GR168" s="397"/>
      <c r="GS168" s="397"/>
      <c r="GT168" s="397"/>
      <c r="GU168" s="397"/>
      <c r="GV168" s="397"/>
      <c r="GW168" s="397"/>
      <c r="GX168" s="397"/>
      <c r="GY168" s="397"/>
      <c r="GZ168" s="397"/>
      <c r="HA168" s="397"/>
      <c r="HB168" s="397"/>
      <c r="HC168" s="397"/>
      <c r="HD168" s="397"/>
      <c r="HE168" s="397"/>
      <c r="HF168" s="397"/>
      <c r="HG168" s="397"/>
      <c r="HH168" s="397"/>
      <c r="HI168" s="397"/>
      <c r="HJ168" s="397"/>
      <c r="HK168" s="397"/>
      <c r="HL168" s="397"/>
      <c r="HM168" s="397"/>
      <c r="HN168" s="397"/>
      <c r="HO168" s="397"/>
      <c r="HP168" s="397"/>
      <c r="HQ168" s="397"/>
      <c r="HR168" s="397"/>
      <c r="HS168" s="397"/>
      <c r="HT168" s="397"/>
      <c r="HU168" s="397"/>
      <c r="HV168" s="397"/>
      <c r="HW168" s="397"/>
      <c r="HX168" s="397"/>
      <c r="HY168" s="397"/>
      <c r="HZ168" s="397"/>
      <c r="IA168" s="397"/>
      <c r="IB168" s="397"/>
      <c r="IC168" s="397"/>
      <c r="ID168" s="397"/>
      <c r="IE168" s="397"/>
      <c r="IF168" s="397"/>
      <c r="IG168" s="397"/>
      <c r="IH168" s="397"/>
      <c r="II168" s="397"/>
      <c r="IJ168" s="397"/>
      <c r="IK168" s="397"/>
      <c r="IL168" s="397"/>
      <c r="IM168" s="397"/>
      <c r="IN168" s="397"/>
    </row>
    <row r="169" spans="1:248" hidden="1">
      <c r="O169" s="397"/>
      <c r="P169" s="397"/>
      <c r="Q169" s="397"/>
      <c r="R169" s="397"/>
      <c r="S169" s="397"/>
      <c r="T169" s="397"/>
      <c r="U169" s="397"/>
      <c r="V169" s="397"/>
      <c r="W169" s="397"/>
      <c r="X169" s="397"/>
      <c r="Y169" s="397"/>
      <c r="Z169" s="397"/>
      <c r="AA169" s="397"/>
      <c r="AB169" s="397"/>
      <c r="AC169" s="397"/>
      <c r="AD169" s="397"/>
      <c r="AE169" s="397"/>
      <c r="AF169" s="397"/>
      <c r="AG169" s="397"/>
      <c r="AH169" s="397"/>
      <c r="AI169" s="397"/>
      <c r="AJ169" s="397"/>
      <c r="AK169" s="397"/>
      <c r="AL169" s="397"/>
      <c r="AM169" s="397"/>
      <c r="AN169" s="397"/>
      <c r="AO169" s="397"/>
      <c r="AP169" s="397"/>
      <c r="AQ169" s="397"/>
      <c r="AR169" s="397"/>
      <c r="AS169" s="397"/>
      <c r="AT169" s="397"/>
      <c r="AU169" s="397"/>
      <c r="AV169" s="397"/>
      <c r="AW169" s="397"/>
      <c r="AX169" s="397"/>
      <c r="AY169" s="397"/>
      <c r="AZ169" s="397"/>
      <c r="BA169" s="397"/>
      <c r="BB169" s="397"/>
      <c r="BC169" s="397"/>
      <c r="BD169" s="397"/>
      <c r="BE169" s="397"/>
      <c r="BF169" s="397"/>
      <c r="BG169" s="397"/>
      <c r="BH169" s="397"/>
      <c r="BI169" s="397"/>
      <c r="BJ169" s="397"/>
      <c r="BK169" s="397"/>
      <c r="BL169" s="397"/>
      <c r="BM169" s="397"/>
      <c r="BN169" s="397"/>
      <c r="BO169" s="397"/>
      <c r="BP169" s="397"/>
      <c r="BQ169" s="397"/>
      <c r="BR169" s="397"/>
      <c r="BS169" s="397"/>
      <c r="BT169" s="397"/>
      <c r="BU169" s="397"/>
      <c r="BV169" s="397"/>
      <c r="BW169" s="397"/>
      <c r="BX169" s="397"/>
      <c r="BY169" s="397"/>
      <c r="BZ169" s="397"/>
      <c r="CA169" s="397"/>
      <c r="CB169" s="397"/>
      <c r="CC169" s="397"/>
      <c r="CD169" s="397"/>
      <c r="CE169" s="397"/>
      <c r="CF169" s="397"/>
      <c r="CG169" s="397"/>
      <c r="CH169" s="397"/>
      <c r="CI169" s="397"/>
      <c r="CJ169" s="397"/>
      <c r="CK169" s="397"/>
      <c r="CL169" s="397"/>
      <c r="CM169" s="397"/>
      <c r="CN169" s="397"/>
      <c r="CO169" s="397"/>
      <c r="CP169" s="397"/>
      <c r="CQ169" s="397"/>
      <c r="CR169" s="397"/>
      <c r="CS169" s="397"/>
      <c r="CT169" s="397"/>
      <c r="CU169" s="397"/>
      <c r="CV169" s="397"/>
      <c r="CW169" s="397"/>
      <c r="CX169" s="397"/>
      <c r="CY169" s="397"/>
      <c r="CZ169" s="397"/>
      <c r="DA169" s="397"/>
      <c r="DB169" s="397"/>
      <c r="DC169" s="397"/>
      <c r="DD169" s="397"/>
      <c r="DE169" s="397"/>
      <c r="DF169" s="397"/>
      <c r="DG169" s="397"/>
      <c r="DH169" s="397"/>
      <c r="DI169" s="397"/>
      <c r="DJ169" s="397"/>
      <c r="DK169" s="397"/>
      <c r="DL169" s="397"/>
      <c r="DM169" s="397"/>
      <c r="DN169" s="397"/>
      <c r="DO169" s="397"/>
      <c r="DP169" s="397"/>
      <c r="DQ169" s="397"/>
      <c r="DR169" s="397"/>
      <c r="DS169" s="397"/>
      <c r="DT169" s="397"/>
      <c r="DU169" s="397"/>
      <c r="DV169" s="397"/>
      <c r="DW169" s="397"/>
      <c r="DX169" s="397"/>
      <c r="DY169" s="397"/>
      <c r="DZ169" s="397"/>
      <c r="EA169" s="397"/>
      <c r="EB169" s="397"/>
      <c r="EC169" s="397"/>
      <c r="ED169" s="397"/>
      <c r="EE169" s="397"/>
      <c r="EF169" s="397"/>
      <c r="EG169" s="397"/>
      <c r="EH169" s="397"/>
      <c r="EI169" s="397"/>
      <c r="EJ169" s="397"/>
      <c r="EK169" s="397"/>
      <c r="EL169" s="397"/>
      <c r="EM169" s="397"/>
      <c r="EN169" s="397"/>
      <c r="EO169" s="397"/>
      <c r="EP169" s="397"/>
      <c r="EQ169" s="397"/>
      <c r="ER169" s="397"/>
      <c r="ES169" s="397"/>
      <c r="ET169" s="397"/>
      <c r="EU169" s="397"/>
      <c r="EV169" s="397"/>
      <c r="EW169" s="397"/>
      <c r="EX169" s="397"/>
      <c r="EY169" s="397"/>
      <c r="EZ169" s="397"/>
      <c r="FA169" s="397"/>
      <c r="FB169" s="397"/>
      <c r="FC169" s="397"/>
      <c r="FD169" s="397"/>
      <c r="FE169" s="397"/>
      <c r="FF169" s="397"/>
      <c r="FG169" s="397"/>
      <c r="FH169" s="397"/>
      <c r="FI169" s="397"/>
      <c r="FJ169" s="397"/>
      <c r="FK169" s="397"/>
      <c r="FL169" s="397"/>
      <c r="FM169" s="397"/>
      <c r="FN169" s="397"/>
      <c r="FO169" s="397"/>
      <c r="FP169" s="397"/>
      <c r="FQ169" s="397"/>
      <c r="FR169" s="397"/>
      <c r="FS169" s="397"/>
      <c r="FT169" s="397"/>
      <c r="FU169" s="397"/>
      <c r="FV169" s="397"/>
      <c r="FW169" s="397"/>
      <c r="FX169" s="397"/>
      <c r="FY169" s="397"/>
      <c r="FZ169" s="397"/>
      <c r="GA169" s="397"/>
      <c r="GB169" s="397"/>
      <c r="GC169" s="397"/>
      <c r="GD169" s="397"/>
      <c r="GE169" s="397"/>
      <c r="GF169" s="397"/>
      <c r="GG169" s="397"/>
      <c r="GH169" s="397"/>
      <c r="GI169" s="397"/>
      <c r="GJ169" s="397"/>
      <c r="GK169" s="397"/>
      <c r="GL169" s="397"/>
      <c r="GM169" s="397"/>
      <c r="GN169" s="397"/>
      <c r="GO169" s="397"/>
      <c r="GP169" s="397"/>
      <c r="GQ169" s="397"/>
      <c r="GR169" s="397"/>
      <c r="GS169" s="397"/>
      <c r="GT169" s="397"/>
      <c r="GU169" s="397"/>
      <c r="GV169" s="397"/>
      <c r="GW169" s="397"/>
      <c r="GX169" s="397"/>
      <c r="GY169" s="397"/>
      <c r="GZ169" s="397"/>
      <c r="HA169" s="397"/>
      <c r="HB169" s="397"/>
      <c r="HC169" s="397"/>
      <c r="HD169" s="397"/>
      <c r="HE169" s="397"/>
      <c r="HF169" s="397"/>
      <c r="HG169" s="397"/>
      <c r="HH169" s="397"/>
      <c r="HI169" s="397"/>
      <c r="HJ169" s="397"/>
      <c r="HK169" s="397"/>
      <c r="HL169" s="397"/>
      <c r="HM169" s="397"/>
      <c r="HN169" s="397"/>
      <c r="HO169" s="397"/>
      <c r="HP169" s="397"/>
      <c r="HQ169" s="397"/>
      <c r="HR169" s="397"/>
      <c r="HS169" s="397"/>
      <c r="HT169" s="397"/>
      <c r="HU169" s="397"/>
      <c r="HV169" s="397"/>
      <c r="HW169" s="397"/>
      <c r="HX169" s="397"/>
      <c r="HY169" s="397"/>
      <c r="HZ169" s="397"/>
      <c r="IA169" s="397"/>
      <c r="IB169" s="397"/>
      <c r="IC169" s="397"/>
      <c r="ID169" s="397"/>
      <c r="IE169" s="397"/>
      <c r="IF169" s="397"/>
      <c r="IG169" s="397"/>
      <c r="IH169" s="397"/>
      <c r="II169" s="397"/>
      <c r="IJ169" s="397"/>
      <c r="IK169" s="397"/>
      <c r="IL169" s="397"/>
      <c r="IM169" s="397"/>
      <c r="IN169" s="397"/>
    </row>
    <row r="170" spans="1:248" hidden="1">
      <c r="O170" s="397"/>
      <c r="P170" s="397"/>
      <c r="Q170" s="397"/>
      <c r="R170" s="397"/>
      <c r="S170" s="397"/>
      <c r="T170" s="397"/>
      <c r="U170" s="397"/>
      <c r="V170" s="397"/>
      <c r="W170" s="397"/>
      <c r="X170" s="397"/>
      <c r="Y170" s="397"/>
      <c r="Z170" s="397"/>
      <c r="AA170" s="397"/>
      <c r="AB170" s="397"/>
      <c r="AC170" s="397"/>
      <c r="AD170" s="397"/>
      <c r="AE170" s="397"/>
      <c r="AF170" s="397"/>
      <c r="AG170" s="397"/>
      <c r="AH170" s="397"/>
      <c r="AI170" s="397"/>
      <c r="AJ170" s="397"/>
      <c r="AK170" s="397"/>
      <c r="AL170" s="397"/>
      <c r="AM170" s="397"/>
      <c r="AN170" s="397"/>
      <c r="AO170" s="397"/>
      <c r="AP170" s="397"/>
      <c r="AQ170" s="397"/>
      <c r="AR170" s="397"/>
      <c r="AS170" s="397"/>
      <c r="AT170" s="397"/>
      <c r="AU170" s="397"/>
      <c r="AV170" s="397"/>
      <c r="AW170" s="397"/>
      <c r="AX170" s="397"/>
      <c r="AY170" s="397"/>
      <c r="AZ170" s="397"/>
      <c r="BA170" s="397"/>
      <c r="BB170" s="397"/>
      <c r="BC170" s="397"/>
      <c r="BD170" s="397"/>
      <c r="BE170" s="397"/>
      <c r="BF170" s="397"/>
      <c r="BG170" s="397"/>
      <c r="BH170" s="397"/>
      <c r="BI170" s="397"/>
      <c r="BJ170" s="397"/>
      <c r="BK170" s="397"/>
      <c r="BL170" s="397"/>
      <c r="BM170" s="397"/>
      <c r="BN170" s="397"/>
      <c r="BO170" s="397"/>
      <c r="BP170" s="397"/>
      <c r="BQ170" s="397"/>
      <c r="BR170" s="397"/>
      <c r="BS170" s="397"/>
      <c r="BT170" s="397"/>
      <c r="BU170" s="397"/>
      <c r="BV170" s="397"/>
      <c r="BW170" s="397"/>
      <c r="BX170" s="397"/>
      <c r="BY170" s="397"/>
      <c r="BZ170" s="397"/>
      <c r="CA170" s="397"/>
      <c r="CB170" s="397"/>
      <c r="CC170" s="397"/>
      <c r="CD170" s="397"/>
      <c r="CE170" s="397"/>
      <c r="CF170" s="397"/>
      <c r="CG170" s="397"/>
      <c r="CH170" s="397"/>
      <c r="CI170" s="397"/>
      <c r="CJ170" s="397"/>
      <c r="CK170" s="397"/>
      <c r="CL170" s="397"/>
      <c r="CM170" s="397"/>
      <c r="CN170" s="397"/>
      <c r="CO170" s="397"/>
      <c r="CP170" s="397"/>
      <c r="CQ170" s="397"/>
      <c r="CR170" s="397"/>
      <c r="CS170" s="397"/>
      <c r="CT170" s="397"/>
      <c r="CU170" s="397"/>
      <c r="CV170" s="397"/>
      <c r="CW170" s="397"/>
      <c r="CX170" s="397"/>
      <c r="CY170" s="397"/>
      <c r="CZ170" s="397"/>
      <c r="DA170" s="397"/>
      <c r="DB170" s="397"/>
      <c r="DC170" s="397"/>
      <c r="DD170" s="397"/>
      <c r="DE170" s="397"/>
      <c r="DF170" s="397"/>
      <c r="DG170" s="397"/>
      <c r="DH170" s="397"/>
      <c r="DI170" s="397"/>
      <c r="DJ170" s="397"/>
      <c r="DK170" s="397"/>
      <c r="DL170" s="397"/>
      <c r="DM170" s="397"/>
      <c r="DN170" s="397"/>
      <c r="DO170" s="397"/>
      <c r="DP170" s="397"/>
      <c r="DQ170" s="397"/>
      <c r="DR170" s="397"/>
      <c r="DS170" s="397"/>
      <c r="DT170" s="397"/>
      <c r="DU170" s="397"/>
      <c r="DV170" s="397"/>
      <c r="DW170" s="397"/>
      <c r="DX170" s="397"/>
      <c r="DY170" s="397"/>
      <c r="DZ170" s="397"/>
      <c r="EA170" s="397"/>
      <c r="EB170" s="397"/>
      <c r="EC170" s="397"/>
      <c r="ED170" s="397"/>
      <c r="EE170" s="397"/>
      <c r="EF170" s="397"/>
      <c r="EG170" s="397"/>
      <c r="EH170" s="397"/>
      <c r="EI170" s="397"/>
      <c r="EJ170" s="397"/>
      <c r="EK170" s="397"/>
      <c r="EL170" s="397"/>
      <c r="EM170" s="397"/>
      <c r="EN170" s="397"/>
      <c r="EO170" s="397"/>
      <c r="EP170" s="397"/>
      <c r="EQ170" s="397"/>
      <c r="ER170" s="397"/>
      <c r="ES170" s="397"/>
      <c r="ET170" s="397"/>
      <c r="EU170" s="397"/>
      <c r="EV170" s="397"/>
      <c r="EW170" s="397"/>
      <c r="EX170" s="397"/>
      <c r="EY170" s="397"/>
      <c r="EZ170" s="397"/>
      <c r="FA170" s="397"/>
      <c r="FB170" s="397"/>
      <c r="FC170" s="397"/>
      <c r="FD170" s="397"/>
      <c r="FE170" s="397"/>
      <c r="FF170" s="397"/>
      <c r="FG170" s="397"/>
      <c r="FH170" s="397"/>
      <c r="FI170" s="397"/>
      <c r="FJ170" s="397"/>
      <c r="FK170" s="397"/>
      <c r="FL170" s="397"/>
      <c r="FM170" s="397"/>
      <c r="FN170" s="397"/>
      <c r="FO170" s="397"/>
      <c r="FP170" s="397"/>
      <c r="FQ170" s="397"/>
      <c r="FR170" s="397"/>
      <c r="FS170" s="397"/>
      <c r="FT170" s="397"/>
      <c r="FU170" s="397"/>
      <c r="FV170" s="397"/>
      <c r="FW170" s="397"/>
      <c r="FX170" s="397"/>
      <c r="FY170" s="397"/>
      <c r="FZ170" s="397"/>
      <c r="GA170" s="397"/>
      <c r="GB170" s="397"/>
      <c r="GC170" s="397"/>
      <c r="GD170" s="397"/>
      <c r="GE170" s="397"/>
      <c r="GF170" s="397"/>
      <c r="GG170" s="397"/>
      <c r="GH170" s="397"/>
      <c r="GI170" s="397"/>
      <c r="GJ170" s="397"/>
      <c r="GK170" s="397"/>
      <c r="GL170" s="397"/>
      <c r="GM170" s="397"/>
      <c r="GN170" s="397"/>
      <c r="GO170" s="397"/>
      <c r="GP170" s="397"/>
      <c r="GQ170" s="397"/>
      <c r="GR170" s="397"/>
      <c r="GS170" s="397"/>
      <c r="GT170" s="397"/>
      <c r="GU170" s="397"/>
      <c r="GV170" s="397"/>
      <c r="GW170" s="397"/>
      <c r="GX170" s="397"/>
      <c r="GY170" s="397"/>
      <c r="GZ170" s="397"/>
      <c r="HA170" s="397"/>
      <c r="HB170" s="397"/>
      <c r="HC170" s="397"/>
      <c r="HD170" s="397"/>
      <c r="HE170" s="397"/>
      <c r="HF170" s="397"/>
      <c r="HG170" s="397"/>
      <c r="HH170" s="397"/>
      <c r="HI170" s="397"/>
      <c r="HJ170" s="397"/>
      <c r="HK170" s="397"/>
      <c r="HL170" s="397"/>
      <c r="HM170" s="397"/>
      <c r="HN170" s="397"/>
      <c r="HO170" s="397"/>
      <c r="HP170" s="397"/>
      <c r="HQ170" s="397"/>
      <c r="HR170" s="397"/>
      <c r="HS170" s="397"/>
      <c r="HT170" s="397"/>
      <c r="HU170" s="397"/>
      <c r="HV170" s="397"/>
      <c r="HW170" s="397"/>
      <c r="HX170" s="397"/>
      <c r="HY170" s="397"/>
      <c r="HZ170" s="397"/>
      <c r="IA170" s="397"/>
      <c r="IB170" s="397"/>
      <c r="IC170" s="397"/>
      <c r="ID170" s="397"/>
      <c r="IE170" s="397"/>
      <c r="IF170" s="397"/>
      <c r="IG170" s="397"/>
      <c r="IH170" s="397"/>
      <c r="II170" s="397"/>
      <c r="IJ170" s="397"/>
      <c r="IK170" s="397"/>
      <c r="IL170" s="397"/>
      <c r="IM170" s="397"/>
      <c r="IN170" s="397"/>
    </row>
    <row r="171" spans="1:248" hidden="1">
      <c r="O171" s="397"/>
      <c r="P171" s="397"/>
      <c r="Q171" s="397"/>
      <c r="R171" s="397"/>
      <c r="S171" s="397"/>
      <c r="T171" s="397"/>
      <c r="U171" s="397"/>
      <c r="V171" s="397"/>
      <c r="W171" s="397"/>
      <c r="X171" s="397"/>
      <c r="Y171" s="397"/>
      <c r="Z171" s="397"/>
      <c r="AA171" s="397"/>
      <c r="AB171" s="397"/>
      <c r="AC171" s="397"/>
      <c r="AD171" s="397"/>
      <c r="AE171" s="397"/>
      <c r="AF171" s="397"/>
      <c r="AG171" s="397"/>
      <c r="AH171" s="397"/>
      <c r="AI171" s="397"/>
      <c r="AJ171" s="397"/>
      <c r="AK171" s="397"/>
      <c r="AL171" s="397"/>
      <c r="AM171" s="397"/>
      <c r="AN171" s="397"/>
      <c r="AO171" s="397"/>
      <c r="AP171" s="397"/>
      <c r="AQ171" s="397"/>
      <c r="AR171" s="397"/>
      <c r="AS171" s="397"/>
      <c r="AT171" s="397"/>
      <c r="AU171" s="397"/>
      <c r="AV171" s="397"/>
      <c r="AW171" s="397"/>
      <c r="AX171" s="397"/>
      <c r="AY171" s="397"/>
      <c r="AZ171" s="397"/>
      <c r="BA171" s="397"/>
      <c r="BB171" s="397"/>
      <c r="BC171" s="397"/>
      <c r="BD171" s="397"/>
      <c r="BE171" s="397"/>
      <c r="BF171" s="397"/>
      <c r="BG171" s="397"/>
      <c r="BH171" s="397"/>
      <c r="BI171" s="397"/>
      <c r="BJ171" s="397"/>
      <c r="BK171" s="397"/>
      <c r="BL171" s="397"/>
      <c r="BM171" s="397"/>
      <c r="BN171" s="397"/>
      <c r="BO171" s="397"/>
      <c r="BP171" s="397"/>
      <c r="BQ171" s="397"/>
      <c r="BR171" s="397"/>
      <c r="BS171" s="397"/>
      <c r="BT171" s="397"/>
      <c r="BU171" s="397"/>
      <c r="BV171" s="397"/>
      <c r="BW171" s="397"/>
      <c r="BX171" s="397"/>
      <c r="BY171" s="397"/>
      <c r="BZ171" s="397"/>
      <c r="CA171" s="397"/>
      <c r="CB171" s="397"/>
      <c r="CC171" s="397"/>
      <c r="CD171" s="397"/>
      <c r="CE171" s="397"/>
      <c r="CF171" s="397"/>
      <c r="CG171" s="397"/>
      <c r="CH171" s="397"/>
      <c r="CI171" s="397"/>
      <c r="CJ171" s="397"/>
      <c r="CK171" s="397"/>
      <c r="CL171" s="397"/>
      <c r="CM171" s="397"/>
      <c r="CN171" s="397"/>
      <c r="CO171" s="397"/>
      <c r="CP171" s="397"/>
      <c r="CQ171" s="397"/>
      <c r="CR171" s="397"/>
      <c r="CS171" s="397"/>
      <c r="CT171" s="397"/>
      <c r="CU171" s="397"/>
      <c r="CV171" s="397"/>
      <c r="CW171" s="397"/>
      <c r="CX171" s="397"/>
      <c r="CY171" s="397"/>
      <c r="CZ171" s="397"/>
      <c r="DA171" s="397"/>
      <c r="DB171" s="397"/>
      <c r="DC171" s="397"/>
      <c r="DD171" s="397"/>
      <c r="DE171" s="397"/>
      <c r="DF171" s="397"/>
      <c r="DG171" s="397"/>
      <c r="DH171" s="397"/>
      <c r="DI171" s="397"/>
      <c r="DJ171" s="397"/>
      <c r="DK171" s="397"/>
      <c r="DL171" s="397"/>
      <c r="DM171" s="397"/>
      <c r="DN171" s="397"/>
      <c r="DO171" s="397"/>
      <c r="DP171" s="397"/>
      <c r="DQ171" s="397"/>
      <c r="DR171" s="397"/>
      <c r="DS171" s="397"/>
      <c r="DT171" s="397"/>
      <c r="DU171" s="397"/>
      <c r="DV171" s="397"/>
      <c r="DW171" s="397"/>
      <c r="DX171" s="397"/>
      <c r="DY171" s="397"/>
      <c r="DZ171" s="397"/>
      <c r="EA171" s="397"/>
      <c r="EB171" s="397"/>
      <c r="EC171" s="397"/>
      <c r="ED171" s="397"/>
      <c r="EE171" s="397"/>
      <c r="EF171" s="397"/>
      <c r="EG171" s="397"/>
      <c r="EH171" s="397"/>
      <c r="EI171" s="397"/>
      <c r="EJ171" s="397"/>
      <c r="EK171" s="397"/>
      <c r="EL171" s="397"/>
      <c r="EM171" s="397"/>
      <c r="EN171" s="397"/>
      <c r="EO171" s="397"/>
      <c r="EP171" s="397"/>
      <c r="EQ171" s="397"/>
      <c r="ER171" s="397"/>
      <c r="ES171" s="397"/>
      <c r="ET171" s="397"/>
      <c r="EU171" s="397"/>
      <c r="EV171" s="397"/>
      <c r="EW171" s="397"/>
      <c r="EX171" s="397"/>
      <c r="EY171" s="397"/>
      <c r="EZ171" s="397"/>
      <c r="FA171" s="397"/>
      <c r="FB171" s="397"/>
      <c r="FC171" s="397"/>
      <c r="FD171" s="397"/>
      <c r="FE171" s="397"/>
      <c r="FF171" s="397"/>
      <c r="FG171" s="397"/>
      <c r="FH171" s="397"/>
      <c r="FI171" s="397"/>
      <c r="FJ171" s="397"/>
      <c r="FK171" s="397"/>
      <c r="FL171" s="397"/>
      <c r="FM171" s="397"/>
      <c r="FN171" s="397"/>
      <c r="FO171" s="397"/>
      <c r="FP171" s="397"/>
      <c r="FQ171" s="397"/>
      <c r="FR171" s="397"/>
      <c r="FS171" s="397"/>
      <c r="FT171" s="397"/>
      <c r="FU171" s="397"/>
      <c r="FV171" s="397"/>
      <c r="FW171" s="397"/>
      <c r="FX171" s="397"/>
      <c r="FY171" s="397"/>
      <c r="FZ171" s="397"/>
      <c r="GA171" s="397"/>
      <c r="GB171" s="397"/>
      <c r="GC171" s="397"/>
      <c r="GD171" s="397"/>
      <c r="GE171" s="397"/>
      <c r="GF171" s="397"/>
      <c r="GG171" s="397"/>
      <c r="GH171" s="397"/>
      <c r="GI171" s="397"/>
      <c r="GJ171" s="397"/>
      <c r="GK171" s="397"/>
      <c r="GL171" s="397"/>
      <c r="GM171" s="397"/>
      <c r="GN171" s="397"/>
      <c r="GO171" s="397"/>
      <c r="GP171" s="397"/>
      <c r="GQ171" s="397"/>
      <c r="GR171" s="397"/>
      <c r="GS171" s="397"/>
      <c r="GT171" s="397"/>
      <c r="GU171" s="397"/>
      <c r="GV171" s="397"/>
      <c r="GW171" s="397"/>
      <c r="GX171" s="397"/>
      <c r="GY171" s="397"/>
      <c r="GZ171" s="397"/>
      <c r="HA171" s="397"/>
      <c r="HB171" s="397"/>
      <c r="HC171" s="397"/>
      <c r="HD171" s="397"/>
      <c r="HE171" s="397"/>
      <c r="HF171" s="397"/>
      <c r="HG171" s="397"/>
      <c r="HH171" s="397"/>
      <c r="HI171" s="397"/>
      <c r="HJ171" s="397"/>
      <c r="HK171" s="397"/>
      <c r="HL171" s="397"/>
      <c r="HM171" s="397"/>
      <c r="HN171" s="397"/>
      <c r="HO171" s="397"/>
      <c r="HP171" s="397"/>
      <c r="HQ171" s="397"/>
      <c r="HR171" s="397"/>
      <c r="HS171" s="397"/>
      <c r="HT171" s="397"/>
      <c r="HU171" s="397"/>
      <c r="HV171" s="397"/>
      <c r="HW171" s="397"/>
      <c r="HX171" s="397"/>
      <c r="HY171" s="397"/>
      <c r="HZ171" s="397"/>
      <c r="IA171" s="397"/>
      <c r="IB171" s="397"/>
      <c r="IC171" s="397"/>
      <c r="ID171" s="397"/>
      <c r="IE171" s="397"/>
      <c r="IF171" s="397"/>
      <c r="IG171" s="397"/>
      <c r="IH171" s="397"/>
      <c r="II171" s="397"/>
      <c r="IJ171" s="397"/>
      <c r="IK171" s="397"/>
      <c r="IL171" s="397"/>
      <c r="IM171" s="397"/>
      <c r="IN171" s="397"/>
    </row>
    <row r="172" spans="1:248" hidden="1">
      <c r="O172" s="397"/>
      <c r="P172" s="397"/>
      <c r="Q172" s="397"/>
      <c r="R172" s="397"/>
      <c r="S172" s="397"/>
      <c r="T172" s="397"/>
      <c r="U172" s="397"/>
      <c r="V172" s="397"/>
      <c r="W172" s="397"/>
      <c r="X172" s="397"/>
      <c r="Y172" s="397"/>
      <c r="Z172" s="397"/>
      <c r="AA172" s="397"/>
      <c r="AB172" s="397"/>
      <c r="AC172" s="397"/>
      <c r="AD172" s="397"/>
      <c r="AE172" s="397"/>
      <c r="AF172" s="397"/>
      <c r="AG172" s="397"/>
      <c r="AH172" s="397"/>
      <c r="AI172" s="397"/>
      <c r="AJ172" s="397"/>
      <c r="AK172" s="397"/>
      <c r="AL172" s="397"/>
      <c r="AM172" s="397"/>
      <c r="AN172" s="397"/>
      <c r="AO172" s="397"/>
      <c r="AP172" s="397"/>
      <c r="AQ172" s="397"/>
      <c r="AR172" s="397"/>
      <c r="AS172" s="397"/>
      <c r="AT172" s="397"/>
      <c r="AU172" s="397"/>
      <c r="AV172" s="397"/>
      <c r="AW172" s="397"/>
      <c r="AX172" s="397"/>
      <c r="AY172" s="397"/>
      <c r="AZ172" s="397"/>
      <c r="BA172" s="397"/>
      <c r="BB172" s="397"/>
      <c r="BC172" s="397"/>
      <c r="BD172" s="397"/>
      <c r="BE172" s="397"/>
      <c r="BF172" s="397"/>
      <c r="BG172" s="397"/>
      <c r="BH172" s="397"/>
      <c r="BI172" s="397"/>
      <c r="BJ172" s="397"/>
      <c r="BK172" s="397"/>
      <c r="BL172" s="397"/>
      <c r="BM172" s="397"/>
      <c r="BN172" s="397"/>
      <c r="BO172" s="397"/>
      <c r="BP172" s="397"/>
      <c r="BQ172" s="397"/>
      <c r="BR172" s="397"/>
      <c r="BS172" s="397"/>
      <c r="BT172" s="397"/>
      <c r="BU172" s="397"/>
      <c r="BV172" s="397"/>
      <c r="BW172" s="397"/>
      <c r="BX172" s="397"/>
      <c r="BY172" s="397"/>
      <c r="BZ172" s="397"/>
      <c r="CA172" s="397"/>
      <c r="CB172" s="397"/>
      <c r="CC172" s="397"/>
      <c r="CD172" s="397"/>
      <c r="CE172" s="397"/>
      <c r="CF172" s="397"/>
      <c r="CG172" s="397"/>
      <c r="CH172" s="397"/>
      <c r="CI172" s="397"/>
      <c r="CJ172" s="397"/>
      <c r="CK172" s="397"/>
      <c r="CL172" s="397"/>
      <c r="CM172" s="397"/>
      <c r="CN172" s="397"/>
      <c r="CO172" s="397"/>
      <c r="CP172" s="397"/>
      <c r="CQ172" s="397"/>
      <c r="CR172" s="397"/>
      <c r="CS172" s="397"/>
      <c r="CT172" s="397"/>
      <c r="CU172" s="397"/>
      <c r="CV172" s="397"/>
      <c r="CW172" s="397"/>
      <c r="CX172" s="397"/>
      <c r="CY172" s="397"/>
      <c r="CZ172" s="397"/>
      <c r="DA172" s="397"/>
      <c r="DB172" s="397"/>
      <c r="DC172" s="397"/>
      <c r="DD172" s="397"/>
      <c r="DE172" s="397"/>
      <c r="DF172" s="397"/>
      <c r="DG172" s="397"/>
      <c r="DH172" s="397"/>
      <c r="DI172" s="397"/>
      <c r="DJ172" s="397"/>
      <c r="DK172" s="397"/>
      <c r="DL172" s="397"/>
      <c r="DM172" s="397"/>
      <c r="DN172" s="397"/>
      <c r="DO172" s="397"/>
      <c r="DP172" s="397"/>
      <c r="DQ172" s="397"/>
      <c r="DR172" s="397"/>
      <c r="DS172" s="397"/>
      <c r="DT172" s="397"/>
      <c r="DU172" s="397"/>
      <c r="DV172" s="397"/>
      <c r="DW172" s="397"/>
      <c r="DX172" s="397"/>
      <c r="DY172" s="397"/>
      <c r="DZ172" s="397"/>
      <c r="EA172" s="397"/>
      <c r="EB172" s="397"/>
      <c r="EC172" s="397"/>
      <c r="ED172" s="397"/>
      <c r="EE172" s="397"/>
      <c r="EF172" s="397"/>
      <c r="EG172" s="397"/>
      <c r="EH172" s="397"/>
      <c r="EI172" s="397"/>
      <c r="EJ172" s="397"/>
      <c r="EK172" s="397"/>
      <c r="EL172" s="397"/>
      <c r="EM172" s="397"/>
      <c r="EN172" s="397"/>
      <c r="EO172" s="397"/>
      <c r="EP172" s="397"/>
      <c r="EQ172" s="397"/>
      <c r="ER172" s="397"/>
      <c r="ES172" s="397"/>
      <c r="ET172" s="397"/>
      <c r="EU172" s="397"/>
      <c r="EV172" s="397"/>
      <c r="EW172" s="397"/>
      <c r="EX172" s="397"/>
      <c r="EY172" s="397"/>
      <c r="EZ172" s="397"/>
      <c r="FA172" s="397"/>
      <c r="FB172" s="397"/>
      <c r="FC172" s="397"/>
      <c r="FD172" s="397"/>
      <c r="FE172" s="397"/>
      <c r="FF172" s="397"/>
      <c r="FG172" s="397"/>
      <c r="FH172" s="397"/>
      <c r="FI172" s="397"/>
      <c r="FJ172" s="397"/>
      <c r="FK172" s="397"/>
      <c r="FL172" s="397"/>
      <c r="FM172" s="397"/>
      <c r="FN172" s="397"/>
      <c r="FO172" s="397"/>
      <c r="FP172" s="397"/>
      <c r="FQ172" s="397"/>
      <c r="FR172" s="397"/>
      <c r="FS172" s="397"/>
      <c r="FT172" s="397"/>
      <c r="FU172" s="397"/>
      <c r="FV172" s="397"/>
      <c r="FW172" s="397"/>
      <c r="FX172" s="397"/>
      <c r="FY172" s="397"/>
      <c r="FZ172" s="397"/>
      <c r="GA172" s="397"/>
      <c r="GB172" s="397"/>
      <c r="GC172" s="397"/>
      <c r="GD172" s="397"/>
      <c r="GE172" s="397"/>
      <c r="GF172" s="397"/>
      <c r="GG172" s="397"/>
      <c r="GH172" s="397"/>
      <c r="GI172" s="397"/>
      <c r="GJ172" s="397"/>
      <c r="GK172" s="397"/>
      <c r="GL172" s="397"/>
      <c r="GM172" s="397"/>
      <c r="GN172" s="397"/>
      <c r="GO172" s="397"/>
      <c r="GP172" s="397"/>
      <c r="GQ172" s="397"/>
      <c r="GR172" s="397"/>
      <c r="GS172" s="397"/>
      <c r="GT172" s="397"/>
      <c r="GU172" s="397"/>
      <c r="GV172" s="397"/>
      <c r="GW172" s="397"/>
      <c r="GX172" s="397"/>
      <c r="GY172" s="397"/>
      <c r="GZ172" s="397"/>
      <c r="HA172" s="397"/>
      <c r="HB172" s="397"/>
      <c r="HC172" s="397"/>
      <c r="HD172" s="397"/>
      <c r="HE172" s="397"/>
      <c r="HF172" s="397"/>
      <c r="HG172" s="397"/>
      <c r="HH172" s="397"/>
      <c r="HI172" s="397"/>
      <c r="HJ172" s="397"/>
      <c r="HK172" s="397"/>
      <c r="HL172" s="397"/>
      <c r="HM172" s="397"/>
      <c r="HN172" s="397"/>
      <c r="HO172" s="397"/>
      <c r="HP172" s="397"/>
      <c r="HQ172" s="397"/>
      <c r="HR172" s="397"/>
      <c r="HS172" s="397"/>
      <c r="HT172" s="397"/>
      <c r="HU172" s="397"/>
      <c r="HV172" s="397"/>
      <c r="HW172" s="397"/>
      <c r="HX172" s="397"/>
      <c r="HY172" s="397"/>
      <c r="HZ172" s="397"/>
      <c r="IA172" s="397"/>
      <c r="IB172" s="397"/>
      <c r="IC172" s="397"/>
      <c r="ID172" s="397"/>
      <c r="IE172" s="397"/>
      <c r="IF172" s="397"/>
      <c r="IG172" s="397"/>
      <c r="IH172" s="397"/>
      <c r="II172" s="397"/>
      <c r="IJ172" s="397"/>
      <c r="IK172" s="397"/>
      <c r="IL172" s="397"/>
      <c r="IM172" s="397"/>
      <c r="IN172" s="397"/>
    </row>
    <row r="173" spans="1:248" hidden="1">
      <c r="O173" s="397"/>
      <c r="P173" s="397"/>
      <c r="Q173" s="397"/>
      <c r="R173" s="397"/>
      <c r="S173" s="397"/>
      <c r="T173" s="397"/>
      <c r="U173" s="397"/>
      <c r="V173" s="397"/>
      <c r="W173" s="397"/>
      <c r="X173" s="397"/>
      <c r="Y173" s="397"/>
      <c r="Z173" s="397"/>
      <c r="AA173" s="397"/>
      <c r="AB173" s="397"/>
      <c r="AC173" s="397"/>
      <c r="AD173" s="397"/>
      <c r="AE173" s="397"/>
      <c r="AF173" s="397"/>
      <c r="AG173" s="397"/>
      <c r="AH173" s="397"/>
      <c r="AI173" s="397"/>
      <c r="AJ173" s="397"/>
      <c r="AK173" s="397"/>
      <c r="AL173" s="397"/>
      <c r="AM173" s="397"/>
      <c r="AN173" s="397"/>
      <c r="AO173" s="397"/>
      <c r="AP173" s="397"/>
      <c r="AQ173" s="397"/>
      <c r="AR173" s="397"/>
      <c r="AS173" s="397"/>
      <c r="AT173" s="397"/>
      <c r="AU173" s="397"/>
      <c r="AV173" s="397"/>
      <c r="AW173" s="397"/>
      <c r="AX173" s="397"/>
      <c r="AY173" s="397"/>
      <c r="AZ173" s="397"/>
      <c r="BA173" s="397"/>
      <c r="BB173" s="397"/>
      <c r="BC173" s="397"/>
      <c r="BD173" s="397"/>
      <c r="BE173" s="397"/>
      <c r="BF173" s="397"/>
      <c r="BG173" s="397"/>
      <c r="BH173" s="397"/>
      <c r="BI173" s="397"/>
      <c r="BJ173" s="397"/>
      <c r="BK173" s="397"/>
      <c r="BL173" s="397"/>
      <c r="BM173" s="397"/>
      <c r="BN173" s="397"/>
      <c r="BO173" s="397"/>
      <c r="BP173" s="397"/>
      <c r="BQ173" s="397"/>
      <c r="BR173" s="397"/>
      <c r="BS173" s="397"/>
      <c r="BT173" s="397"/>
      <c r="BU173" s="397"/>
      <c r="BV173" s="397"/>
      <c r="BW173" s="397"/>
      <c r="BX173" s="397"/>
      <c r="BY173" s="397"/>
      <c r="BZ173" s="397"/>
      <c r="CA173" s="397"/>
      <c r="CB173" s="397"/>
      <c r="CC173" s="397"/>
      <c r="CD173" s="397"/>
      <c r="CE173" s="397"/>
      <c r="CF173" s="397"/>
      <c r="CG173" s="397"/>
      <c r="CH173" s="397"/>
      <c r="CI173" s="397"/>
      <c r="CJ173" s="397"/>
      <c r="CK173" s="397"/>
      <c r="CL173" s="397"/>
      <c r="CM173" s="397"/>
      <c r="CN173" s="397"/>
      <c r="CO173" s="397"/>
      <c r="CP173" s="397"/>
      <c r="CQ173" s="397"/>
      <c r="CR173" s="397"/>
      <c r="CS173" s="397"/>
      <c r="CT173" s="397"/>
      <c r="CU173" s="397"/>
      <c r="CV173" s="397"/>
      <c r="CW173" s="397"/>
      <c r="CX173" s="397"/>
      <c r="CY173" s="397"/>
      <c r="CZ173" s="397"/>
      <c r="DA173" s="397"/>
      <c r="DB173" s="397"/>
      <c r="DC173" s="397"/>
      <c r="DD173" s="397"/>
      <c r="DE173" s="397"/>
      <c r="DF173" s="397"/>
      <c r="DG173" s="397"/>
      <c r="DH173" s="397"/>
      <c r="DI173" s="397"/>
      <c r="DJ173" s="397"/>
      <c r="DK173" s="397"/>
      <c r="DL173" s="397"/>
      <c r="DM173" s="397"/>
      <c r="DN173" s="397"/>
      <c r="DO173" s="397"/>
      <c r="DP173" s="397"/>
      <c r="DQ173" s="397"/>
      <c r="DR173" s="397"/>
      <c r="DS173" s="397"/>
      <c r="DT173" s="397"/>
      <c r="DU173" s="397"/>
      <c r="DV173" s="397"/>
      <c r="DW173" s="397"/>
      <c r="DX173" s="397"/>
      <c r="DY173" s="397"/>
      <c r="DZ173" s="397"/>
      <c r="EA173" s="397"/>
      <c r="EB173" s="397"/>
      <c r="EC173" s="397"/>
      <c r="ED173" s="397"/>
      <c r="EE173" s="397"/>
      <c r="EF173" s="397"/>
      <c r="EG173" s="397"/>
      <c r="EH173" s="397"/>
      <c r="EI173" s="397"/>
      <c r="EJ173" s="397"/>
      <c r="EK173" s="397"/>
      <c r="EL173" s="397"/>
      <c r="EM173" s="397"/>
      <c r="EN173" s="397"/>
      <c r="EO173" s="397"/>
      <c r="EP173" s="397"/>
      <c r="EQ173" s="397"/>
      <c r="ER173" s="397"/>
      <c r="ES173" s="397"/>
      <c r="ET173" s="397"/>
      <c r="EU173" s="397"/>
      <c r="EV173" s="397"/>
      <c r="EW173" s="397"/>
      <c r="EX173" s="397"/>
      <c r="EY173" s="397"/>
      <c r="EZ173" s="397"/>
      <c r="FA173" s="397"/>
      <c r="FB173" s="397"/>
      <c r="FC173" s="397"/>
      <c r="FD173" s="397"/>
      <c r="FE173" s="397"/>
      <c r="FF173" s="397"/>
      <c r="FG173" s="397"/>
      <c r="FH173" s="397"/>
      <c r="FI173" s="397"/>
      <c r="FJ173" s="397"/>
      <c r="FK173" s="397"/>
      <c r="FL173" s="397"/>
      <c r="FM173" s="397"/>
      <c r="FN173" s="397"/>
      <c r="FO173" s="397"/>
      <c r="FP173" s="397"/>
      <c r="FQ173" s="397"/>
      <c r="FR173" s="397"/>
      <c r="FS173" s="397"/>
      <c r="FT173" s="397"/>
      <c r="FU173" s="397"/>
      <c r="FV173" s="397"/>
      <c r="FW173" s="397"/>
      <c r="FX173" s="397"/>
      <c r="FY173" s="397"/>
      <c r="FZ173" s="397"/>
      <c r="GA173" s="397"/>
      <c r="GB173" s="397"/>
      <c r="GC173" s="397"/>
      <c r="GD173" s="397"/>
      <c r="GE173" s="397"/>
      <c r="GF173" s="397"/>
      <c r="GG173" s="397"/>
      <c r="GH173" s="397"/>
      <c r="GI173" s="397"/>
      <c r="GJ173" s="397"/>
      <c r="GK173" s="397"/>
      <c r="GL173" s="397"/>
      <c r="GM173" s="397"/>
      <c r="GN173" s="397"/>
      <c r="GO173" s="397"/>
      <c r="GP173" s="397"/>
      <c r="GQ173" s="397"/>
      <c r="GR173" s="397"/>
      <c r="GS173" s="397"/>
      <c r="GT173" s="397"/>
      <c r="GU173" s="397"/>
      <c r="GV173" s="397"/>
      <c r="GW173" s="397"/>
      <c r="GX173" s="397"/>
      <c r="GY173" s="397"/>
      <c r="GZ173" s="397"/>
      <c r="HA173" s="397"/>
      <c r="HB173" s="397"/>
      <c r="HC173" s="397"/>
      <c r="HD173" s="397"/>
      <c r="HE173" s="397"/>
      <c r="HF173" s="397"/>
      <c r="HG173" s="397"/>
      <c r="HH173" s="397"/>
      <c r="HI173" s="397"/>
      <c r="HJ173" s="397"/>
      <c r="HK173" s="397"/>
      <c r="HL173" s="397"/>
      <c r="HM173" s="397"/>
      <c r="HN173" s="397"/>
      <c r="HO173" s="397"/>
      <c r="HP173" s="397"/>
      <c r="HQ173" s="397"/>
      <c r="HR173" s="397"/>
      <c r="HS173" s="397"/>
      <c r="HT173" s="397"/>
      <c r="HU173" s="397"/>
      <c r="HV173" s="397"/>
      <c r="HW173" s="397"/>
      <c r="HX173" s="397"/>
      <c r="HY173" s="397"/>
      <c r="HZ173" s="397"/>
      <c r="IA173" s="397"/>
      <c r="IB173" s="397"/>
      <c r="IC173" s="397"/>
      <c r="ID173" s="397"/>
      <c r="IE173" s="397"/>
      <c r="IF173" s="397"/>
      <c r="IG173" s="397"/>
      <c r="IH173" s="397"/>
      <c r="II173" s="397"/>
      <c r="IJ173" s="397"/>
      <c r="IK173" s="397"/>
      <c r="IL173" s="397"/>
      <c r="IM173" s="397"/>
      <c r="IN173" s="397"/>
    </row>
    <row r="174" spans="1:248" hidden="1">
      <c r="O174" s="397"/>
      <c r="P174" s="397"/>
      <c r="Q174" s="397"/>
      <c r="R174" s="397"/>
      <c r="S174" s="397"/>
      <c r="T174" s="397"/>
      <c r="U174" s="397"/>
      <c r="V174" s="397"/>
      <c r="W174" s="397"/>
      <c r="X174" s="397"/>
      <c r="Y174" s="397"/>
      <c r="Z174" s="397"/>
      <c r="AA174" s="397"/>
      <c r="AB174" s="397"/>
      <c r="AC174" s="397"/>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7"/>
      <c r="AY174" s="397"/>
      <c r="AZ174" s="397"/>
      <c r="BA174" s="397"/>
      <c r="BB174" s="397"/>
      <c r="BC174" s="397"/>
      <c r="BD174" s="397"/>
      <c r="BE174" s="397"/>
      <c r="BF174" s="397"/>
      <c r="BG174" s="397"/>
      <c r="BH174" s="397"/>
      <c r="BI174" s="397"/>
      <c r="BJ174" s="397"/>
      <c r="BK174" s="397"/>
      <c r="BL174" s="397"/>
      <c r="BM174" s="397"/>
      <c r="BN174" s="397"/>
      <c r="BO174" s="397"/>
      <c r="BP174" s="397"/>
      <c r="BQ174" s="397"/>
      <c r="BR174" s="397"/>
      <c r="BS174" s="397"/>
      <c r="BT174" s="397"/>
      <c r="BU174" s="397"/>
      <c r="BV174" s="397"/>
      <c r="BW174" s="397"/>
      <c r="BX174" s="397"/>
      <c r="BY174" s="397"/>
      <c r="BZ174" s="397"/>
      <c r="CA174" s="397"/>
      <c r="CB174" s="397"/>
      <c r="CC174" s="397"/>
      <c r="CD174" s="397"/>
      <c r="CE174" s="397"/>
      <c r="CF174" s="397"/>
      <c r="CG174" s="397"/>
      <c r="CH174" s="397"/>
      <c r="CI174" s="397"/>
      <c r="CJ174" s="397"/>
      <c r="CK174" s="397"/>
      <c r="CL174" s="397"/>
      <c r="CM174" s="397"/>
      <c r="CN174" s="397"/>
      <c r="CO174" s="397"/>
      <c r="CP174" s="397"/>
      <c r="CQ174" s="397"/>
      <c r="CR174" s="397"/>
      <c r="CS174" s="397"/>
      <c r="CT174" s="397"/>
      <c r="CU174" s="397"/>
      <c r="CV174" s="397"/>
      <c r="CW174" s="397"/>
      <c r="CX174" s="397"/>
      <c r="CY174" s="397"/>
      <c r="CZ174" s="397"/>
      <c r="DA174" s="397"/>
      <c r="DB174" s="397"/>
      <c r="DC174" s="397"/>
      <c r="DD174" s="397"/>
      <c r="DE174" s="397"/>
      <c r="DF174" s="397"/>
      <c r="DG174" s="397"/>
      <c r="DH174" s="397"/>
      <c r="DI174" s="397"/>
      <c r="DJ174" s="397"/>
      <c r="DK174" s="397"/>
      <c r="DL174" s="397"/>
      <c r="DM174" s="397"/>
      <c r="DN174" s="397"/>
      <c r="DO174" s="397"/>
      <c r="DP174" s="397"/>
      <c r="DQ174" s="397"/>
      <c r="DR174" s="397"/>
      <c r="DS174" s="397"/>
      <c r="DT174" s="397"/>
      <c r="DU174" s="397"/>
      <c r="DV174" s="397"/>
      <c r="DW174" s="397"/>
      <c r="DX174" s="397"/>
      <c r="DY174" s="397"/>
      <c r="DZ174" s="397"/>
      <c r="EA174" s="397"/>
      <c r="EB174" s="397"/>
      <c r="EC174" s="397"/>
      <c r="ED174" s="397"/>
      <c r="EE174" s="397"/>
      <c r="EF174" s="397"/>
      <c r="EG174" s="397"/>
      <c r="EH174" s="397"/>
      <c r="EI174" s="397"/>
      <c r="EJ174" s="397"/>
      <c r="EK174" s="397"/>
      <c r="EL174" s="397"/>
      <c r="EM174" s="397"/>
      <c r="EN174" s="397"/>
      <c r="EO174" s="397"/>
      <c r="EP174" s="397"/>
      <c r="EQ174" s="397"/>
      <c r="ER174" s="397"/>
      <c r="ES174" s="397"/>
      <c r="ET174" s="397"/>
      <c r="EU174" s="397"/>
      <c r="EV174" s="397"/>
      <c r="EW174" s="397"/>
      <c r="EX174" s="397"/>
      <c r="EY174" s="397"/>
      <c r="EZ174" s="397"/>
      <c r="FA174" s="397"/>
      <c r="FB174" s="397"/>
      <c r="FC174" s="397"/>
      <c r="FD174" s="397"/>
      <c r="FE174" s="397"/>
      <c r="FF174" s="397"/>
      <c r="FG174" s="397"/>
      <c r="FH174" s="397"/>
      <c r="FI174" s="397"/>
      <c r="FJ174" s="397"/>
      <c r="FK174" s="397"/>
      <c r="FL174" s="397"/>
      <c r="FM174" s="397"/>
      <c r="FN174" s="397"/>
      <c r="FO174" s="397"/>
      <c r="FP174" s="397"/>
      <c r="FQ174" s="397"/>
      <c r="FR174" s="397"/>
      <c r="FS174" s="397"/>
      <c r="FT174" s="397"/>
      <c r="FU174" s="397"/>
      <c r="FV174" s="397"/>
      <c r="FW174" s="397"/>
      <c r="FX174" s="397"/>
      <c r="FY174" s="397"/>
      <c r="FZ174" s="397"/>
      <c r="GA174" s="397"/>
      <c r="GB174" s="397"/>
      <c r="GC174" s="397"/>
      <c r="GD174" s="397"/>
      <c r="GE174" s="397"/>
      <c r="GF174" s="397"/>
      <c r="GG174" s="397"/>
      <c r="GH174" s="397"/>
      <c r="GI174" s="397"/>
      <c r="GJ174" s="397"/>
      <c r="GK174" s="397"/>
      <c r="GL174" s="397"/>
      <c r="GM174" s="397"/>
      <c r="GN174" s="397"/>
      <c r="GO174" s="397"/>
      <c r="GP174" s="397"/>
      <c r="GQ174" s="397"/>
      <c r="GR174" s="397"/>
      <c r="GS174" s="397"/>
      <c r="GT174" s="397"/>
      <c r="GU174" s="397"/>
      <c r="GV174" s="397"/>
      <c r="GW174" s="397"/>
      <c r="GX174" s="397"/>
      <c r="GY174" s="397"/>
      <c r="GZ174" s="397"/>
      <c r="HA174" s="397"/>
      <c r="HB174" s="397"/>
      <c r="HC174" s="397"/>
      <c r="HD174" s="397"/>
      <c r="HE174" s="397"/>
      <c r="HF174" s="397"/>
      <c r="HG174" s="397"/>
      <c r="HH174" s="397"/>
      <c r="HI174" s="397"/>
      <c r="HJ174" s="397"/>
      <c r="HK174" s="397"/>
      <c r="HL174" s="397"/>
      <c r="HM174" s="397"/>
      <c r="HN174" s="397"/>
      <c r="HO174" s="397"/>
      <c r="HP174" s="397"/>
      <c r="HQ174" s="397"/>
      <c r="HR174" s="397"/>
      <c r="HS174" s="397"/>
      <c r="HT174" s="397"/>
      <c r="HU174" s="397"/>
      <c r="HV174" s="397"/>
      <c r="HW174" s="397"/>
      <c r="HX174" s="397"/>
      <c r="HY174" s="397"/>
      <c r="HZ174" s="397"/>
      <c r="IA174" s="397"/>
      <c r="IB174" s="397"/>
      <c r="IC174" s="397"/>
      <c r="ID174" s="397"/>
      <c r="IE174" s="397"/>
      <c r="IF174" s="397"/>
      <c r="IG174" s="397"/>
      <c r="IH174" s="397"/>
      <c r="II174" s="397"/>
      <c r="IJ174" s="397"/>
      <c r="IK174" s="397"/>
      <c r="IL174" s="397"/>
      <c r="IM174" s="397"/>
      <c r="IN174" s="397"/>
    </row>
    <row r="175" spans="1:248" hidden="1">
      <c r="O175" s="397"/>
      <c r="P175" s="397"/>
      <c r="Q175" s="397"/>
      <c r="R175" s="397"/>
      <c r="S175" s="397"/>
      <c r="T175" s="397"/>
      <c r="U175" s="397"/>
      <c r="V175" s="397"/>
      <c r="W175" s="397"/>
      <c r="X175" s="397"/>
      <c r="Y175" s="397"/>
      <c r="Z175" s="397"/>
      <c r="AA175" s="397"/>
      <c r="AB175" s="397"/>
      <c r="AC175" s="397"/>
      <c r="AD175" s="397"/>
      <c r="AE175" s="397"/>
      <c r="AF175" s="397"/>
      <c r="AG175" s="397"/>
      <c r="AH175" s="397"/>
      <c r="AI175" s="397"/>
      <c r="AJ175" s="397"/>
      <c r="AK175" s="397"/>
      <c r="AL175" s="397"/>
      <c r="AM175" s="397"/>
      <c r="AN175" s="397"/>
      <c r="AO175" s="397"/>
      <c r="AP175" s="397"/>
      <c r="AQ175" s="397"/>
      <c r="AR175" s="397"/>
      <c r="AS175" s="397"/>
      <c r="AT175" s="397"/>
      <c r="AU175" s="397"/>
      <c r="AV175" s="397"/>
      <c r="AW175" s="397"/>
      <c r="AX175" s="397"/>
      <c r="AY175" s="397"/>
      <c r="AZ175" s="397"/>
      <c r="BA175" s="397"/>
      <c r="BB175" s="397"/>
      <c r="BC175" s="397"/>
      <c r="BD175" s="397"/>
      <c r="BE175" s="397"/>
      <c r="BF175" s="397"/>
      <c r="BG175" s="397"/>
      <c r="BH175" s="397"/>
      <c r="BI175" s="397"/>
      <c r="BJ175" s="397"/>
      <c r="BK175" s="397"/>
      <c r="BL175" s="397"/>
      <c r="BM175" s="397"/>
      <c r="BN175" s="397"/>
      <c r="BO175" s="397"/>
      <c r="BP175" s="397"/>
      <c r="BQ175" s="397"/>
      <c r="BR175" s="397"/>
      <c r="BS175" s="397"/>
      <c r="BT175" s="397"/>
      <c r="BU175" s="397"/>
      <c r="BV175" s="397"/>
      <c r="BW175" s="397"/>
      <c r="BX175" s="397"/>
      <c r="BY175" s="397"/>
      <c r="BZ175" s="397"/>
      <c r="CA175" s="397"/>
      <c r="CB175" s="397"/>
      <c r="CC175" s="397"/>
      <c r="CD175" s="397"/>
      <c r="CE175" s="397"/>
      <c r="CF175" s="397"/>
      <c r="CG175" s="397"/>
      <c r="CH175" s="397"/>
      <c r="CI175" s="397"/>
      <c r="CJ175" s="397"/>
      <c r="CK175" s="397"/>
      <c r="CL175" s="397"/>
      <c r="CM175" s="397"/>
      <c r="CN175" s="397"/>
      <c r="CO175" s="397"/>
      <c r="CP175" s="397"/>
      <c r="CQ175" s="397"/>
      <c r="CR175" s="397"/>
      <c r="CS175" s="397"/>
      <c r="CT175" s="397"/>
      <c r="CU175" s="397"/>
      <c r="CV175" s="397"/>
      <c r="CW175" s="397"/>
      <c r="CX175" s="397"/>
      <c r="CY175" s="397"/>
      <c r="CZ175" s="397"/>
      <c r="DA175" s="397"/>
      <c r="DB175" s="397"/>
      <c r="DC175" s="397"/>
      <c r="DD175" s="397"/>
      <c r="DE175" s="397"/>
      <c r="DF175" s="397"/>
      <c r="DG175" s="397"/>
      <c r="DH175" s="397"/>
      <c r="DI175" s="397"/>
      <c r="DJ175" s="397"/>
      <c r="DK175" s="397"/>
      <c r="DL175" s="397"/>
      <c r="DM175" s="397"/>
      <c r="DN175" s="397"/>
      <c r="DO175" s="397"/>
      <c r="DP175" s="397"/>
      <c r="DQ175" s="397"/>
      <c r="DR175" s="397"/>
      <c r="DS175" s="397"/>
      <c r="DT175" s="397"/>
      <c r="DU175" s="397"/>
      <c r="DV175" s="397"/>
      <c r="DW175" s="397"/>
      <c r="DX175" s="397"/>
      <c r="DY175" s="397"/>
      <c r="DZ175" s="397"/>
      <c r="EA175" s="397"/>
      <c r="EB175" s="397"/>
      <c r="EC175" s="397"/>
      <c r="ED175" s="397"/>
      <c r="EE175" s="397"/>
      <c r="EF175" s="397"/>
      <c r="EG175" s="397"/>
      <c r="EH175" s="397"/>
      <c r="EI175" s="397"/>
      <c r="EJ175" s="397"/>
      <c r="EK175" s="397"/>
      <c r="EL175" s="397"/>
      <c r="EM175" s="397"/>
      <c r="EN175" s="397"/>
      <c r="EO175" s="397"/>
      <c r="EP175" s="397"/>
      <c r="EQ175" s="397"/>
      <c r="ER175" s="397"/>
      <c r="ES175" s="397"/>
      <c r="ET175" s="397"/>
      <c r="EU175" s="397"/>
      <c r="EV175" s="397"/>
      <c r="EW175" s="397"/>
      <c r="EX175" s="397"/>
      <c r="EY175" s="397"/>
      <c r="EZ175" s="397"/>
      <c r="FA175" s="397"/>
      <c r="FB175" s="397"/>
      <c r="FC175" s="397"/>
      <c r="FD175" s="397"/>
      <c r="FE175" s="397"/>
      <c r="FF175" s="397"/>
      <c r="FG175" s="397"/>
      <c r="FH175" s="397"/>
      <c r="FI175" s="397"/>
      <c r="FJ175" s="397"/>
      <c r="FK175" s="397"/>
      <c r="FL175" s="397"/>
      <c r="FM175" s="397"/>
      <c r="FN175" s="397"/>
      <c r="FO175" s="397"/>
      <c r="FP175" s="397"/>
      <c r="FQ175" s="397"/>
      <c r="FR175" s="397"/>
      <c r="FS175" s="397"/>
      <c r="FT175" s="397"/>
      <c r="FU175" s="397"/>
      <c r="FV175" s="397"/>
      <c r="FW175" s="397"/>
      <c r="FX175" s="397"/>
      <c r="FY175" s="397"/>
      <c r="FZ175" s="397"/>
      <c r="GA175" s="397"/>
      <c r="GB175" s="397"/>
      <c r="GC175" s="397"/>
      <c r="GD175" s="397"/>
      <c r="GE175" s="397"/>
      <c r="GF175" s="397"/>
      <c r="GG175" s="397"/>
      <c r="GH175" s="397"/>
      <c r="GI175" s="397"/>
      <c r="GJ175" s="397"/>
      <c r="GK175" s="397"/>
      <c r="GL175" s="397"/>
      <c r="GM175" s="397"/>
      <c r="GN175" s="397"/>
      <c r="GO175" s="397"/>
      <c r="GP175" s="397"/>
      <c r="GQ175" s="397"/>
      <c r="GR175" s="397"/>
      <c r="GS175" s="397"/>
      <c r="GT175" s="397"/>
      <c r="GU175" s="397"/>
      <c r="GV175" s="397"/>
      <c r="GW175" s="397"/>
      <c r="GX175" s="397"/>
      <c r="GY175" s="397"/>
      <c r="GZ175" s="397"/>
      <c r="HA175" s="397"/>
      <c r="HB175" s="397"/>
      <c r="HC175" s="397"/>
      <c r="HD175" s="397"/>
      <c r="HE175" s="397"/>
      <c r="HF175" s="397"/>
      <c r="HG175" s="397"/>
      <c r="HH175" s="397"/>
      <c r="HI175" s="397"/>
      <c r="HJ175" s="397"/>
      <c r="HK175" s="397"/>
      <c r="HL175" s="397"/>
      <c r="HM175" s="397"/>
      <c r="HN175" s="397"/>
      <c r="HO175" s="397"/>
      <c r="HP175" s="397"/>
      <c r="HQ175" s="397"/>
      <c r="HR175" s="397"/>
      <c r="HS175" s="397"/>
      <c r="HT175" s="397"/>
      <c r="HU175" s="397"/>
      <c r="HV175" s="397"/>
      <c r="HW175" s="397"/>
      <c r="HX175" s="397"/>
      <c r="HY175" s="397"/>
      <c r="HZ175" s="397"/>
      <c r="IA175" s="397"/>
      <c r="IB175" s="397"/>
      <c r="IC175" s="397"/>
      <c r="ID175" s="397"/>
      <c r="IE175" s="397"/>
      <c r="IF175" s="397"/>
      <c r="IG175" s="397"/>
      <c r="IH175" s="397"/>
      <c r="II175" s="397"/>
      <c r="IJ175" s="397"/>
      <c r="IK175" s="397"/>
      <c r="IL175" s="397"/>
      <c r="IM175" s="397"/>
      <c r="IN175" s="397"/>
    </row>
    <row r="176" spans="1:248" hidden="1">
      <c r="O176" s="397"/>
      <c r="P176" s="397"/>
      <c r="Q176" s="397"/>
      <c r="R176" s="397"/>
      <c r="S176" s="397"/>
      <c r="T176" s="397"/>
      <c r="U176" s="397"/>
      <c r="V176" s="397"/>
      <c r="W176" s="397"/>
      <c r="X176" s="397"/>
      <c r="Y176" s="397"/>
      <c r="Z176" s="397"/>
      <c r="AA176" s="397"/>
      <c r="AB176" s="397"/>
      <c r="AC176" s="397"/>
      <c r="AD176" s="397"/>
      <c r="AE176" s="397"/>
      <c r="AF176" s="397"/>
      <c r="AG176" s="397"/>
      <c r="AH176" s="397"/>
      <c r="AI176" s="397"/>
      <c r="AJ176" s="397"/>
      <c r="AK176" s="397"/>
      <c r="AL176" s="397"/>
      <c r="AM176" s="397"/>
      <c r="AN176" s="397"/>
      <c r="AO176" s="397"/>
      <c r="AP176" s="397"/>
      <c r="AQ176" s="397"/>
      <c r="AR176" s="397"/>
      <c r="AS176" s="397"/>
      <c r="AT176" s="397"/>
      <c r="AU176" s="397"/>
      <c r="AV176" s="397"/>
      <c r="AW176" s="397"/>
      <c r="AX176" s="397"/>
      <c r="AY176" s="397"/>
      <c r="AZ176" s="397"/>
      <c r="BA176" s="397"/>
      <c r="BB176" s="397"/>
      <c r="BC176" s="397"/>
      <c r="BD176" s="397"/>
      <c r="BE176" s="397"/>
      <c r="BF176" s="397"/>
      <c r="BG176" s="397"/>
      <c r="BH176" s="397"/>
      <c r="BI176" s="397"/>
      <c r="BJ176" s="397"/>
      <c r="BK176" s="397"/>
      <c r="BL176" s="397"/>
      <c r="BM176" s="397"/>
      <c r="BN176" s="397"/>
      <c r="BO176" s="397"/>
      <c r="BP176" s="397"/>
      <c r="BQ176" s="397"/>
      <c r="BR176" s="397"/>
      <c r="BS176" s="397"/>
      <c r="BT176" s="397"/>
      <c r="BU176" s="397"/>
      <c r="BV176" s="397"/>
      <c r="BW176" s="397"/>
      <c r="BX176" s="397"/>
      <c r="BY176" s="397"/>
      <c r="BZ176" s="397"/>
      <c r="CA176" s="397"/>
      <c r="CB176" s="397"/>
      <c r="CC176" s="397"/>
      <c r="CD176" s="397"/>
      <c r="CE176" s="397"/>
      <c r="CF176" s="397"/>
      <c r="CG176" s="397"/>
      <c r="CH176" s="397"/>
      <c r="CI176" s="397"/>
      <c r="CJ176" s="397"/>
      <c r="CK176" s="397"/>
      <c r="CL176" s="397"/>
      <c r="CM176" s="397"/>
      <c r="CN176" s="397"/>
      <c r="CO176" s="397"/>
      <c r="CP176" s="397"/>
      <c r="CQ176" s="397"/>
      <c r="CR176" s="397"/>
      <c r="CS176" s="397"/>
      <c r="CT176" s="397"/>
      <c r="CU176" s="397"/>
      <c r="CV176" s="397"/>
      <c r="CW176" s="397"/>
      <c r="CX176" s="397"/>
      <c r="CY176" s="397"/>
      <c r="CZ176" s="397"/>
      <c r="DA176" s="397"/>
      <c r="DB176" s="397"/>
      <c r="DC176" s="397"/>
      <c r="DD176" s="397"/>
      <c r="DE176" s="397"/>
      <c r="DF176" s="397"/>
      <c r="DG176" s="397"/>
      <c r="DH176" s="397"/>
      <c r="DI176" s="397"/>
      <c r="DJ176" s="397"/>
      <c r="DK176" s="397"/>
      <c r="DL176" s="397"/>
      <c r="DM176" s="397"/>
      <c r="DN176" s="397"/>
      <c r="DO176" s="397"/>
      <c r="DP176" s="397"/>
      <c r="DQ176" s="397"/>
      <c r="DR176" s="397"/>
      <c r="DS176" s="397"/>
      <c r="DT176" s="397"/>
      <c r="DU176" s="397"/>
      <c r="DV176" s="397"/>
      <c r="DW176" s="397"/>
      <c r="DX176" s="397"/>
      <c r="DY176" s="397"/>
      <c r="DZ176" s="397"/>
      <c r="EA176" s="397"/>
      <c r="EB176" s="397"/>
      <c r="EC176" s="397"/>
      <c r="ED176" s="397"/>
      <c r="EE176" s="397"/>
      <c r="EF176" s="397"/>
      <c r="EG176" s="397"/>
      <c r="EH176" s="397"/>
      <c r="EI176" s="397"/>
      <c r="EJ176" s="397"/>
      <c r="EK176" s="397"/>
      <c r="EL176" s="397"/>
      <c r="EM176" s="397"/>
      <c r="EN176" s="397"/>
      <c r="EO176" s="397"/>
      <c r="EP176" s="397"/>
      <c r="EQ176" s="397"/>
      <c r="ER176" s="397"/>
      <c r="ES176" s="397"/>
      <c r="ET176" s="397"/>
      <c r="EU176" s="397"/>
      <c r="EV176" s="397"/>
      <c r="EW176" s="397"/>
      <c r="EX176" s="397"/>
      <c r="EY176" s="397"/>
      <c r="EZ176" s="397"/>
      <c r="FA176" s="397"/>
      <c r="FB176" s="397"/>
      <c r="FC176" s="397"/>
      <c r="FD176" s="397"/>
      <c r="FE176" s="397"/>
      <c r="FF176" s="397"/>
      <c r="FG176" s="397"/>
      <c r="FH176" s="397"/>
      <c r="FI176" s="397"/>
      <c r="FJ176" s="397"/>
      <c r="FK176" s="397"/>
      <c r="FL176" s="397"/>
      <c r="FM176" s="397"/>
      <c r="FN176" s="397"/>
      <c r="FO176" s="397"/>
      <c r="FP176" s="397"/>
      <c r="FQ176" s="397"/>
      <c r="FR176" s="397"/>
      <c r="FS176" s="397"/>
      <c r="FT176" s="397"/>
      <c r="FU176" s="397"/>
      <c r="FV176" s="397"/>
      <c r="FW176" s="397"/>
      <c r="FX176" s="397"/>
      <c r="FY176" s="397"/>
      <c r="FZ176" s="397"/>
      <c r="GA176" s="397"/>
      <c r="GB176" s="397"/>
      <c r="GC176" s="397"/>
      <c r="GD176" s="397"/>
      <c r="GE176" s="397"/>
      <c r="GF176" s="397"/>
      <c r="GG176" s="397"/>
      <c r="GH176" s="397"/>
      <c r="GI176" s="397"/>
      <c r="GJ176" s="397"/>
      <c r="GK176" s="397"/>
      <c r="GL176" s="397"/>
      <c r="GM176" s="397"/>
      <c r="GN176" s="397"/>
      <c r="GO176" s="397"/>
      <c r="GP176" s="397"/>
      <c r="GQ176" s="397"/>
      <c r="GR176" s="397"/>
      <c r="GS176" s="397"/>
      <c r="GT176" s="397"/>
      <c r="GU176" s="397"/>
      <c r="GV176" s="397"/>
      <c r="GW176" s="397"/>
      <c r="GX176" s="397"/>
      <c r="GY176" s="397"/>
      <c r="GZ176" s="397"/>
      <c r="HA176" s="397"/>
      <c r="HB176" s="397"/>
      <c r="HC176" s="397"/>
      <c r="HD176" s="397"/>
      <c r="HE176" s="397"/>
      <c r="HF176" s="397"/>
      <c r="HG176" s="397"/>
      <c r="HH176" s="397"/>
      <c r="HI176" s="397"/>
      <c r="HJ176" s="397"/>
      <c r="HK176" s="397"/>
      <c r="HL176" s="397"/>
      <c r="HM176" s="397"/>
      <c r="HN176" s="397"/>
      <c r="HO176" s="397"/>
      <c r="HP176" s="397"/>
      <c r="HQ176" s="397"/>
      <c r="HR176" s="397"/>
      <c r="HS176" s="397"/>
      <c r="HT176" s="397"/>
      <c r="HU176" s="397"/>
      <c r="HV176" s="397"/>
      <c r="HW176" s="397"/>
      <c r="HX176" s="397"/>
      <c r="HY176" s="397"/>
      <c r="HZ176" s="397"/>
      <c r="IA176" s="397"/>
      <c r="IB176" s="397"/>
      <c r="IC176" s="397"/>
      <c r="ID176" s="397"/>
      <c r="IE176" s="397"/>
      <c r="IF176" s="397"/>
      <c r="IG176" s="397"/>
      <c r="IH176" s="397"/>
      <c r="II176" s="397"/>
      <c r="IJ176" s="397"/>
      <c r="IK176" s="397"/>
      <c r="IL176" s="397"/>
      <c r="IM176" s="397"/>
      <c r="IN176" s="397"/>
    </row>
    <row r="177" spans="6:248" hidden="1">
      <c r="O177" s="397"/>
      <c r="P177" s="397"/>
      <c r="Q177" s="397"/>
      <c r="R177" s="397"/>
      <c r="S177" s="397"/>
      <c r="T177" s="397"/>
      <c r="U177" s="397"/>
      <c r="V177" s="397"/>
      <c r="W177" s="397"/>
      <c r="X177" s="397"/>
      <c r="Y177" s="397"/>
      <c r="Z177" s="397"/>
      <c r="AA177" s="397"/>
      <c r="AB177" s="397"/>
      <c r="AC177" s="397"/>
      <c r="AD177" s="397"/>
      <c r="AE177" s="397"/>
      <c r="AF177" s="397"/>
      <c r="AG177" s="397"/>
      <c r="AH177" s="397"/>
      <c r="AI177" s="397"/>
      <c r="AJ177" s="397"/>
      <c r="AK177" s="397"/>
      <c r="AL177" s="397"/>
      <c r="AM177" s="397"/>
      <c r="AN177" s="397"/>
      <c r="AO177" s="397"/>
      <c r="AP177" s="397"/>
      <c r="AQ177" s="397"/>
      <c r="AR177" s="397"/>
      <c r="AS177" s="397"/>
      <c r="AT177" s="397"/>
      <c r="AU177" s="397"/>
      <c r="AV177" s="397"/>
      <c r="AW177" s="397"/>
      <c r="AX177" s="397"/>
      <c r="AY177" s="397"/>
      <c r="AZ177" s="397"/>
      <c r="BA177" s="397"/>
      <c r="BB177" s="397"/>
      <c r="BC177" s="397"/>
      <c r="BD177" s="397"/>
      <c r="BE177" s="397"/>
      <c r="BF177" s="397"/>
      <c r="BG177" s="397"/>
      <c r="BH177" s="397"/>
      <c r="BI177" s="397"/>
      <c r="BJ177" s="397"/>
      <c r="BK177" s="397"/>
      <c r="BL177" s="397"/>
      <c r="BM177" s="397"/>
      <c r="BN177" s="397"/>
      <c r="BO177" s="397"/>
      <c r="BP177" s="397"/>
      <c r="BQ177" s="397"/>
      <c r="BR177" s="397"/>
      <c r="BS177" s="397"/>
      <c r="BT177" s="397"/>
      <c r="BU177" s="397"/>
      <c r="BV177" s="397"/>
      <c r="BW177" s="397"/>
      <c r="BX177" s="397"/>
      <c r="BY177" s="397"/>
      <c r="BZ177" s="397"/>
      <c r="CA177" s="397"/>
      <c r="CB177" s="397"/>
      <c r="CC177" s="397"/>
      <c r="CD177" s="397"/>
      <c r="CE177" s="397"/>
      <c r="CF177" s="397"/>
      <c r="CG177" s="397"/>
      <c r="CH177" s="397"/>
      <c r="CI177" s="397"/>
      <c r="CJ177" s="397"/>
      <c r="CK177" s="397"/>
      <c r="CL177" s="397"/>
      <c r="CM177" s="397"/>
      <c r="CN177" s="397"/>
      <c r="CO177" s="397"/>
      <c r="CP177" s="397"/>
      <c r="CQ177" s="397"/>
      <c r="CR177" s="397"/>
      <c r="CS177" s="397"/>
      <c r="CT177" s="397"/>
      <c r="CU177" s="397"/>
      <c r="CV177" s="397"/>
      <c r="CW177" s="397"/>
      <c r="CX177" s="397"/>
      <c r="CY177" s="397"/>
      <c r="CZ177" s="397"/>
      <c r="DA177" s="397"/>
      <c r="DB177" s="397"/>
      <c r="DC177" s="397"/>
      <c r="DD177" s="397"/>
      <c r="DE177" s="397"/>
      <c r="DF177" s="397"/>
      <c r="DG177" s="397"/>
      <c r="DH177" s="397"/>
      <c r="DI177" s="397"/>
      <c r="DJ177" s="397"/>
      <c r="DK177" s="397"/>
      <c r="DL177" s="397"/>
      <c r="DM177" s="397"/>
      <c r="DN177" s="397"/>
      <c r="DO177" s="397"/>
      <c r="DP177" s="397"/>
      <c r="DQ177" s="397"/>
      <c r="DR177" s="397"/>
      <c r="DS177" s="397"/>
      <c r="DT177" s="397"/>
      <c r="DU177" s="397"/>
      <c r="DV177" s="397"/>
      <c r="DW177" s="397"/>
      <c r="DX177" s="397"/>
      <c r="DY177" s="397"/>
      <c r="DZ177" s="397"/>
      <c r="EA177" s="397"/>
      <c r="EB177" s="397"/>
      <c r="EC177" s="397"/>
      <c r="ED177" s="397"/>
      <c r="EE177" s="397"/>
      <c r="EF177" s="397"/>
      <c r="EG177" s="397"/>
      <c r="EH177" s="397"/>
      <c r="EI177" s="397"/>
      <c r="EJ177" s="397"/>
      <c r="EK177" s="397"/>
      <c r="EL177" s="397"/>
      <c r="EM177" s="397"/>
      <c r="EN177" s="397"/>
      <c r="EO177" s="397"/>
      <c r="EP177" s="397"/>
      <c r="EQ177" s="397"/>
      <c r="ER177" s="397"/>
      <c r="ES177" s="397"/>
      <c r="ET177" s="397"/>
      <c r="EU177" s="397"/>
      <c r="EV177" s="397"/>
      <c r="EW177" s="397"/>
      <c r="EX177" s="397"/>
      <c r="EY177" s="397"/>
      <c r="EZ177" s="397"/>
      <c r="FA177" s="397"/>
      <c r="FB177" s="397"/>
      <c r="FC177" s="397"/>
      <c r="FD177" s="397"/>
      <c r="FE177" s="397"/>
      <c r="FF177" s="397"/>
      <c r="FG177" s="397"/>
      <c r="FH177" s="397"/>
      <c r="FI177" s="397"/>
      <c r="FJ177" s="397"/>
      <c r="FK177" s="397"/>
      <c r="FL177" s="397"/>
      <c r="FM177" s="397"/>
      <c r="FN177" s="397"/>
      <c r="FO177" s="397"/>
      <c r="FP177" s="397"/>
      <c r="FQ177" s="397"/>
      <c r="FR177" s="397"/>
      <c r="FS177" s="397"/>
      <c r="FT177" s="397"/>
      <c r="FU177" s="397"/>
      <c r="FV177" s="397"/>
      <c r="FW177" s="397"/>
      <c r="FX177" s="397"/>
      <c r="FY177" s="397"/>
      <c r="FZ177" s="397"/>
      <c r="GA177" s="397"/>
      <c r="GB177" s="397"/>
      <c r="GC177" s="397"/>
      <c r="GD177" s="397"/>
      <c r="GE177" s="397"/>
      <c r="GF177" s="397"/>
      <c r="GG177" s="397"/>
      <c r="GH177" s="397"/>
      <c r="GI177" s="397"/>
      <c r="GJ177" s="397"/>
      <c r="GK177" s="397"/>
      <c r="GL177" s="397"/>
      <c r="GM177" s="397"/>
      <c r="GN177" s="397"/>
      <c r="GO177" s="397"/>
      <c r="GP177" s="397"/>
      <c r="GQ177" s="397"/>
      <c r="GR177" s="397"/>
      <c r="GS177" s="397"/>
      <c r="GT177" s="397"/>
      <c r="GU177" s="397"/>
      <c r="GV177" s="397"/>
      <c r="GW177" s="397"/>
      <c r="GX177" s="397"/>
      <c r="GY177" s="397"/>
      <c r="GZ177" s="397"/>
      <c r="HA177" s="397"/>
      <c r="HB177" s="397"/>
      <c r="HC177" s="397"/>
      <c r="HD177" s="397"/>
      <c r="HE177" s="397"/>
      <c r="HF177" s="397"/>
      <c r="HG177" s="397"/>
      <c r="HH177" s="397"/>
      <c r="HI177" s="397"/>
      <c r="HJ177" s="397"/>
      <c r="HK177" s="397"/>
      <c r="HL177" s="397"/>
      <c r="HM177" s="397"/>
      <c r="HN177" s="397"/>
      <c r="HO177" s="397"/>
      <c r="HP177" s="397"/>
      <c r="HQ177" s="397"/>
      <c r="HR177" s="397"/>
      <c r="HS177" s="397"/>
      <c r="HT177" s="397"/>
      <c r="HU177" s="397"/>
      <c r="HV177" s="397"/>
      <c r="HW177" s="397"/>
      <c r="HX177" s="397"/>
      <c r="HY177" s="397"/>
      <c r="HZ177" s="397"/>
      <c r="IA177" s="397"/>
      <c r="IB177" s="397"/>
      <c r="IC177" s="397"/>
      <c r="ID177" s="397"/>
      <c r="IE177" s="397"/>
      <c r="IF177" s="397"/>
      <c r="IG177" s="397"/>
      <c r="IH177" s="397"/>
      <c r="II177" s="397"/>
      <c r="IJ177" s="397"/>
      <c r="IK177" s="397"/>
      <c r="IL177" s="397"/>
      <c r="IM177" s="397"/>
      <c r="IN177" s="397"/>
    </row>
    <row r="178" spans="6:248" hidden="1">
      <c r="F178"/>
      <c r="AI178" s="397"/>
      <c r="AJ178" s="397"/>
      <c r="AK178" s="397"/>
      <c r="AL178" s="397"/>
      <c r="AM178" s="397"/>
      <c r="AN178" s="397"/>
      <c r="AO178" s="397"/>
      <c r="AP178" s="397"/>
      <c r="AQ178" s="397"/>
      <c r="AR178" s="397"/>
      <c r="AS178" s="397"/>
      <c r="AT178" s="397"/>
      <c r="AU178" s="397"/>
      <c r="AV178" s="397"/>
      <c r="AW178" s="397"/>
      <c r="AX178" s="397"/>
      <c r="AY178" s="397"/>
      <c r="AZ178" s="397"/>
      <c r="BA178" s="397"/>
      <c r="BB178" s="397"/>
      <c r="BC178" s="397"/>
      <c r="BD178" s="397"/>
      <c r="BE178" s="397"/>
      <c r="BF178" s="397"/>
      <c r="BG178" s="397"/>
      <c r="BH178" s="397"/>
      <c r="BI178" s="397"/>
      <c r="BJ178" s="397"/>
      <c r="BK178" s="397"/>
      <c r="BL178" s="397"/>
      <c r="BM178" s="397"/>
      <c r="BN178" s="397"/>
      <c r="BO178" s="397"/>
      <c r="BP178" s="397"/>
      <c r="BQ178" s="397"/>
      <c r="BR178" s="397"/>
      <c r="BS178" s="397"/>
      <c r="BT178" s="397"/>
      <c r="BU178" s="397"/>
      <c r="BV178" s="397"/>
      <c r="BW178" s="397"/>
      <c r="BX178" s="397"/>
      <c r="BY178" s="397"/>
      <c r="BZ178" s="397"/>
      <c r="CA178" s="397"/>
      <c r="CB178" s="397"/>
      <c r="CC178" s="397"/>
      <c r="CD178" s="397"/>
      <c r="CE178" s="397"/>
      <c r="CF178" s="397"/>
      <c r="CG178" s="397"/>
      <c r="CH178" s="397"/>
      <c r="CI178" s="397"/>
      <c r="CJ178" s="397"/>
      <c r="CK178" s="397"/>
      <c r="CL178" s="397"/>
      <c r="CM178" s="397"/>
      <c r="CN178" s="397"/>
      <c r="CO178" s="397"/>
      <c r="CP178" s="397"/>
      <c r="CQ178" s="397"/>
      <c r="CR178" s="397"/>
      <c r="CS178" s="397"/>
      <c r="CT178" s="397"/>
      <c r="CU178" s="397"/>
      <c r="CV178" s="397"/>
      <c r="CW178" s="397"/>
      <c r="CX178" s="397"/>
      <c r="CY178" s="397"/>
      <c r="CZ178" s="397"/>
      <c r="DA178" s="397"/>
      <c r="DB178" s="397"/>
      <c r="DC178" s="397"/>
      <c r="DD178" s="397"/>
      <c r="DE178" s="397"/>
      <c r="DF178" s="397"/>
      <c r="DG178" s="397"/>
      <c r="DH178" s="397"/>
      <c r="DI178" s="397"/>
      <c r="DJ178" s="397"/>
      <c r="DK178" s="397"/>
      <c r="DL178" s="397"/>
      <c r="DM178" s="397"/>
      <c r="DN178" s="397"/>
      <c r="DO178" s="397"/>
      <c r="DP178" s="397"/>
      <c r="DQ178" s="397"/>
      <c r="DR178" s="397"/>
      <c r="DS178" s="397"/>
      <c r="DT178" s="397"/>
      <c r="DU178" s="397"/>
      <c r="DV178" s="397"/>
      <c r="DW178" s="397"/>
      <c r="DX178" s="397"/>
      <c r="DY178" s="397"/>
      <c r="DZ178" s="397"/>
      <c r="EA178" s="397"/>
      <c r="EB178" s="397"/>
      <c r="EC178" s="397"/>
      <c r="ED178" s="397"/>
      <c r="EE178" s="397"/>
      <c r="EF178" s="397"/>
      <c r="EG178" s="397"/>
      <c r="EH178" s="397"/>
      <c r="EI178" s="397"/>
      <c r="EJ178" s="397"/>
      <c r="EK178" s="397"/>
      <c r="EL178" s="397"/>
      <c r="EM178" s="397"/>
      <c r="EN178" s="397"/>
      <c r="EO178" s="397"/>
      <c r="EP178" s="397"/>
      <c r="EQ178" s="397"/>
      <c r="ER178" s="397"/>
      <c r="ES178" s="397"/>
      <c r="ET178" s="397"/>
      <c r="EU178" s="397"/>
      <c r="EV178" s="397"/>
      <c r="EW178" s="397"/>
      <c r="EX178" s="397"/>
      <c r="EY178" s="397"/>
      <c r="EZ178" s="397"/>
      <c r="FA178" s="397"/>
      <c r="FB178" s="397"/>
      <c r="FC178" s="397"/>
      <c r="FD178" s="397"/>
      <c r="FE178" s="397"/>
      <c r="FF178" s="397"/>
      <c r="FG178" s="397"/>
      <c r="FH178" s="397"/>
      <c r="FI178" s="397"/>
      <c r="FJ178" s="397"/>
      <c r="FK178" s="397"/>
      <c r="FL178" s="397"/>
      <c r="FM178" s="397"/>
      <c r="FN178" s="397"/>
      <c r="FO178" s="397"/>
      <c r="FP178" s="397"/>
      <c r="FQ178" s="397"/>
      <c r="FR178" s="397"/>
      <c r="FS178" s="397"/>
      <c r="FT178" s="397"/>
      <c r="FU178" s="397"/>
      <c r="FV178" s="397"/>
      <c r="FW178" s="397"/>
      <c r="FX178" s="397"/>
      <c r="FY178" s="397"/>
      <c r="FZ178" s="397"/>
      <c r="GA178" s="397"/>
      <c r="GB178" s="397"/>
      <c r="GC178" s="397"/>
      <c r="GD178" s="397"/>
      <c r="GE178" s="397"/>
      <c r="GF178" s="397"/>
      <c r="GG178" s="397"/>
      <c r="GH178" s="397"/>
      <c r="GI178" s="397"/>
      <c r="GJ178" s="397"/>
      <c r="GK178" s="397"/>
      <c r="GL178" s="397"/>
      <c r="GM178" s="397"/>
      <c r="GN178" s="397"/>
      <c r="GO178" s="397"/>
      <c r="GP178" s="397"/>
      <c r="GQ178" s="397"/>
      <c r="GR178" s="397"/>
      <c r="GS178" s="397"/>
      <c r="GT178" s="397"/>
      <c r="GU178" s="397"/>
      <c r="GV178" s="397"/>
      <c r="GW178" s="397"/>
      <c r="GX178" s="397"/>
      <c r="GY178" s="397"/>
      <c r="GZ178" s="397"/>
      <c r="HA178" s="397"/>
      <c r="HB178" s="397"/>
      <c r="HC178" s="397"/>
      <c r="HD178" s="397"/>
      <c r="HE178" s="397"/>
      <c r="HF178" s="397"/>
      <c r="HG178" s="397"/>
      <c r="HH178" s="397"/>
      <c r="HI178" s="397"/>
      <c r="HJ178" s="397"/>
      <c r="HK178" s="397"/>
      <c r="HL178" s="397"/>
      <c r="HM178" s="397"/>
      <c r="HN178" s="397"/>
      <c r="HO178" s="397"/>
      <c r="HP178" s="397"/>
      <c r="HQ178" s="397"/>
      <c r="HR178" s="397"/>
      <c r="HS178" s="397"/>
      <c r="HT178" s="397"/>
      <c r="HU178" s="397"/>
      <c r="HV178" s="397"/>
      <c r="HW178" s="397"/>
      <c r="HX178" s="397"/>
      <c r="HY178" s="397"/>
      <c r="HZ178" s="397"/>
      <c r="IA178" s="397"/>
      <c r="IB178" s="397"/>
      <c r="IC178" s="397"/>
      <c r="ID178" s="397"/>
      <c r="IE178" s="397"/>
      <c r="IF178" s="397"/>
      <c r="IG178" s="397"/>
      <c r="IH178" s="397"/>
      <c r="II178" s="397"/>
      <c r="IJ178" s="397"/>
      <c r="IK178" s="397"/>
      <c r="IL178" s="397"/>
      <c r="IM178" s="397"/>
      <c r="IN178" s="397"/>
    </row>
    <row r="179" spans="6:248" hidden="1">
      <c r="F179"/>
      <c r="AI179" s="397"/>
      <c r="AJ179" s="397"/>
      <c r="AK179" s="397"/>
      <c r="AL179" s="397"/>
      <c r="AM179" s="397"/>
      <c r="AN179" s="397"/>
      <c r="AO179" s="397"/>
      <c r="AP179" s="397"/>
      <c r="AQ179" s="397"/>
      <c r="AR179" s="397"/>
      <c r="AS179" s="397"/>
      <c r="AT179" s="397"/>
      <c r="AU179" s="397"/>
      <c r="AV179" s="397"/>
      <c r="AW179" s="397"/>
      <c r="AX179" s="397"/>
      <c r="AY179" s="397"/>
      <c r="AZ179" s="397"/>
      <c r="BA179" s="397"/>
      <c r="BB179" s="397"/>
      <c r="BC179" s="397"/>
      <c r="BD179" s="397"/>
      <c r="BE179" s="397"/>
      <c r="BF179" s="397"/>
      <c r="BG179" s="397"/>
      <c r="BH179" s="397"/>
      <c r="BI179" s="397"/>
      <c r="BJ179" s="397"/>
      <c r="BK179" s="397"/>
      <c r="BL179" s="397"/>
      <c r="BM179" s="397"/>
      <c r="BN179" s="397"/>
      <c r="BO179" s="397"/>
      <c r="BP179" s="397"/>
      <c r="BQ179" s="397"/>
      <c r="BR179" s="397"/>
      <c r="BS179" s="397"/>
      <c r="BT179" s="397"/>
      <c r="BU179" s="397"/>
      <c r="BV179" s="397"/>
      <c r="BW179" s="397"/>
      <c r="BX179" s="397"/>
      <c r="BY179" s="397"/>
      <c r="BZ179" s="397"/>
      <c r="CA179" s="397"/>
      <c r="CB179" s="397"/>
      <c r="CC179" s="397"/>
      <c r="CD179" s="397"/>
      <c r="CE179" s="397"/>
      <c r="CF179" s="397"/>
      <c r="CG179" s="397"/>
      <c r="CH179" s="397"/>
      <c r="CI179" s="397"/>
      <c r="CJ179" s="397"/>
      <c r="CK179" s="397"/>
      <c r="CL179" s="397"/>
      <c r="CM179" s="397"/>
      <c r="CN179" s="397"/>
      <c r="CO179" s="397"/>
      <c r="CP179" s="397"/>
      <c r="CQ179" s="397"/>
      <c r="CR179" s="397"/>
      <c r="CS179" s="397"/>
      <c r="CT179" s="397"/>
      <c r="CU179" s="397"/>
      <c r="CV179" s="397"/>
      <c r="CW179" s="397"/>
      <c r="CX179" s="397"/>
      <c r="CY179" s="397"/>
      <c r="CZ179" s="397"/>
      <c r="DA179" s="397"/>
      <c r="DB179" s="397"/>
      <c r="DC179" s="397"/>
      <c r="DD179" s="397"/>
      <c r="DE179" s="397"/>
      <c r="DF179" s="397"/>
      <c r="DG179" s="397"/>
      <c r="DH179" s="397"/>
      <c r="DI179" s="397"/>
      <c r="DJ179" s="397"/>
      <c r="DK179" s="397"/>
      <c r="DL179" s="397"/>
      <c r="DM179" s="397"/>
      <c r="DN179" s="397"/>
      <c r="DO179" s="397"/>
      <c r="DP179" s="397"/>
      <c r="DQ179" s="397"/>
      <c r="DR179" s="397"/>
      <c r="DS179" s="397"/>
      <c r="DT179" s="397"/>
      <c r="DU179" s="397"/>
      <c r="DV179" s="397"/>
      <c r="DW179" s="397"/>
      <c r="DX179" s="397"/>
      <c r="DY179" s="397"/>
      <c r="DZ179" s="397"/>
      <c r="EA179" s="397"/>
      <c r="EB179" s="397"/>
      <c r="EC179" s="397"/>
      <c r="ED179" s="397"/>
      <c r="EE179" s="397"/>
      <c r="EF179" s="397"/>
      <c r="EG179" s="397"/>
      <c r="EH179" s="397"/>
      <c r="EI179" s="397"/>
      <c r="EJ179" s="397"/>
      <c r="EK179" s="397"/>
      <c r="EL179" s="397"/>
      <c r="EM179" s="397"/>
      <c r="EN179" s="397"/>
      <c r="EO179" s="397"/>
      <c r="EP179" s="397"/>
      <c r="EQ179" s="397"/>
      <c r="ER179" s="397"/>
      <c r="ES179" s="397"/>
      <c r="ET179" s="397"/>
      <c r="EU179" s="397"/>
      <c r="EV179" s="397"/>
      <c r="EW179" s="397"/>
      <c r="EX179" s="397"/>
      <c r="EY179" s="397"/>
      <c r="EZ179" s="397"/>
      <c r="FA179" s="397"/>
      <c r="FB179" s="397"/>
      <c r="FC179" s="397"/>
      <c r="FD179" s="397"/>
      <c r="FE179" s="397"/>
      <c r="FF179" s="397"/>
      <c r="FG179" s="397"/>
      <c r="FH179" s="397"/>
      <c r="FI179" s="397"/>
      <c r="FJ179" s="397"/>
      <c r="FK179" s="397"/>
      <c r="FL179" s="397"/>
      <c r="FM179" s="397"/>
      <c r="FN179" s="397"/>
      <c r="FO179" s="397"/>
      <c r="FP179" s="397"/>
      <c r="FQ179" s="397"/>
      <c r="FR179" s="397"/>
      <c r="FS179" s="397"/>
      <c r="FT179" s="397"/>
      <c r="FU179" s="397"/>
      <c r="FV179" s="397"/>
      <c r="FW179" s="397"/>
      <c r="FX179" s="397"/>
      <c r="FY179" s="397"/>
      <c r="FZ179" s="397"/>
      <c r="GA179" s="397"/>
      <c r="GB179" s="397"/>
      <c r="GC179" s="397"/>
      <c r="GD179" s="397"/>
      <c r="GE179" s="397"/>
      <c r="GF179" s="397"/>
      <c r="GG179" s="397"/>
      <c r="GH179" s="397"/>
      <c r="GI179" s="397"/>
      <c r="GJ179" s="397"/>
      <c r="GK179" s="397"/>
      <c r="GL179" s="397"/>
      <c r="GM179" s="397"/>
      <c r="GN179" s="397"/>
      <c r="GO179" s="397"/>
      <c r="GP179" s="397"/>
      <c r="GQ179" s="397"/>
      <c r="GR179" s="397"/>
      <c r="GS179" s="397"/>
      <c r="GT179" s="397"/>
      <c r="GU179" s="397"/>
      <c r="GV179" s="397"/>
      <c r="GW179" s="397"/>
      <c r="GX179" s="397"/>
      <c r="GY179" s="397"/>
      <c r="GZ179" s="397"/>
      <c r="HA179" s="397"/>
      <c r="HB179" s="397"/>
      <c r="HC179" s="397"/>
      <c r="HD179" s="397"/>
      <c r="HE179" s="397"/>
      <c r="HF179" s="397"/>
      <c r="HG179" s="397"/>
      <c r="HH179" s="397"/>
      <c r="HI179" s="397"/>
      <c r="HJ179" s="397"/>
      <c r="HK179" s="397"/>
      <c r="HL179" s="397"/>
      <c r="HM179" s="397"/>
      <c r="HN179" s="397"/>
      <c r="HO179" s="397"/>
      <c r="HP179" s="397"/>
      <c r="HQ179" s="397"/>
      <c r="HR179" s="397"/>
      <c r="HS179" s="397"/>
      <c r="HT179" s="397"/>
      <c r="HU179" s="397"/>
      <c r="HV179" s="397"/>
      <c r="HW179" s="397"/>
      <c r="HX179" s="397"/>
      <c r="HY179" s="397"/>
      <c r="HZ179" s="397"/>
      <c r="IA179" s="397"/>
      <c r="IB179" s="397"/>
      <c r="IC179" s="397"/>
      <c r="ID179" s="397"/>
      <c r="IE179" s="397"/>
      <c r="IF179" s="397"/>
      <c r="IG179" s="397"/>
      <c r="IH179" s="397"/>
      <c r="II179" s="397"/>
      <c r="IJ179" s="397"/>
      <c r="IK179" s="397"/>
      <c r="IL179" s="397"/>
      <c r="IM179" s="397"/>
      <c r="IN179" s="397"/>
    </row>
    <row r="180" spans="6:248" hidden="1">
      <c r="F180"/>
      <c r="AI180" s="397"/>
      <c r="AJ180" s="397"/>
      <c r="AK180" s="397"/>
      <c r="AL180" s="397"/>
      <c r="AM180" s="397"/>
      <c r="AN180" s="397"/>
      <c r="AO180" s="397"/>
      <c r="AP180" s="397"/>
      <c r="AQ180" s="397"/>
      <c r="AR180" s="397"/>
      <c r="AS180" s="397"/>
      <c r="AT180" s="397"/>
      <c r="AU180" s="397"/>
      <c r="AV180" s="397"/>
      <c r="AW180" s="397"/>
      <c r="AX180" s="397"/>
      <c r="AY180" s="397"/>
      <c r="AZ180" s="397"/>
      <c r="BA180" s="397"/>
      <c r="BB180" s="397"/>
      <c r="BC180" s="397"/>
      <c r="BD180" s="397"/>
      <c r="BE180" s="397"/>
      <c r="BF180" s="397"/>
      <c r="BG180" s="397"/>
      <c r="BH180" s="397"/>
      <c r="BI180" s="397"/>
      <c r="BJ180" s="397"/>
      <c r="BK180" s="397"/>
      <c r="BL180" s="397"/>
      <c r="BM180" s="397"/>
      <c r="BN180" s="397"/>
      <c r="BO180" s="397"/>
      <c r="BP180" s="397"/>
      <c r="BQ180" s="397"/>
      <c r="BR180" s="397"/>
      <c r="BS180" s="397"/>
      <c r="BT180" s="397"/>
      <c r="BU180" s="397"/>
      <c r="BV180" s="397"/>
      <c r="BW180" s="397"/>
      <c r="BX180" s="397"/>
      <c r="BY180" s="397"/>
      <c r="BZ180" s="397"/>
      <c r="CA180" s="397"/>
      <c r="CB180" s="397"/>
      <c r="CC180" s="397"/>
      <c r="CD180" s="397"/>
      <c r="CE180" s="397"/>
      <c r="CF180" s="397"/>
      <c r="CG180" s="397"/>
      <c r="CH180" s="397"/>
      <c r="CI180" s="397"/>
      <c r="CJ180" s="397"/>
      <c r="CK180" s="397"/>
      <c r="CL180" s="397"/>
      <c r="CM180" s="397"/>
      <c r="CN180" s="397"/>
      <c r="CO180" s="397"/>
      <c r="CP180" s="397"/>
      <c r="CQ180" s="397"/>
      <c r="CR180" s="397"/>
      <c r="CS180" s="397"/>
      <c r="CT180" s="397"/>
      <c r="CU180" s="397"/>
      <c r="CV180" s="397"/>
      <c r="CW180" s="397"/>
      <c r="CX180" s="397"/>
      <c r="CY180" s="397"/>
      <c r="CZ180" s="397"/>
      <c r="DA180" s="397"/>
      <c r="DB180" s="397"/>
      <c r="DC180" s="397"/>
      <c r="DD180" s="397"/>
      <c r="DE180" s="397"/>
      <c r="DF180" s="397"/>
      <c r="DG180" s="397"/>
      <c r="DH180" s="397"/>
      <c r="DI180" s="397"/>
      <c r="DJ180" s="397"/>
      <c r="DK180" s="397"/>
      <c r="DL180" s="397"/>
      <c r="DM180" s="397"/>
      <c r="DN180" s="397"/>
      <c r="DO180" s="397"/>
      <c r="DP180" s="397"/>
      <c r="DQ180" s="397"/>
      <c r="DR180" s="397"/>
      <c r="DS180" s="397"/>
      <c r="DT180" s="397"/>
      <c r="DU180" s="397"/>
      <c r="DV180" s="397"/>
      <c r="DW180" s="397"/>
      <c r="DX180" s="397"/>
      <c r="DY180" s="397"/>
      <c r="DZ180" s="397"/>
      <c r="EA180" s="397"/>
      <c r="EB180" s="397"/>
      <c r="EC180" s="397"/>
      <c r="ED180" s="397"/>
      <c r="EE180" s="397"/>
      <c r="EF180" s="397"/>
      <c r="EG180" s="397"/>
      <c r="EH180" s="397"/>
      <c r="EI180" s="397"/>
      <c r="EJ180" s="397"/>
      <c r="EK180" s="397"/>
      <c r="EL180" s="397"/>
      <c r="EM180" s="397"/>
      <c r="EN180" s="397"/>
      <c r="EO180" s="397"/>
      <c r="EP180" s="397"/>
      <c r="EQ180" s="397"/>
      <c r="ER180" s="397"/>
      <c r="ES180" s="397"/>
      <c r="ET180" s="397"/>
      <c r="EU180" s="397"/>
      <c r="EV180" s="397"/>
      <c r="EW180" s="397"/>
      <c r="EX180" s="397"/>
      <c r="EY180" s="397"/>
      <c r="EZ180" s="397"/>
      <c r="FA180" s="397"/>
      <c r="FB180" s="397"/>
      <c r="FC180" s="397"/>
      <c r="FD180" s="397"/>
      <c r="FE180" s="397"/>
      <c r="FF180" s="397"/>
      <c r="FG180" s="397"/>
      <c r="FH180" s="397"/>
      <c r="FI180" s="397"/>
      <c r="FJ180" s="397"/>
      <c r="FK180" s="397"/>
      <c r="FL180" s="397"/>
      <c r="FM180" s="397"/>
      <c r="FN180" s="397"/>
      <c r="FO180" s="397"/>
      <c r="FP180" s="397"/>
      <c r="FQ180" s="397"/>
      <c r="FR180" s="397"/>
      <c r="FS180" s="397"/>
      <c r="FT180" s="397"/>
      <c r="FU180" s="397"/>
      <c r="FV180" s="397"/>
      <c r="FW180" s="397"/>
      <c r="FX180" s="397"/>
      <c r="FY180" s="397"/>
      <c r="FZ180" s="397"/>
      <c r="GA180" s="397"/>
      <c r="GB180" s="397"/>
      <c r="GC180" s="397"/>
      <c r="GD180" s="397"/>
      <c r="GE180" s="397"/>
      <c r="GF180" s="397"/>
      <c r="GG180" s="397"/>
      <c r="GH180" s="397"/>
      <c r="GI180" s="397"/>
      <c r="GJ180" s="397"/>
      <c r="GK180" s="397"/>
      <c r="GL180" s="397"/>
      <c r="GM180" s="397"/>
      <c r="GN180" s="397"/>
      <c r="GO180" s="397"/>
      <c r="GP180" s="397"/>
      <c r="GQ180" s="397"/>
      <c r="GR180" s="397"/>
      <c r="GS180" s="397"/>
      <c r="GT180" s="397"/>
      <c r="GU180" s="397"/>
      <c r="GV180" s="397"/>
      <c r="GW180" s="397"/>
      <c r="GX180" s="397"/>
      <c r="GY180" s="397"/>
      <c r="GZ180" s="397"/>
      <c r="HA180" s="397"/>
      <c r="HB180" s="397"/>
      <c r="HC180" s="397"/>
      <c r="HD180" s="397"/>
      <c r="HE180" s="397"/>
      <c r="HF180" s="397"/>
      <c r="HG180" s="397"/>
      <c r="HH180" s="397"/>
      <c r="HI180" s="397"/>
      <c r="HJ180" s="397"/>
      <c r="HK180" s="397"/>
      <c r="HL180" s="397"/>
      <c r="HM180" s="397"/>
      <c r="HN180" s="397"/>
      <c r="HO180" s="397"/>
      <c r="HP180" s="397"/>
      <c r="HQ180" s="397"/>
      <c r="HR180" s="397"/>
      <c r="HS180" s="397"/>
      <c r="HT180" s="397"/>
      <c r="HU180" s="397"/>
      <c r="HV180" s="397"/>
      <c r="HW180" s="397"/>
      <c r="HX180" s="397"/>
      <c r="HY180" s="397"/>
      <c r="HZ180" s="397"/>
      <c r="IA180" s="397"/>
      <c r="IB180" s="397"/>
      <c r="IC180" s="397"/>
      <c r="ID180" s="397"/>
      <c r="IE180" s="397"/>
      <c r="IF180" s="397"/>
      <c r="IG180" s="397"/>
      <c r="IH180" s="397"/>
      <c r="II180" s="397"/>
      <c r="IJ180" s="397"/>
      <c r="IK180" s="397"/>
      <c r="IL180" s="397"/>
      <c r="IM180" s="397"/>
      <c r="IN180" s="397"/>
    </row>
    <row r="181" spans="6:248" hidden="1">
      <c r="F181"/>
      <c r="AI181" s="397"/>
      <c r="AJ181" s="397"/>
      <c r="AK181" s="397"/>
      <c r="AL181" s="397"/>
      <c r="AM181" s="397"/>
      <c r="AN181" s="397"/>
      <c r="AO181" s="397"/>
      <c r="AP181" s="397"/>
      <c r="AQ181" s="397"/>
      <c r="AR181" s="397"/>
      <c r="AS181" s="397"/>
      <c r="AT181" s="397"/>
      <c r="AU181" s="397"/>
      <c r="AV181" s="397"/>
      <c r="AW181" s="397"/>
      <c r="AX181" s="397"/>
      <c r="AY181" s="397"/>
      <c r="AZ181" s="397"/>
      <c r="BA181" s="397"/>
      <c r="BB181" s="397"/>
      <c r="BC181" s="397"/>
      <c r="BD181" s="397"/>
      <c r="BE181" s="397"/>
      <c r="BF181" s="397"/>
      <c r="BG181" s="397"/>
      <c r="BH181" s="397"/>
      <c r="BI181" s="397"/>
      <c r="BJ181" s="397"/>
      <c r="BK181" s="397"/>
      <c r="BL181" s="397"/>
      <c r="BM181" s="397"/>
      <c r="BN181" s="397"/>
      <c r="BO181" s="397"/>
      <c r="BP181" s="397"/>
      <c r="BQ181" s="397"/>
      <c r="BR181" s="397"/>
      <c r="BS181" s="397"/>
      <c r="BT181" s="397"/>
      <c r="BU181" s="397"/>
      <c r="BV181" s="397"/>
      <c r="BW181" s="397"/>
      <c r="BX181" s="397"/>
      <c r="BY181" s="397"/>
      <c r="BZ181" s="397"/>
      <c r="CA181" s="397"/>
      <c r="CB181" s="397"/>
      <c r="CC181" s="397"/>
      <c r="CD181" s="397"/>
      <c r="CE181" s="397"/>
      <c r="CF181" s="397"/>
      <c r="CG181" s="397"/>
      <c r="CH181" s="397"/>
      <c r="CI181" s="397"/>
      <c r="CJ181" s="397"/>
      <c r="CK181" s="397"/>
      <c r="CL181" s="397"/>
      <c r="CM181" s="397"/>
      <c r="CN181" s="397"/>
      <c r="CO181" s="397"/>
      <c r="CP181" s="397"/>
      <c r="CQ181" s="397"/>
      <c r="CR181" s="397"/>
      <c r="CS181" s="397"/>
      <c r="CT181" s="397"/>
      <c r="CU181" s="397"/>
      <c r="CV181" s="397"/>
      <c r="CW181" s="397"/>
      <c r="CX181" s="397"/>
      <c r="CY181" s="397"/>
      <c r="CZ181" s="397"/>
      <c r="DA181" s="397"/>
      <c r="DB181" s="397"/>
      <c r="DC181" s="397"/>
      <c r="DD181" s="397"/>
      <c r="DE181" s="397"/>
      <c r="DF181" s="397"/>
      <c r="DG181" s="397"/>
      <c r="DH181" s="397"/>
      <c r="DI181" s="397"/>
      <c r="DJ181" s="397"/>
      <c r="DK181" s="397"/>
      <c r="DL181" s="397"/>
      <c r="DM181" s="397"/>
      <c r="DN181" s="397"/>
      <c r="DO181" s="397"/>
      <c r="DP181" s="397"/>
      <c r="DQ181" s="397"/>
      <c r="DR181" s="397"/>
      <c r="DS181" s="397"/>
      <c r="DT181" s="397"/>
      <c r="DU181" s="397"/>
      <c r="DV181" s="397"/>
      <c r="DW181" s="397"/>
      <c r="DX181" s="397"/>
      <c r="DY181" s="397"/>
      <c r="DZ181" s="397"/>
      <c r="EA181" s="397"/>
      <c r="EB181" s="397"/>
      <c r="EC181" s="397"/>
      <c r="ED181" s="397"/>
      <c r="EE181" s="397"/>
      <c r="EF181" s="397"/>
      <c r="EG181" s="397"/>
      <c r="EH181" s="397"/>
      <c r="EI181" s="397"/>
      <c r="EJ181" s="397"/>
      <c r="EK181" s="397"/>
      <c r="EL181" s="397"/>
      <c r="EM181" s="397"/>
      <c r="EN181" s="397"/>
      <c r="EO181" s="397"/>
      <c r="EP181" s="397"/>
      <c r="EQ181" s="397"/>
      <c r="ER181" s="397"/>
      <c r="ES181" s="397"/>
      <c r="ET181" s="397"/>
      <c r="EU181" s="397"/>
      <c r="EV181" s="397"/>
      <c r="EW181" s="397"/>
      <c r="EX181" s="397"/>
      <c r="EY181" s="397"/>
      <c r="EZ181" s="397"/>
      <c r="FA181" s="397"/>
      <c r="FB181" s="397"/>
      <c r="FC181" s="397"/>
      <c r="FD181" s="397"/>
      <c r="FE181" s="397"/>
      <c r="FF181" s="397"/>
      <c r="FG181" s="397"/>
      <c r="FH181" s="397"/>
      <c r="FI181" s="397"/>
      <c r="FJ181" s="397"/>
      <c r="FK181" s="397"/>
      <c r="FL181" s="397"/>
      <c r="FM181" s="397"/>
      <c r="FN181" s="397"/>
      <c r="FO181" s="397"/>
      <c r="FP181" s="397"/>
      <c r="FQ181" s="397"/>
      <c r="FR181" s="397"/>
      <c r="FS181" s="397"/>
      <c r="FT181" s="397"/>
      <c r="FU181" s="397"/>
      <c r="FV181" s="397"/>
      <c r="FW181" s="397"/>
      <c r="FX181" s="397"/>
      <c r="FY181" s="397"/>
      <c r="FZ181" s="397"/>
      <c r="GA181" s="397"/>
      <c r="GB181" s="397"/>
      <c r="GC181" s="397"/>
      <c r="GD181" s="397"/>
      <c r="GE181" s="397"/>
      <c r="GF181" s="397"/>
      <c r="GG181" s="397"/>
      <c r="GH181" s="397"/>
      <c r="GI181" s="397"/>
      <c r="GJ181" s="397"/>
      <c r="GK181" s="397"/>
      <c r="GL181" s="397"/>
      <c r="GM181" s="397"/>
      <c r="GN181" s="397"/>
      <c r="GO181" s="397"/>
      <c r="GP181" s="397"/>
      <c r="GQ181" s="397"/>
      <c r="GR181" s="397"/>
      <c r="GS181" s="397"/>
      <c r="GT181" s="397"/>
      <c r="GU181" s="397"/>
      <c r="GV181" s="397"/>
      <c r="GW181" s="397"/>
      <c r="GX181" s="397"/>
      <c r="GY181" s="397"/>
      <c r="GZ181" s="397"/>
      <c r="HA181" s="397"/>
      <c r="HB181" s="397"/>
      <c r="HC181" s="397"/>
      <c r="HD181" s="397"/>
      <c r="HE181" s="397"/>
      <c r="HF181" s="397"/>
      <c r="HG181" s="397"/>
      <c r="HH181" s="397"/>
      <c r="HI181" s="397"/>
      <c r="HJ181" s="397"/>
      <c r="HK181" s="397"/>
      <c r="HL181" s="397"/>
      <c r="HM181" s="397"/>
      <c r="HN181" s="397"/>
      <c r="HO181" s="397"/>
      <c r="HP181" s="397"/>
      <c r="HQ181" s="397"/>
      <c r="HR181" s="397"/>
      <c r="HS181" s="397"/>
      <c r="HT181" s="397"/>
      <c r="HU181" s="397"/>
      <c r="HV181" s="397"/>
      <c r="HW181" s="397"/>
      <c r="HX181" s="397"/>
      <c r="HY181" s="397"/>
      <c r="HZ181" s="397"/>
      <c r="IA181" s="397"/>
      <c r="IB181" s="397"/>
      <c r="IC181" s="397"/>
      <c r="ID181" s="397"/>
      <c r="IE181" s="397"/>
      <c r="IF181" s="397"/>
      <c r="IG181" s="397"/>
      <c r="IH181" s="397"/>
      <c r="II181" s="397"/>
      <c r="IJ181" s="397"/>
      <c r="IK181" s="397"/>
      <c r="IL181" s="397"/>
      <c r="IM181" s="397"/>
      <c r="IN181" s="397"/>
    </row>
    <row r="182" spans="6:248" hidden="1">
      <c r="F182"/>
      <c r="AI182" s="397"/>
      <c r="AJ182" s="397"/>
      <c r="AK182" s="397"/>
      <c r="AL182" s="397"/>
      <c r="AM182" s="397"/>
      <c r="AN182" s="397"/>
      <c r="AO182" s="397"/>
      <c r="AP182" s="397"/>
      <c r="AQ182" s="397"/>
      <c r="AR182" s="397"/>
      <c r="AS182" s="397"/>
      <c r="AT182" s="397"/>
      <c r="AU182" s="397"/>
      <c r="AV182" s="397"/>
      <c r="AW182" s="397"/>
      <c r="AX182" s="397"/>
      <c r="AY182" s="397"/>
      <c r="AZ182" s="397"/>
      <c r="BA182" s="397"/>
      <c r="BB182" s="397"/>
      <c r="BC182" s="397"/>
      <c r="BD182" s="397"/>
      <c r="BE182" s="397"/>
      <c r="BF182" s="397"/>
      <c r="BG182" s="397"/>
      <c r="BH182" s="397"/>
      <c r="BI182" s="397"/>
      <c r="BJ182" s="397"/>
      <c r="BK182" s="397"/>
      <c r="BL182" s="397"/>
      <c r="BM182" s="397"/>
      <c r="BN182" s="397"/>
      <c r="BO182" s="397"/>
      <c r="BP182" s="397"/>
      <c r="BQ182" s="397"/>
      <c r="BR182" s="397"/>
      <c r="BS182" s="397"/>
      <c r="BT182" s="397"/>
      <c r="BU182" s="397"/>
      <c r="BV182" s="397"/>
      <c r="BW182" s="397"/>
      <c r="BX182" s="397"/>
      <c r="BY182" s="397"/>
      <c r="BZ182" s="397"/>
      <c r="CA182" s="397"/>
      <c r="CB182" s="397"/>
      <c r="CC182" s="397"/>
      <c r="CD182" s="397"/>
      <c r="CE182" s="397"/>
      <c r="CF182" s="397"/>
      <c r="CG182" s="397"/>
      <c r="CH182" s="397"/>
      <c r="CI182" s="397"/>
      <c r="CJ182" s="397"/>
      <c r="CK182" s="397"/>
      <c r="CL182" s="397"/>
      <c r="CM182" s="397"/>
      <c r="CN182" s="397"/>
      <c r="CO182" s="397"/>
      <c r="CP182" s="397"/>
      <c r="CQ182" s="397"/>
      <c r="CR182" s="397"/>
      <c r="CS182" s="397"/>
      <c r="CT182" s="397"/>
      <c r="CU182" s="397"/>
      <c r="CV182" s="397"/>
      <c r="CW182" s="397"/>
      <c r="CX182" s="397"/>
      <c r="CY182" s="397"/>
      <c r="CZ182" s="397"/>
      <c r="DA182" s="397"/>
      <c r="DB182" s="397"/>
      <c r="DC182" s="397"/>
      <c r="DD182" s="397"/>
      <c r="DE182" s="397"/>
      <c r="DF182" s="397"/>
      <c r="DG182" s="397"/>
      <c r="DH182" s="397"/>
      <c r="DI182" s="397"/>
      <c r="DJ182" s="397"/>
      <c r="DK182" s="397"/>
      <c r="DL182" s="397"/>
      <c r="DM182" s="397"/>
      <c r="DN182" s="397"/>
      <c r="DO182" s="397"/>
      <c r="DP182" s="397"/>
      <c r="DQ182" s="397"/>
      <c r="DR182" s="397"/>
      <c r="DS182" s="397"/>
      <c r="DT182" s="397"/>
      <c r="DU182" s="397"/>
      <c r="DV182" s="397"/>
      <c r="DW182" s="397"/>
      <c r="DX182" s="397"/>
      <c r="DY182" s="397"/>
      <c r="DZ182" s="397"/>
      <c r="EA182" s="397"/>
      <c r="EB182" s="397"/>
      <c r="EC182" s="397"/>
      <c r="ED182" s="397"/>
      <c r="EE182" s="397"/>
      <c r="EF182" s="397"/>
      <c r="EG182" s="397"/>
      <c r="EH182" s="397"/>
      <c r="EI182" s="397"/>
      <c r="EJ182" s="397"/>
      <c r="EK182" s="397"/>
      <c r="EL182" s="397"/>
      <c r="EM182" s="397"/>
      <c r="EN182" s="397"/>
      <c r="EO182" s="397"/>
      <c r="EP182" s="397"/>
      <c r="EQ182" s="397"/>
      <c r="ER182" s="397"/>
      <c r="ES182" s="397"/>
      <c r="ET182" s="397"/>
      <c r="EU182" s="397"/>
      <c r="EV182" s="397"/>
      <c r="EW182" s="397"/>
      <c r="EX182" s="397"/>
      <c r="EY182" s="397"/>
      <c r="EZ182" s="397"/>
      <c r="FA182" s="397"/>
      <c r="FB182" s="397"/>
      <c r="FC182" s="397"/>
      <c r="FD182" s="397"/>
      <c r="FE182" s="397"/>
      <c r="FF182" s="397"/>
      <c r="FG182" s="397"/>
      <c r="FH182" s="397"/>
      <c r="FI182" s="397"/>
      <c r="FJ182" s="397"/>
      <c r="FK182" s="397"/>
      <c r="FL182" s="397"/>
      <c r="FM182" s="397"/>
      <c r="FN182" s="397"/>
      <c r="FO182" s="397"/>
      <c r="FP182" s="397"/>
      <c r="FQ182" s="397"/>
      <c r="FR182" s="397"/>
      <c r="FS182" s="397"/>
      <c r="FT182" s="397"/>
      <c r="FU182" s="397"/>
      <c r="FV182" s="397"/>
      <c r="FW182" s="397"/>
      <c r="FX182" s="397"/>
      <c r="FY182" s="397"/>
      <c r="FZ182" s="397"/>
      <c r="GA182" s="397"/>
      <c r="GB182" s="397"/>
      <c r="GC182" s="397"/>
      <c r="GD182" s="397"/>
      <c r="GE182" s="397"/>
      <c r="GF182" s="397"/>
      <c r="GG182" s="397"/>
      <c r="GH182" s="397"/>
      <c r="GI182" s="397"/>
      <c r="GJ182" s="397"/>
      <c r="GK182" s="397"/>
      <c r="GL182" s="397"/>
      <c r="GM182" s="397"/>
      <c r="GN182" s="397"/>
      <c r="GO182" s="397"/>
      <c r="GP182" s="397"/>
      <c r="GQ182" s="397"/>
      <c r="GR182" s="397"/>
      <c r="GS182" s="397"/>
      <c r="GT182" s="397"/>
      <c r="GU182" s="397"/>
      <c r="GV182" s="397"/>
      <c r="GW182" s="397"/>
      <c r="GX182" s="397"/>
      <c r="GY182" s="397"/>
      <c r="GZ182" s="397"/>
      <c r="HA182" s="397"/>
      <c r="HB182" s="397"/>
      <c r="HC182" s="397"/>
      <c r="HD182" s="397"/>
      <c r="HE182" s="397"/>
      <c r="HF182" s="397"/>
      <c r="HG182" s="397"/>
      <c r="HH182" s="397"/>
      <c r="HI182" s="397"/>
      <c r="HJ182" s="397"/>
      <c r="HK182" s="397"/>
      <c r="HL182" s="397"/>
      <c r="HM182" s="397"/>
      <c r="HN182" s="397"/>
      <c r="HO182" s="397"/>
      <c r="HP182" s="397"/>
      <c r="HQ182" s="397"/>
      <c r="HR182" s="397"/>
      <c r="HS182" s="397"/>
      <c r="HT182" s="397"/>
      <c r="HU182" s="397"/>
      <c r="HV182" s="397"/>
      <c r="HW182" s="397"/>
      <c r="HX182" s="397"/>
      <c r="HY182" s="397"/>
      <c r="HZ182" s="397"/>
      <c r="IA182" s="397"/>
      <c r="IB182" s="397"/>
      <c r="IC182" s="397"/>
      <c r="ID182" s="397"/>
      <c r="IE182" s="397"/>
      <c r="IF182" s="397"/>
      <c r="IG182" s="397"/>
      <c r="IH182" s="397"/>
      <c r="II182" s="397"/>
      <c r="IJ182" s="397"/>
      <c r="IK182" s="397"/>
      <c r="IL182" s="397"/>
      <c r="IM182" s="397"/>
      <c r="IN182" s="397"/>
    </row>
    <row r="183" spans="6:248" hidden="1">
      <c r="F183"/>
      <c r="AI183" s="397"/>
      <c r="AJ183" s="397"/>
      <c r="AK183" s="397"/>
      <c r="AL183" s="397"/>
      <c r="AM183" s="397"/>
      <c r="AN183" s="397"/>
      <c r="AO183" s="397"/>
      <c r="AP183" s="397"/>
      <c r="AQ183" s="397"/>
      <c r="AR183" s="397"/>
      <c r="AS183" s="397"/>
      <c r="AT183" s="397"/>
      <c r="AU183" s="397"/>
      <c r="AV183" s="397"/>
      <c r="AW183" s="397"/>
      <c r="AX183" s="397"/>
      <c r="AY183" s="397"/>
      <c r="AZ183" s="397"/>
      <c r="BA183" s="397"/>
      <c r="BB183" s="397"/>
      <c r="BC183" s="397"/>
      <c r="BD183" s="397"/>
      <c r="BE183" s="397"/>
      <c r="BF183" s="397"/>
      <c r="BG183" s="397"/>
      <c r="BH183" s="397"/>
      <c r="BI183" s="397"/>
      <c r="BJ183" s="397"/>
      <c r="BK183" s="397"/>
      <c r="BL183" s="397"/>
      <c r="BM183" s="397"/>
      <c r="BN183" s="397"/>
      <c r="BO183" s="397"/>
      <c r="BP183" s="397"/>
      <c r="BQ183" s="397"/>
      <c r="BR183" s="397"/>
      <c r="BS183" s="397"/>
      <c r="BT183" s="397"/>
      <c r="BU183" s="397"/>
      <c r="BV183" s="397"/>
      <c r="BW183" s="397"/>
      <c r="BX183" s="397"/>
      <c r="BY183" s="397"/>
      <c r="BZ183" s="397"/>
      <c r="CA183" s="397"/>
      <c r="CB183" s="397"/>
      <c r="CC183" s="397"/>
      <c r="CD183" s="397"/>
      <c r="CE183" s="397"/>
      <c r="CF183" s="397"/>
      <c r="CG183" s="397"/>
      <c r="CH183" s="397"/>
      <c r="CI183" s="397"/>
      <c r="CJ183" s="397"/>
      <c r="CK183" s="397"/>
      <c r="CL183" s="397"/>
      <c r="CM183" s="397"/>
      <c r="CN183" s="397"/>
      <c r="CO183" s="397"/>
      <c r="CP183" s="397"/>
      <c r="CQ183" s="397"/>
      <c r="CR183" s="397"/>
      <c r="CS183" s="397"/>
      <c r="CT183" s="397"/>
      <c r="CU183" s="397"/>
      <c r="CV183" s="397"/>
      <c r="CW183" s="397"/>
      <c r="CX183" s="397"/>
      <c r="CY183" s="397"/>
      <c r="CZ183" s="397"/>
      <c r="DA183" s="397"/>
      <c r="DB183" s="397"/>
      <c r="DC183" s="397"/>
      <c r="DD183" s="397"/>
      <c r="DE183" s="397"/>
      <c r="DF183" s="397"/>
      <c r="DG183" s="397"/>
      <c r="DH183" s="397"/>
      <c r="DI183" s="397"/>
      <c r="DJ183" s="397"/>
      <c r="DK183" s="397"/>
      <c r="DL183" s="397"/>
      <c r="DM183" s="397"/>
      <c r="DN183" s="397"/>
      <c r="DO183" s="397"/>
      <c r="DP183" s="397"/>
      <c r="DQ183" s="397"/>
      <c r="DR183" s="397"/>
      <c r="DS183" s="397"/>
      <c r="DT183" s="397"/>
      <c r="DU183" s="397"/>
      <c r="DV183" s="397"/>
      <c r="DW183" s="397"/>
      <c r="DX183" s="397"/>
      <c r="DY183" s="397"/>
      <c r="DZ183" s="397"/>
      <c r="EA183" s="397"/>
      <c r="EB183" s="397"/>
      <c r="EC183" s="397"/>
      <c r="ED183" s="397"/>
      <c r="EE183" s="397"/>
      <c r="EF183" s="397"/>
      <c r="EG183" s="397"/>
      <c r="EH183" s="397"/>
      <c r="EI183" s="397"/>
      <c r="EJ183" s="397"/>
      <c r="EK183" s="397"/>
      <c r="EL183" s="397"/>
      <c r="EM183" s="397"/>
      <c r="EN183" s="397"/>
      <c r="EO183" s="397"/>
      <c r="EP183" s="397"/>
      <c r="EQ183" s="397"/>
      <c r="ER183" s="397"/>
      <c r="ES183" s="397"/>
      <c r="ET183" s="397"/>
      <c r="EU183" s="397"/>
      <c r="EV183" s="397"/>
      <c r="EW183" s="397"/>
      <c r="EX183" s="397"/>
      <c r="EY183" s="397"/>
      <c r="EZ183" s="397"/>
      <c r="FA183" s="397"/>
      <c r="FB183" s="397"/>
      <c r="FC183" s="397"/>
      <c r="FD183" s="397"/>
      <c r="FE183" s="397"/>
      <c r="FF183" s="397"/>
      <c r="FG183" s="397"/>
      <c r="FH183" s="397"/>
      <c r="FI183" s="397"/>
      <c r="FJ183" s="397"/>
      <c r="FK183" s="397"/>
      <c r="FL183" s="397"/>
      <c r="FM183" s="397"/>
      <c r="FN183" s="397"/>
      <c r="FO183" s="397"/>
      <c r="FP183" s="397"/>
      <c r="FQ183" s="397"/>
      <c r="FR183" s="397"/>
      <c r="FS183" s="397"/>
      <c r="FT183" s="397"/>
      <c r="FU183" s="397"/>
      <c r="FV183" s="397"/>
      <c r="FW183" s="397"/>
      <c r="FX183" s="397"/>
      <c r="FY183" s="397"/>
      <c r="FZ183" s="397"/>
      <c r="GA183" s="397"/>
      <c r="GB183" s="397"/>
      <c r="GC183" s="397"/>
      <c r="GD183" s="397"/>
      <c r="GE183" s="397"/>
      <c r="GF183" s="397"/>
      <c r="GG183" s="397"/>
      <c r="GH183" s="397"/>
      <c r="GI183" s="397"/>
      <c r="GJ183" s="397"/>
      <c r="GK183" s="397"/>
      <c r="GL183" s="397"/>
      <c r="GM183" s="397"/>
      <c r="GN183" s="397"/>
      <c r="GO183" s="397"/>
      <c r="GP183" s="397"/>
      <c r="GQ183" s="397"/>
      <c r="GR183" s="397"/>
      <c r="GS183" s="397"/>
      <c r="GT183" s="397"/>
      <c r="GU183" s="397"/>
      <c r="GV183" s="397"/>
      <c r="GW183" s="397"/>
      <c r="GX183" s="397"/>
      <c r="GY183" s="397"/>
      <c r="GZ183" s="397"/>
      <c r="HA183" s="397"/>
      <c r="HB183" s="397"/>
      <c r="HC183" s="397"/>
      <c r="HD183" s="397"/>
      <c r="HE183" s="397"/>
      <c r="HF183" s="397"/>
      <c r="HG183" s="397"/>
      <c r="HH183" s="397"/>
      <c r="HI183" s="397"/>
      <c r="HJ183" s="397"/>
      <c r="HK183" s="397"/>
      <c r="HL183" s="397"/>
      <c r="HM183" s="397"/>
      <c r="HN183" s="397"/>
      <c r="HO183" s="397"/>
      <c r="HP183" s="397"/>
      <c r="HQ183" s="397"/>
      <c r="HR183" s="397"/>
      <c r="HS183" s="397"/>
      <c r="HT183" s="397"/>
      <c r="HU183" s="397"/>
      <c r="HV183" s="397"/>
      <c r="HW183" s="397"/>
      <c r="HX183" s="397"/>
      <c r="HY183" s="397"/>
      <c r="HZ183" s="397"/>
      <c r="IA183" s="397"/>
      <c r="IB183" s="397"/>
      <c r="IC183" s="397"/>
      <c r="ID183" s="397"/>
      <c r="IE183" s="397"/>
      <c r="IF183" s="397"/>
      <c r="IG183" s="397"/>
      <c r="IH183" s="397"/>
      <c r="II183" s="397"/>
      <c r="IJ183" s="397"/>
      <c r="IK183" s="397"/>
      <c r="IL183" s="397"/>
      <c r="IM183" s="397"/>
      <c r="IN183" s="397"/>
    </row>
    <row r="184" spans="6:248" hidden="1">
      <c r="F184"/>
      <c r="AI184" s="397"/>
      <c r="AJ184" s="397"/>
      <c r="AK184" s="397"/>
      <c r="AL184" s="397"/>
      <c r="AM184" s="397"/>
      <c r="AN184" s="397"/>
      <c r="AO184" s="397"/>
      <c r="AP184" s="397"/>
      <c r="AQ184" s="397"/>
      <c r="AR184" s="397"/>
      <c r="AS184" s="397"/>
      <c r="AT184" s="397"/>
      <c r="AU184" s="397"/>
      <c r="AV184" s="397"/>
      <c r="AW184" s="397"/>
      <c r="AX184" s="397"/>
      <c r="AY184" s="397"/>
      <c r="AZ184" s="397"/>
      <c r="BA184" s="397"/>
      <c r="BB184" s="397"/>
      <c r="BC184" s="397"/>
      <c r="BD184" s="397"/>
      <c r="BE184" s="397"/>
      <c r="BF184" s="397"/>
      <c r="BG184" s="397"/>
      <c r="BH184" s="397"/>
      <c r="BI184" s="397"/>
      <c r="BJ184" s="397"/>
      <c r="BK184" s="397"/>
      <c r="BL184" s="397"/>
      <c r="BM184" s="397"/>
      <c r="BN184" s="397"/>
      <c r="BO184" s="397"/>
      <c r="BP184" s="397"/>
      <c r="BQ184" s="397"/>
      <c r="BR184" s="397"/>
      <c r="BS184" s="397"/>
      <c r="BT184" s="397"/>
      <c r="BU184" s="397"/>
      <c r="BV184" s="397"/>
      <c r="BW184" s="397"/>
      <c r="BX184" s="397"/>
      <c r="BY184" s="397"/>
      <c r="BZ184" s="397"/>
      <c r="CA184" s="397"/>
      <c r="CB184" s="397"/>
      <c r="CC184" s="397"/>
      <c r="CD184" s="397"/>
      <c r="CE184" s="397"/>
      <c r="CF184" s="397"/>
      <c r="CG184" s="397"/>
      <c r="CH184" s="397"/>
      <c r="CI184" s="397"/>
      <c r="CJ184" s="397"/>
      <c r="CK184" s="397"/>
      <c r="CL184" s="397"/>
      <c r="CM184" s="397"/>
      <c r="CN184" s="397"/>
      <c r="CO184" s="397"/>
      <c r="CP184" s="397"/>
      <c r="CQ184" s="397"/>
      <c r="CR184" s="397"/>
      <c r="CS184" s="397"/>
      <c r="CT184" s="397"/>
      <c r="CU184" s="397"/>
      <c r="CV184" s="397"/>
      <c r="CW184" s="397"/>
      <c r="CX184" s="397"/>
      <c r="CY184" s="397"/>
      <c r="CZ184" s="397"/>
      <c r="DA184" s="397"/>
      <c r="DB184" s="397"/>
      <c r="DC184" s="397"/>
      <c r="DD184" s="397"/>
      <c r="DE184" s="397"/>
      <c r="DF184" s="397"/>
      <c r="DG184" s="397"/>
      <c r="DH184" s="397"/>
      <c r="DI184" s="397"/>
      <c r="DJ184" s="397"/>
      <c r="DK184" s="397"/>
      <c r="DL184" s="397"/>
      <c r="DM184" s="397"/>
      <c r="DN184" s="397"/>
      <c r="DO184" s="397"/>
      <c r="DP184" s="397"/>
      <c r="DQ184" s="397"/>
      <c r="DR184" s="397"/>
      <c r="DS184" s="397"/>
      <c r="DT184" s="397"/>
      <c r="DU184" s="397"/>
      <c r="DV184" s="397"/>
      <c r="DW184" s="397"/>
      <c r="DX184" s="397"/>
      <c r="DY184" s="397"/>
      <c r="DZ184" s="397"/>
      <c r="EA184" s="397"/>
      <c r="EB184" s="397"/>
      <c r="EC184" s="397"/>
      <c r="ED184" s="397"/>
      <c r="EE184" s="397"/>
      <c r="EF184" s="397"/>
      <c r="EG184" s="397"/>
      <c r="EH184" s="397"/>
      <c r="EI184" s="397"/>
      <c r="EJ184" s="397"/>
      <c r="EK184" s="397"/>
      <c r="EL184" s="397"/>
      <c r="EM184" s="397"/>
      <c r="EN184" s="397"/>
      <c r="EO184" s="397"/>
      <c r="EP184" s="397"/>
      <c r="EQ184" s="397"/>
      <c r="ER184" s="397"/>
      <c r="ES184" s="397"/>
      <c r="ET184" s="397"/>
      <c r="EU184" s="397"/>
      <c r="EV184" s="397"/>
      <c r="EW184" s="397"/>
      <c r="EX184" s="397"/>
      <c r="EY184" s="397"/>
      <c r="EZ184" s="397"/>
      <c r="FA184" s="397"/>
      <c r="FB184" s="397"/>
      <c r="FC184" s="397"/>
      <c r="FD184" s="397"/>
      <c r="FE184" s="397"/>
      <c r="FF184" s="397"/>
      <c r="FG184" s="397"/>
      <c r="FH184" s="397"/>
      <c r="FI184" s="397"/>
      <c r="FJ184" s="397"/>
      <c r="FK184" s="397"/>
      <c r="FL184" s="397"/>
      <c r="FM184" s="397"/>
      <c r="FN184" s="397"/>
      <c r="FO184" s="397"/>
      <c r="FP184" s="397"/>
      <c r="FQ184" s="397"/>
      <c r="FR184" s="397"/>
      <c r="FS184" s="397"/>
      <c r="FT184" s="397"/>
      <c r="FU184" s="397"/>
      <c r="FV184" s="397"/>
      <c r="FW184" s="397"/>
      <c r="FX184" s="397"/>
      <c r="FY184" s="397"/>
      <c r="FZ184" s="397"/>
      <c r="GA184" s="397"/>
      <c r="GB184" s="397"/>
      <c r="GC184" s="397"/>
      <c r="GD184" s="397"/>
      <c r="GE184" s="397"/>
      <c r="GF184" s="397"/>
      <c r="GG184" s="397"/>
      <c r="GH184" s="397"/>
      <c r="GI184" s="397"/>
      <c r="GJ184" s="397"/>
      <c r="GK184" s="397"/>
      <c r="GL184" s="397"/>
      <c r="GM184" s="397"/>
      <c r="GN184" s="397"/>
      <c r="GO184" s="397"/>
      <c r="GP184" s="397"/>
      <c r="GQ184" s="397"/>
      <c r="GR184" s="397"/>
      <c r="GS184" s="397"/>
      <c r="GT184" s="397"/>
      <c r="GU184" s="397"/>
      <c r="GV184" s="397"/>
      <c r="GW184" s="397"/>
      <c r="GX184" s="397"/>
      <c r="GY184" s="397"/>
      <c r="GZ184" s="397"/>
      <c r="HA184" s="397"/>
      <c r="HB184" s="397"/>
      <c r="HC184" s="397"/>
      <c r="HD184" s="397"/>
      <c r="HE184" s="397"/>
      <c r="HF184" s="397"/>
      <c r="HG184" s="397"/>
      <c r="HH184" s="397"/>
      <c r="HI184" s="397"/>
      <c r="HJ184" s="397"/>
      <c r="HK184" s="397"/>
      <c r="HL184" s="397"/>
      <c r="HM184" s="397"/>
      <c r="HN184" s="397"/>
      <c r="HO184" s="397"/>
      <c r="HP184" s="397"/>
      <c r="HQ184" s="397"/>
      <c r="HR184" s="397"/>
      <c r="HS184" s="397"/>
      <c r="HT184" s="397"/>
      <c r="HU184" s="397"/>
      <c r="HV184" s="397"/>
      <c r="HW184" s="397"/>
      <c r="HX184" s="397"/>
      <c r="HY184" s="397"/>
      <c r="HZ184" s="397"/>
      <c r="IA184" s="397"/>
      <c r="IB184" s="397"/>
      <c r="IC184" s="397"/>
      <c r="ID184" s="397"/>
      <c r="IE184" s="397"/>
      <c r="IF184" s="397"/>
      <c r="IG184" s="397"/>
      <c r="IH184" s="397"/>
      <c r="II184" s="397"/>
      <c r="IJ184" s="397"/>
      <c r="IK184" s="397"/>
      <c r="IL184" s="397"/>
      <c r="IM184" s="397"/>
      <c r="IN184" s="397"/>
    </row>
    <row r="185" spans="6:248" hidden="1">
      <c r="F185"/>
      <c r="AI185" s="397"/>
      <c r="AJ185" s="397"/>
      <c r="AK185" s="397"/>
      <c r="AL185" s="397"/>
      <c r="AM185" s="397"/>
      <c r="AN185" s="397"/>
      <c r="AO185" s="397"/>
      <c r="AP185" s="397"/>
      <c r="AQ185" s="397"/>
      <c r="AR185" s="397"/>
      <c r="AS185" s="397"/>
      <c r="AT185" s="397"/>
      <c r="AU185" s="397"/>
      <c r="AV185" s="397"/>
      <c r="AW185" s="397"/>
      <c r="AX185" s="397"/>
      <c r="AY185" s="397"/>
      <c r="AZ185" s="397"/>
      <c r="BA185" s="397"/>
      <c r="BB185" s="397"/>
      <c r="BC185" s="397"/>
      <c r="BD185" s="397"/>
      <c r="BE185" s="397"/>
      <c r="BF185" s="397"/>
      <c r="BG185" s="397"/>
      <c r="BH185" s="397"/>
      <c r="BI185" s="397"/>
      <c r="BJ185" s="397"/>
      <c r="BK185" s="397"/>
      <c r="BL185" s="397"/>
      <c r="BM185" s="397"/>
      <c r="BN185" s="397"/>
      <c r="BO185" s="397"/>
      <c r="BP185" s="397"/>
      <c r="BQ185" s="397"/>
      <c r="BR185" s="397"/>
      <c r="BS185" s="397"/>
      <c r="BT185" s="397"/>
      <c r="BU185" s="397"/>
      <c r="BV185" s="397"/>
      <c r="BW185" s="397"/>
      <c r="BX185" s="397"/>
      <c r="BY185" s="397"/>
      <c r="BZ185" s="397"/>
      <c r="CA185" s="397"/>
      <c r="CB185" s="397"/>
      <c r="CC185" s="397"/>
      <c r="CD185" s="397"/>
      <c r="CE185" s="397"/>
      <c r="CF185" s="397"/>
      <c r="CG185" s="397"/>
      <c r="CH185" s="397"/>
      <c r="CI185" s="397"/>
      <c r="CJ185" s="397"/>
      <c r="CK185" s="397"/>
      <c r="CL185" s="397"/>
      <c r="CM185" s="397"/>
      <c r="CN185" s="397"/>
      <c r="CO185" s="397"/>
      <c r="CP185" s="397"/>
      <c r="CQ185" s="397"/>
      <c r="CR185" s="397"/>
      <c r="CS185" s="397"/>
      <c r="CT185" s="397"/>
      <c r="CU185" s="397"/>
      <c r="CV185" s="397"/>
      <c r="CW185" s="397"/>
      <c r="CX185" s="397"/>
      <c r="CY185" s="397"/>
      <c r="CZ185" s="397"/>
      <c r="DA185" s="397"/>
      <c r="DB185" s="397"/>
      <c r="DC185" s="397"/>
      <c r="DD185" s="397"/>
      <c r="DE185" s="397"/>
      <c r="DF185" s="397"/>
      <c r="DG185" s="397"/>
      <c r="DH185" s="397"/>
      <c r="DI185" s="397"/>
      <c r="DJ185" s="397"/>
      <c r="DK185" s="397"/>
      <c r="DL185" s="397"/>
      <c r="DM185" s="397"/>
      <c r="DN185" s="397"/>
      <c r="DO185" s="397"/>
      <c r="DP185" s="397"/>
      <c r="DQ185" s="397"/>
      <c r="DR185" s="397"/>
      <c r="DS185" s="397"/>
      <c r="DT185" s="397"/>
      <c r="DU185" s="397"/>
      <c r="DV185" s="397"/>
      <c r="DW185" s="397"/>
      <c r="DX185" s="397"/>
      <c r="DY185" s="397"/>
      <c r="DZ185" s="397"/>
      <c r="EA185" s="397"/>
      <c r="EB185" s="397"/>
      <c r="EC185" s="397"/>
      <c r="ED185" s="397"/>
      <c r="EE185" s="397"/>
      <c r="EF185" s="397"/>
      <c r="EG185" s="397"/>
      <c r="EH185" s="397"/>
      <c r="EI185" s="397"/>
      <c r="EJ185" s="397"/>
      <c r="EK185" s="397"/>
      <c r="EL185" s="397"/>
      <c r="EM185" s="397"/>
      <c r="EN185" s="397"/>
      <c r="EO185" s="397"/>
      <c r="EP185" s="397"/>
      <c r="EQ185" s="397"/>
      <c r="ER185" s="397"/>
      <c r="ES185" s="397"/>
      <c r="ET185" s="397"/>
      <c r="EU185" s="397"/>
      <c r="EV185" s="397"/>
      <c r="EW185" s="397"/>
      <c r="EX185" s="397"/>
      <c r="EY185" s="397"/>
      <c r="EZ185" s="397"/>
      <c r="FA185" s="397"/>
      <c r="FB185" s="397"/>
      <c r="FC185" s="397"/>
      <c r="FD185" s="397"/>
      <c r="FE185" s="397"/>
      <c r="FF185" s="397"/>
      <c r="FG185" s="397"/>
      <c r="FH185" s="397"/>
      <c r="FI185" s="397"/>
      <c r="FJ185" s="397"/>
      <c r="FK185" s="397"/>
      <c r="FL185" s="397"/>
      <c r="FM185" s="397"/>
      <c r="FN185" s="397"/>
      <c r="FO185" s="397"/>
      <c r="FP185" s="397"/>
      <c r="FQ185" s="397"/>
      <c r="FR185" s="397"/>
      <c r="FS185" s="397"/>
      <c r="FT185" s="397"/>
      <c r="FU185" s="397"/>
      <c r="FV185" s="397"/>
      <c r="FW185" s="397"/>
      <c r="FX185" s="397"/>
      <c r="FY185" s="397"/>
      <c r="FZ185" s="397"/>
      <c r="GA185" s="397"/>
      <c r="GB185" s="397"/>
      <c r="GC185" s="397"/>
      <c r="GD185" s="397"/>
      <c r="GE185" s="397"/>
      <c r="GF185" s="397"/>
      <c r="GG185" s="397"/>
      <c r="GH185" s="397"/>
      <c r="GI185" s="397"/>
      <c r="GJ185" s="397"/>
      <c r="GK185" s="397"/>
      <c r="GL185" s="397"/>
      <c r="GM185" s="397"/>
      <c r="GN185" s="397"/>
      <c r="GO185" s="397"/>
      <c r="GP185" s="397"/>
      <c r="GQ185" s="397"/>
      <c r="GR185" s="397"/>
      <c r="GS185" s="397"/>
      <c r="GT185" s="397"/>
      <c r="GU185" s="397"/>
      <c r="GV185" s="397"/>
      <c r="GW185" s="397"/>
      <c r="GX185" s="397"/>
      <c r="GY185" s="397"/>
      <c r="GZ185" s="397"/>
      <c r="HA185" s="397"/>
      <c r="HB185" s="397"/>
      <c r="HC185" s="397"/>
      <c r="HD185" s="397"/>
      <c r="HE185" s="397"/>
      <c r="HF185" s="397"/>
      <c r="HG185" s="397"/>
      <c r="HH185" s="397"/>
      <c r="HI185" s="397"/>
      <c r="HJ185" s="397"/>
      <c r="HK185" s="397"/>
      <c r="HL185" s="397"/>
      <c r="HM185" s="397"/>
      <c r="HN185" s="397"/>
      <c r="HO185" s="397"/>
      <c r="HP185" s="397"/>
      <c r="HQ185" s="397"/>
      <c r="HR185" s="397"/>
      <c r="HS185" s="397"/>
      <c r="HT185" s="397"/>
      <c r="HU185" s="397"/>
      <c r="HV185" s="397"/>
      <c r="HW185" s="397"/>
      <c r="HX185" s="397"/>
      <c r="HY185" s="397"/>
      <c r="HZ185" s="397"/>
      <c r="IA185" s="397"/>
      <c r="IB185" s="397"/>
      <c r="IC185" s="397"/>
      <c r="ID185" s="397"/>
      <c r="IE185" s="397"/>
      <c r="IF185" s="397"/>
      <c r="IG185" s="397"/>
      <c r="IH185" s="397"/>
      <c r="II185" s="397"/>
      <c r="IJ185" s="397"/>
      <c r="IK185" s="397"/>
      <c r="IL185" s="397"/>
      <c r="IM185" s="397"/>
      <c r="IN185" s="397"/>
    </row>
    <row r="186" spans="6:248" hidden="1">
      <c r="F186"/>
      <c r="AI186" s="397"/>
      <c r="AJ186" s="397"/>
      <c r="AK186" s="397"/>
      <c r="AL186" s="397"/>
      <c r="AM186" s="397"/>
      <c r="AN186" s="397"/>
      <c r="AO186" s="397"/>
      <c r="AP186" s="397"/>
      <c r="AQ186" s="397"/>
      <c r="AR186" s="397"/>
      <c r="AS186" s="397"/>
      <c r="AT186" s="397"/>
      <c r="AU186" s="397"/>
      <c r="AV186" s="397"/>
      <c r="AW186" s="397"/>
      <c r="AX186" s="397"/>
      <c r="AY186" s="397"/>
      <c r="AZ186" s="397"/>
      <c r="BA186" s="397"/>
      <c r="BB186" s="397"/>
      <c r="BC186" s="397"/>
      <c r="BD186" s="397"/>
      <c r="BE186" s="397"/>
      <c r="BF186" s="397"/>
      <c r="BG186" s="397"/>
      <c r="BH186" s="397"/>
      <c r="BI186" s="397"/>
      <c r="BJ186" s="397"/>
      <c r="BK186" s="397"/>
      <c r="BL186" s="397"/>
      <c r="BM186" s="397"/>
      <c r="BN186" s="397"/>
      <c r="BO186" s="397"/>
      <c r="BP186" s="397"/>
      <c r="BQ186" s="397"/>
      <c r="BR186" s="397"/>
      <c r="BS186" s="397"/>
      <c r="BT186" s="397"/>
      <c r="BU186" s="397"/>
      <c r="BV186" s="397"/>
      <c r="BW186" s="397"/>
      <c r="BX186" s="397"/>
      <c r="BY186" s="397"/>
      <c r="BZ186" s="397"/>
      <c r="CA186" s="397"/>
      <c r="CB186" s="397"/>
      <c r="CC186" s="397"/>
      <c r="CD186" s="397"/>
      <c r="CE186" s="397"/>
      <c r="CF186" s="397"/>
      <c r="CG186" s="397"/>
      <c r="CH186" s="397"/>
      <c r="CI186" s="397"/>
      <c r="CJ186" s="397"/>
      <c r="CK186" s="397"/>
      <c r="CL186" s="397"/>
      <c r="CM186" s="397"/>
      <c r="CN186" s="397"/>
      <c r="CO186" s="397"/>
      <c r="CP186" s="397"/>
      <c r="CQ186" s="397"/>
      <c r="CR186" s="397"/>
      <c r="CS186" s="397"/>
      <c r="CT186" s="397"/>
      <c r="CU186" s="397"/>
      <c r="CV186" s="397"/>
      <c r="CW186" s="397"/>
      <c r="CX186" s="397"/>
      <c r="CY186" s="397"/>
      <c r="CZ186" s="397"/>
      <c r="DA186" s="397"/>
      <c r="DB186" s="397"/>
      <c r="DC186" s="397"/>
      <c r="DD186" s="397"/>
      <c r="DE186" s="397"/>
      <c r="DF186" s="397"/>
      <c r="DG186" s="397"/>
      <c r="DH186" s="397"/>
      <c r="DI186" s="397"/>
      <c r="DJ186" s="397"/>
      <c r="DK186" s="397"/>
      <c r="DL186" s="397"/>
      <c r="DM186" s="397"/>
      <c r="DN186" s="397"/>
      <c r="DO186" s="397"/>
      <c r="DP186" s="397"/>
      <c r="DQ186" s="397"/>
      <c r="DR186" s="397"/>
      <c r="DS186" s="397"/>
      <c r="DT186" s="397"/>
      <c r="DU186" s="397"/>
      <c r="DV186" s="397"/>
      <c r="DW186" s="397"/>
      <c r="DX186" s="397"/>
      <c r="DY186" s="397"/>
      <c r="DZ186" s="397"/>
      <c r="EA186" s="397"/>
      <c r="EB186" s="397"/>
      <c r="EC186" s="397"/>
      <c r="ED186" s="397"/>
      <c r="EE186" s="397"/>
      <c r="EF186" s="397"/>
      <c r="EG186" s="397"/>
      <c r="EH186" s="397"/>
      <c r="EI186" s="397"/>
      <c r="EJ186" s="397"/>
      <c r="EK186" s="397"/>
      <c r="EL186" s="397"/>
      <c r="EM186" s="397"/>
      <c r="EN186" s="397"/>
      <c r="EO186" s="397"/>
      <c r="EP186" s="397"/>
      <c r="EQ186" s="397"/>
      <c r="ER186" s="397"/>
      <c r="ES186" s="397"/>
      <c r="ET186" s="397"/>
      <c r="EU186" s="397"/>
      <c r="EV186" s="397"/>
      <c r="EW186" s="397"/>
      <c r="EX186" s="397"/>
      <c r="EY186" s="397"/>
      <c r="EZ186" s="397"/>
      <c r="FA186" s="397"/>
      <c r="FB186" s="397"/>
      <c r="FC186" s="397"/>
      <c r="FD186" s="397"/>
      <c r="FE186" s="397"/>
      <c r="FF186" s="397"/>
      <c r="FG186" s="397"/>
      <c r="FH186" s="397"/>
      <c r="FI186" s="397"/>
      <c r="FJ186" s="397"/>
      <c r="FK186" s="397"/>
      <c r="FL186" s="397"/>
      <c r="FM186" s="397"/>
      <c r="FN186" s="397"/>
      <c r="FO186" s="397"/>
      <c r="FP186" s="397"/>
      <c r="FQ186" s="397"/>
      <c r="FR186" s="397"/>
      <c r="FS186" s="397"/>
      <c r="FT186" s="397"/>
      <c r="FU186" s="397"/>
      <c r="FV186" s="397"/>
      <c r="FW186" s="397"/>
      <c r="FX186" s="397"/>
      <c r="FY186" s="397"/>
      <c r="FZ186" s="397"/>
      <c r="GA186" s="397"/>
      <c r="GB186" s="397"/>
      <c r="GC186" s="397"/>
      <c r="GD186" s="397"/>
      <c r="GE186" s="397"/>
      <c r="GF186" s="397"/>
      <c r="GG186" s="397"/>
      <c r="GH186" s="397"/>
      <c r="GI186" s="397"/>
      <c r="GJ186" s="397"/>
      <c r="GK186" s="397"/>
      <c r="GL186" s="397"/>
      <c r="GM186" s="397"/>
      <c r="GN186" s="397"/>
      <c r="GO186" s="397"/>
      <c r="GP186" s="397"/>
      <c r="GQ186" s="397"/>
      <c r="GR186" s="397"/>
      <c r="GS186" s="397"/>
      <c r="GT186" s="397"/>
      <c r="GU186" s="397"/>
      <c r="GV186" s="397"/>
      <c r="GW186" s="397"/>
      <c r="GX186" s="397"/>
      <c r="GY186" s="397"/>
      <c r="GZ186" s="397"/>
      <c r="HA186" s="397"/>
      <c r="HB186" s="397"/>
      <c r="HC186" s="397"/>
      <c r="HD186" s="397"/>
      <c r="HE186" s="397"/>
      <c r="HF186" s="397"/>
      <c r="HG186" s="397"/>
      <c r="HH186" s="397"/>
      <c r="HI186" s="397"/>
      <c r="HJ186" s="397"/>
      <c r="HK186" s="397"/>
      <c r="HL186" s="397"/>
      <c r="HM186" s="397"/>
      <c r="HN186" s="397"/>
      <c r="HO186" s="397"/>
      <c r="HP186" s="397"/>
      <c r="HQ186" s="397"/>
      <c r="HR186" s="397"/>
      <c r="HS186" s="397"/>
      <c r="HT186" s="397"/>
      <c r="HU186" s="397"/>
      <c r="HV186" s="397"/>
      <c r="HW186" s="397"/>
      <c r="HX186" s="397"/>
      <c r="HY186" s="397"/>
      <c r="HZ186" s="397"/>
      <c r="IA186" s="397"/>
      <c r="IB186" s="397"/>
      <c r="IC186" s="397"/>
      <c r="ID186" s="397"/>
      <c r="IE186" s="397"/>
      <c r="IF186" s="397"/>
      <c r="IG186" s="397"/>
      <c r="IH186" s="397"/>
      <c r="II186" s="397"/>
      <c r="IJ186" s="397"/>
      <c r="IK186" s="397"/>
      <c r="IL186" s="397"/>
      <c r="IM186" s="397"/>
      <c r="IN186" s="397"/>
    </row>
    <row r="187" spans="6:248" hidden="1">
      <c r="F187"/>
      <c r="AI187" s="397"/>
      <c r="AJ187" s="397"/>
      <c r="AK187" s="397"/>
      <c r="AL187" s="397"/>
      <c r="AM187" s="397"/>
      <c r="AN187" s="397"/>
      <c r="AO187" s="397"/>
      <c r="AP187" s="397"/>
      <c r="AQ187" s="397"/>
      <c r="AR187" s="397"/>
      <c r="AS187" s="397"/>
      <c r="AT187" s="397"/>
      <c r="AU187" s="397"/>
      <c r="AV187" s="397"/>
      <c r="AW187" s="397"/>
      <c r="AX187" s="397"/>
      <c r="AY187" s="397"/>
      <c r="AZ187" s="397"/>
      <c r="BA187" s="397"/>
      <c r="BB187" s="397"/>
      <c r="BC187" s="397"/>
      <c r="BD187" s="397"/>
      <c r="BE187" s="397"/>
      <c r="BF187" s="397"/>
      <c r="BG187" s="397"/>
      <c r="BH187" s="397"/>
      <c r="BI187" s="397"/>
      <c r="BJ187" s="397"/>
      <c r="BK187" s="397"/>
      <c r="BL187" s="397"/>
      <c r="BM187" s="397"/>
      <c r="BN187" s="397"/>
      <c r="BO187" s="397"/>
      <c r="BP187" s="397"/>
      <c r="BQ187" s="397"/>
      <c r="BR187" s="397"/>
      <c r="BS187" s="397"/>
      <c r="BT187" s="397"/>
      <c r="BU187" s="397"/>
      <c r="BV187" s="397"/>
      <c r="BW187" s="397"/>
      <c r="BX187" s="397"/>
      <c r="BY187" s="397"/>
      <c r="BZ187" s="397"/>
      <c r="CA187" s="397"/>
      <c r="CB187" s="397"/>
      <c r="CC187" s="397"/>
      <c r="CD187" s="397"/>
      <c r="CE187" s="397"/>
      <c r="CF187" s="397"/>
      <c r="CG187" s="397"/>
      <c r="CH187" s="397"/>
      <c r="CI187" s="397"/>
      <c r="CJ187" s="397"/>
      <c r="CK187" s="397"/>
      <c r="CL187" s="397"/>
      <c r="CM187" s="397"/>
      <c r="CN187" s="397"/>
      <c r="CO187" s="397"/>
      <c r="CP187" s="397"/>
      <c r="CQ187" s="397"/>
      <c r="CR187" s="397"/>
      <c r="CS187" s="397"/>
      <c r="CT187" s="397"/>
      <c r="CU187" s="397"/>
      <c r="CV187" s="397"/>
      <c r="CW187" s="397"/>
      <c r="CX187" s="397"/>
      <c r="CY187" s="397"/>
      <c r="CZ187" s="397"/>
      <c r="DA187" s="397"/>
      <c r="DB187" s="397"/>
      <c r="DC187" s="397"/>
      <c r="DD187" s="397"/>
      <c r="DE187" s="397"/>
      <c r="DF187" s="397"/>
      <c r="DG187" s="397"/>
      <c r="DH187" s="397"/>
      <c r="DI187" s="397"/>
      <c r="DJ187" s="397"/>
      <c r="DK187" s="397"/>
      <c r="DL187" s="397"/>
      <c r="DM187" s="397"/>
      <c r="DN187" s="397"/>
      <c r="DO187" s="397"/>
      <c r="DP187" s="397"/>
      <c r="DQ187" s="397"/>
      <c r="DR187" s="397"/>
      <c r="DS187" s="397"/>
      <c r="DT187" s="397"/>
      <c r="DU187" s="397"/>
      <c r="DV187" s="397"/>
      <c r="DW187" s="397"/>
      <c r="DX187" s="397"/>
      <c r="DY187" s="397"/>
      <c r="DZ187" s="397"/>
      <c r="EA187" s="397"/>
      <c r="EB187" s="397"/>
      <c r="EC187" s="397"/>
      <c r="ED187" s="397"/>
      <c r="EE187" s="397"/>
      <c r="EF187" s="397"/>
      <c r="EG187" s="397"/>
      <c r="EH187" s="397"/>
      <c r="EI187" s="397"/>
      <c r="EJ187" s="397"/>
      <c r="EK187" s="397"/>
      <c r="EL187" s="397"/>
      <c r="EM187" s="397"/>
      <c r="EN187" s="397"/>
      <c r="EO187" s="397"/>
      <c r="EP187" s="397"/>
      <c r="EQ187" s="397"/>
      <c r="ER187" s="397"/>
      <c r="ES187" s="397"/>
      <c r="ET187" s="397"/>
      <c r="EU187" s="397"/>
      <c r="EV187" s="397"/>
      <c r="EW187" s="397"/>
      <c r="EX187" s="397"/>
      <c r="EY187" s="397"/>
      <c r="EZ187" s="397"/>
      <c r="FA187" s="397"/>
      <c r="FB187" s="397"/>
      <c r="FC187" s="397"/>
      <c r="FD187" s="397"/>
      <c r="FE187" s="397"/>
      <c r="FF187" s="397"/>
      <c r="FG187" s="397"/>
      <c r="FH187" s="397"/>
      <c r="FI187" s="397"/>
      <c r="FJ187" s="397"/>
      <c r="FK187" s="397"/>
      <c r="FL187" s="397"/>
      <c r="FM187" s="397"/>
      <c r="FN187" s="397"/>
      <c r="FO187" s="397"/>
      <c r="FP187" s="397"/>
      <c r="FQ187" s="397"/>
      <c r="FR187" s="397"/>
      <c r="FS187" s="397"/>
      <c r="FT187" s="397"/>
      <c r="FU187" s="397"/>
      <c r="FV187" s="397"/>
      <c r="FW187" s="397"/>
      <c r="FX187" s="397"/>
      <c r="FY187" s="397"/>
      <c r="FZ187" s="397"/>
      <c r="GA187" s="397"/>
      <c r="GB187" s="397"/>
      <c r="GC187" s="397"/>
      <c r="GD187" s="397"/>
      <c r="GE187" s="397"/>
      <c r="GF187" s="397"/>
      <c r="GG187" s="397"/>
      <c r="GH187" s="397"/>
      <c r="GI187" s="397"/>
      <c r="GJ187" s="397"/>
      <c r="GK187" s="397"/>
      <c r="GL187" s="397"/>
      <c r="GM187" s="397"/>
      <c r="GN187" s="397"/>
      <c r="GO187" s="397"/>
      <c r="GP187" s="397"/>
      <c r="GQ187" s="397"/>
      <c r="GR187" s="397"/>
      <c r="GS187" s="397"/>
      <c r="GT187" s="397"/>
      <c r="GU187" s="397"/>
      <c r="GV187" s="397"/>
      <c r="GW187" s="397"/>
      <c r="GX187" s="397"/>
      <c r="GY187" s="397"/>
      <c r="GZ187" s="397"/>
      <c r="HA187" s="397"/>
      <c r="HB187" s="397"/>
      <c r="HC187" s="397"/>
      <c r="HD187" s="397"/>
      <c r="HE187" s="397"/>
      <c r="HF187" s="397"/>
      <c r="HG187" s="397"/>
      <c r="HH187" s="397"/>
      <c r="HI187" s="397"/>
      <c r="HJ187" s="397"/>
      <c r="HK187" s="397"/>
      <c r="HL187" s="397"/>
      <c r="HM187" s="397"/>
      <c r="HN187" s="397"/>
      <c r="HO187" s="397"/>
      <c r="HP187" s="397"/>
      <c r="HQ187" s="397"/>
      <c r="HR187" s="397"/>
      <c r="HS187" s="397"/>
      <c r="HT187" s="397"/>
      <c r="HU187" s="397"/>
      <c r="HV187" s="397"/>
      <c r="HW187" s="397"/>
      <c r="HX187" s="397"/>
      <c r="HY187" s="397"/>
      <c r="HZ187" s="397"/>
      <c r="IA187" s="397"/>
      <c r="IB187" s="397"/>
      <c r="IC187" s="397"/>
      <c r="ID187" s="397"/>
      <c r="IE187" s="397"/>
      <c r="IF187" s="397"/>
      <c r="IG187" s="397"/>
      <c r="IH187" s="397"/>
      <c r="II187" s="397"/>
      <c r="IJ187" s="397"/>
      <c r="IK187" s="397"/>
      <c r="IL187" s="397"/>
      <c r="IM187" s="397"/>
      <c r="IN187" s="397"/>
    </row>
    <row r="188" spans="6:248" hidden="1">
      <c r="F188"/>
      <c r="AI188" s="397"/>
      <c r="AJ188" s="397"/>
      <c r="AK188" s="397"/>
      <c r="AL188" s="397"/>
      <c r="AM188" s="397"/>
      <c r="AN188" s="397"/>
      <c r="AO188" s="397"/>
      <c r="AP188" s="397"/>
      <c r="AQ188" s="397"/>
      <c r="AR188" s="397"/>
      <c r="AS188" s="397"/>
      <c r="AT188" s="397"/>
      <c r="AU188" s="397"/>
      <c r="AV188" s="397"/>
      <c r="AW188" s="397"/>
      <c r="AX188" s="397"/>
      <c r="AY188" s="397"/>
      <c r="AZ188" s="397"/>
      <c r="BA188" s="397"/>
      <c r="BB188" s="397"/>
      <c r="BC188" s="397"/>
      <c r="BD188" s="397"/>
      <c r="BE188" s="397"/>
      <c r="BF188" s="397"/>
      <c r="BG188" s="397"/>
      <c r="BH188" s="397"/>
      <c r="BI188" s="397"/>
      <c r="BJ188" s="397"/>
      <c r="BK188" s="397"/>
      <c r="BL188" s="397"/>
      <c r="BM188" s="397"/>
      <c r="BN188" s="397"/>
      <c r="BO188" s="397"/>
      <c r="BP188" s="397"/>
      <c r="BQ188" s="397"/>
      <c r="BR188" s="397"/>
      <c r="BS188" s="397"/>
      <c r="BT188" s="397"/>
      <c r="BU188" s="397"/>
      <c r="BV188" s="397"/>
      <c r="BW188" s="397"/>
      <c r="BX188" s="397"/>
      <c r="BY188" s="397"/>
      <c r="BZ188" s="397"/>
      <c r="CA188" s="397"/>
      <c r="CB188" s="397"/>
      <c r="CC188" s="397"/>
      <c r="CD188" s="397"/>
      <c r="CE188" s="397"/>
      <c r="CF188" s="397"/>
      <c r="CG188" s="397"/>
      <c r="CH188" s="397"/>
      <c r="CI188" s="397"/>
      <c r="CJ188" s="397"/>
      <c r="CK188" s="397"/>
      <c r="CL188" s="397"/>
      <c r="CM188" s="397"/>
      <c r="CN188" s="397"/>
      <c r="CO188" s="397"/>
      <c r="CP188" s="397"/>
      <c r="CQ188" s="397"/>
      <c r="CR188" s="397"/>
      <c r="CS188" s="397"/>
      <c r="CT188" s="397"/>
      <c r="CU188" s="397"/>
      <c r="CV188" s="397"/>
      <c r="CW188" s="397"/>
      <c r="CX188" s="397"/>
      <c r="CY188" s="397"/>
      <c r="CZ188" s="397"/>
      <c r="DA188" s="397"/>
      <c r="DB188" s="397"/>
      <c r="DC188" s="397"/>
      <c r="DD188" s="397"/>
      <c r="DE188" s="397"/>
      <c r="DF188" s="397"/>
      <c r="DG188" s="397"/>
      <c r="DH188" s="397"/>
      <c r="DI188" s="397"/>
      <c r="DJ188" s="397"/>
      <c r="DK188" s="397"/>
      <c r="DL188" s="397"/>
      <c r="DM188" s="397"/>
      <c r="DN188" s="397"/>
      <c r="DO188" s="397"/>
      <c r="DP188" s="397"/>
      <c r="DQ188" s="397"/>
      <c r="DR188" s="397"/>
      <c r="DS188" s="397"/>
      <c r="DT188" s="397"/>
      <c r="DU188" s="397"/>
      <c r="DV188" s="397"/>
      <c r="DW188" s="397"/>
      <c r="DX188" s="397"/>
      <c r="DY188" s="397"/>
      <c r="DZ188" s="397"/>
      <c r="EA188" s="397"/>
      <c r="EB188" s="397"/>
      <c r="EC188" s="397"/>
      <c r="ED188" s="397"/>
      <c r="EE188" s="397"/>
      <c r="EF188" s="397"/>
      <c r="EG188" s="397"/>
      <c r="EH188" s="397"/>
      <c r="EI188" s="397"/>
      <c r="EJ188" s="397"/>
      <c r="EK188" s="397"/>
      <c r="EL188" s="397"/>
      <c r="EM188" s="397"/>
      <c r="EN188" s="397"/>
      <c r="EO188" s="397"/>
      <c r="EP188" s="397"/>
      <c r="EQ188" s="397"/>
      <c r="ER188" s="397"/>
      <c r="ES188" s="397"/>
      <c r="ET188" s="397"/>
      <c r="EU188" s="397"/>
      <c r="EV188" s="397"/>
      <c r="EW188" s="397"/>
      <c r="EX188" s="397"/>
      <c r="EY188" s="397"/>
      <c r="EZ188" s="397"/>
      <c r="FA188" s="397"/>
      <c r="FB188" s="397"/>
      <c r="FC188" s="397"/>
      <c r="FD188" s="397"/>
      <c r="FE188" s="397"/>
      <c r="FF188" s="397"/>
      <c r="FG188" s="397"/>
      <c r="FH188" s="397"/>
      <c r="FI188" s="397"/>
      <c r="FJ188" s="397"/>
      <c r="FK188" s="397"/>
      <c r="FL188" s="397"/>
      <c r="FM188" s="397"/>
      <c r="FN188" s="397"/>
      <c r="FO188" s="397"/>
      <c r="FP188" s="397"/>
      <c r="FQ188" s="397"/>
      <c r="FR188" s="397"/>
      <c r="FS188" s="397"/>
      <c r="FT188" s="397"/>
      <c r="FU188" s="397"/>
      <c r="FV188" s="397"/>
      <c r="FW188" s="397"/>
      <c r="FX188" s="397"/>
      <c r="FY188" s="397"/>
      <c r="FZ188" s="397"/>
      <c r="GA188" s="397"/>
      <c r="GB188" s="397"/>
      <c r="GC188" s="397"/>
      <c r="GD188" s="397"/>
      <c r="GE188" s="397"/>
      <c r="GF188" s="397"/>
      <c r="GG188" s="397"/>
      <c r="GH188" s="397"/>
      <c r="GI188" s="397"/>
      <c r="GJ188" s="397"/>
      <c r="GK188" s="397"/>
      <c r="GL188" s="397"/>
      <c r="GM188" s="397"/>
      <c r="GN188" s="397"/>
      <c r="GO188" s="397"/>
      <c r="GP188" s="397"/>
      <c r="GQ188" s="397"/>
      <c r="GR188" s="397"/>
      <c r="GS188" s="397"/>
      <c r="GT188" s="397"/>
      <c r="GU188" s="397"/>
      <c r="GV188" s="397"/>
      <c r="GW188" s="397"/>
      <c r="GX188" s="397"/>
      <c r="GY188" s="397"/>
      <c r="GZ188" s="397"/>
      <c r="HA188" s="397"/>
      <c r="HB188" s="397"/>
      <c r="HC188" s="397"/>
      <c r="HD188" s="397"/>
      <c r="HE188" s="397"/>
      <c r="HF188" s="397"/>
      <c r="HG188" s="397"/>
      <c r="HH188" s="397"/>
      <c r="HI188" s="397"/>
      <c r="HJ188" s="397"/>
      <c r="HK188" s="397"/>
      <c r="HL188" s="397"/>
      <c r="HM188" s="397"/>
      <c r="HN188" s="397"/>
      <c r="HO188" s="397"/>
      <c r="HP188" s="397"/>
      <c r="HQ188" s="397"/>
      <c r="HR188" s="397"/>
      <c r="HS188" s="397"/>
      <c r="HT188" s="397"/>
      <c r="HU188" s="397"/>
      <c r="HV188" s="397"/>
      <c r="HW188" s="397"/>
      <c r="HX188" s="397"/>
      <c r="HY188" s="397"/>
      <c r="HZ188" s="397"/>
      <c r="IA188" s="397"/>
      <c r="IB188" s="397"/>
      <c r="IC188" s="397"/>
      <c r="ID188" s="397"/>
      <c r="IE188" s="397"/>
      <c r="IF188" s="397"/>
      <c r="IG188" s="397"/>
      <c r="IH188" s="397"/>
      <c r="II188" s="397"/>
      <c r="IJ188" s="397"/>
      <c r="IK188" s="397"/>
      <c r="IL188" s="397"/>
      <c r="IM188" s="397"/>
      <c r="IN188" s="397"/>
    </row>
    <row r="189" spans="6:248" hidden="1">
      <c r="F189"/>
      <c r="AI189" s="397"/>
      <c r="AJ189" s="397"/>
      <c r="AK189" s="397"/>
      <c r="AL189" s="397"/>
      <c r="AM189" s="397"/>
      <c r="AN189" s="397"/>
      <c r="AO189" s="397"/>
      <c r="AP189" s="397"/>
      <c r="AQ189" s="397"/>
      <c r="AR189" s="397"/>
      <c r="AS189" s="397"/>
      <c r="AT189" s="397"/>
      <c r="AU189" s="397"/>
      <c r="AV189" s="397"/>
      <c r="AW189" s="397"/>
      <c r="AX189" s="397"/>
      <c r="AY189" s="397"/>
      <c r="AZ189" s="397"/>
      <c r="BA189" s="397"/>
      <c r="BB189" s="397"/>
      <c r="BC189" s="397"/>
      <c r="BD189" s="397"/>
      <c r="BE189" s="397"/>
      <c r="BF189" s="397"/>
      <c r="BG189" s="397"/>
      <c r="BH189" s="397"/>
      <c r="BI189" s="397"/>
      <c r="BJ189" s="397"/>
      <c r="BK189" s="397"/>
      <c r="BL189" s="397"/>
      <c r="BM189" s="397"/>
      <c r="BN189" s="397"/>
      <c r="BO189" s="397"/>
      <c r="BP189" s="397"/>
      <c r="BQ189" s="397"/>
      <c r="BR189" s="397"/>
      <c r="BS189" s="397"/>
      <c r="BT189" s="397"/>
      <c r="BU189" s="397"/>
      <c r="BV189" s="397"/>
      <c r="BW189" s="397"/>
      <c r="BX189" s="397"/>
      <c r="BY189" s="397"/>
      <c r="BZ189" s="397"/>
      <c r="CA189" s="397"/>
      <c r="CB189" s="397"/>
      <c r="CC189" s="397"/>
      <c r="CD189" s="397"/>
      <c r="CE189" s="397"/>
      <c r="CF189" s="397"/>
      <c r="CG189" s="397"/>
      <c r="CH189" s="397"/>
      <c r="CI189" s="397"/>
      <c r="CJ189" s="397"/>
      <c r="CK189" s="397"/>
      <c r="CL189" s="397"/>
      <c r="CM189" s="397"/>
      <c r="CN189" s="397"/>
      <c r="CO189" s="397"/>
      <c r="CP189" s="397"/>
      <c r="CQ189" s="397"/>
      <c r="CR189" s="397"/>
      <c r="CS189" s="397"/>
      <c r="CT189" s="397"/>
      <c r="CU189" s="397"/>
      <c r="CV189" s="397"/>
      <c r="CW189" s="397"/>
      <c r="CX189" s="397"/>
      <c r="CY189" s="397"/>
      <c r="CZ189" s="397"/>
      <c r="DA189" s="397"/>
      <c r="DB189" s="397"/>
      <c r="DC189" s="397"/>
      <c r="DD189" s="397"/>
      <c r="DE189" s="397"/>
      <c r="DF189" s="397"/>
      <c r="DG189" s="397"/>
      <c r="DH189" s="397"/>
      <c r="DI189" s="397"/>
      <c r="DJ189" s="397"/>
      <c r="DK189" s="397"/>
      <c r="DL189" s="397"/>
      <c r="DM189" s="397"/>
      <c r="DN189" s="397"/>
      <c r="DO189" s="397"/>
      <c r="DP189" s="397"/>
      <c r="DQ189" s="397"/>
      <c r="DR189" s="397"/>
      <c r="DS189" s="397"/>
      <c r="DT189" s="397"/>
      <c r="DU189" s="397"/>
      <c r="DV189" s="397"/>
      <c r="DW189" s="397"/>
      <c r="DX189" s="397"/>
      <c r="DY189" s="397"/>
      <c r="DZ189" s="397"/>
      <c r="EA189" s="397"/>
      <c r="EB189" s="397"/>
      <c r="EC189" s="397"/>
      <c r="ED189" s="397"/>
      <c r="EE189" s="397"/>
      <c r="EF189" s="397"/>
      <c r="EG189" s="397"/>
      <c r="EH189" s="397"/>
      <c r="EI189" s="397"/>
      <c r="EJ189" s="397"/>
      <c r="EK189" s="397"/>
      <c r="EL189" s="397"/>
      <c r="EM189" s="397"/>
      <c r="EN189" s="397"/>
      <c r="EO189" s="397"/>
      <c r="EP189" s="397"/>
      <c r="EQ189" s="397"/>
      <c r="ER189" s="397"/>
      <c r="ES189" s="397"/>
      <c r="ET189" s="397"/>
      <c r="EU189" s="397"/>
      <c r="EV189" s="397"/>
      <c r="EW189" s="397"/>
      <c r="EX189" s="397"/>
      <c r="EY189" s="397"/>
      <c r="EZ189" s="397"/>
      <c r="FA189" s="397"/>
      <c r="FB189" s="397"/>
      <c r="FC189" s="397"/>
      <c r="FD189" s="397"/>
      <c r="FE189" s="397"/>
      <c r="FF189" s="397"/>
      <c r="FG189" s="397"/>
      <c r="FH189" s="397"/>
      <c r="FI189" s="397"/>
      <c r="FJ189" s="397"/>
      <c r="FK189" s="397"/>
      <c r="FL189" s="397"/>
      <c r="FM189" s="397"/>
      <c r="FN189" s="397"/>
      <c r="FO189" s="397"/>
      <c r="FP189" s="397"/>
      <c r="FQ189" s="397"/>
      <c r="FR189" s="397"/>
      <c r="FS189" s="397"/>
      <c r="FT189" s="397"/>
      <c r="FU189" s="397"/>
      <c r="FV189" s="397"/>
      <c r="FW189" s="397"/>
      <c r="FX189" s="397"/>
      <c r="FY189" s="397"/>
      <c r="FZ189" s="397"/>
      <c r="GA189" s="397"/>
      <c r="GB189" s="397"/>
      <c r="GC189" s="397"/>
      <c r="GD189" s="397"/>
      <c r="GE189" s="397"/>
      <c r="GF189" s="397"/>
      <c r="GG189" s="397"/>
      <c r="GH189" s="397"/>
      <c r="GI189" s="397"/>
      <c r="GJ189" s="397"/>
      <c r="GK189" s="397"/>
      <c r="GL189" s="397"/>
      <c r="GM189" s="397"/>
      <c r="GN189" s="397"/>
      <c r="GO189" s="397"/>
      <c r="GP189" s="397"/>
      <c r="GQ189" s="397"/>
      <c r="GR189" s="397"/>
      <c r="GS189" s="397"/>
      <c r="GT189" s="397"/>
      <c r="GU189" s="397"/>
      <c r="GV189" s="397"/>
      <c r="GW189" s="397"/>
      <c r="GX189" s="397"/>
      <c r="GY189" s="397"/>
      <c r="GZ189" s="397"/>
      <c r="HA189" s="397"/>
      <c r="HB189" s="397"/>
      <c r="HC189" s="397"/>
      <c r="HD189" s="397"/>
      <c r="HE189" s="397"/>
      <c r="HF189" s="397"/>
      <c r="HG189" s="397"/>
      <c r="HH189" s="397"/>
      <c r="HI189" s="397"/>
      <c r="HJ189" s="397"/>
      <c r="HK189" s="397"/>
      <c r="HL189" s="397"/>
      <c r="HM189" s="397"/>
      <c r="HN189" s="397"/>
      <c r="HO189" s="397"/>
      <c r="HP189" s="397"/>
      <c r="HQ189" s="397"/>
      <c r="HR189" s="397"/>
      <c r="HS189" s="397"/>
      <c r="HT189" s="397"/>
      <c r="HU189" s="397"/>
      <c r="HV189" s="397"/>
      <c r="HW189" s="397"/>
      <c r="HX189" s="397"/>
      <c r="HY189" s="397"/>
      <c r="HZ189" s="397"/>
      <c r="IA189" s="397"/>
      <c r="IB189" s="397"/>
      <c r="IC189" s="397"/>
      <c r="ID189" s="397"/>
      <c r="IE189" s="397"/>
      <c r="IF189" s="397"/>
      <c r="IG189" s="397"/>
      <c r="IH189" s="397"/>
      <c r="II189" s="397"/>
      <c r="IJ189" s="397"/>
      <c r="IK189" s="397"/>
      <c r="IL189" s="397"/>
      <c r="IM189" s="397"/>
      <c r="IN189" s="397"/>
    </row>
    <row r="190" spans="6:248" hidden="1">
      <c r="F190"/>
      <c r="AI190" s="397"/>
      <c r="AJ190" s="397"/>
      <c r="AK190" s="397"/>
      <c r="AL190" s="397"/>
      <c r="AM190" s="397"/>
      <c r="AN190" s="397"/>
      <c r="AO190" s="397"/>
      <c r="AP190" s="397"/>
      <c r="AQ190" s="397"/>
      <c r="AR190" s="397"/>
      <c r="AS190" s="397"/>
      <c r="AT190" s="397"/>
      <c r="AU190" s="397"/>
      <c r="AV190" s="397"/>
      <c r="AW190" s="397"/>
      <c r="AX190" s="397"/>
      <c r="AY190" s="397"/>
      <c r="AZ190" s="397"/>
      <c r="BA190" s="397"/>
      <c r="BB190" s="397"/>
      <c r="BC190" s="397"/>
      <c r="BD190" s="397"/>
      <c r="BE190" s="397"/>
      <c r="BF190" s="397"/>
      <c r="BG190" s="397"/>
      <c r="BH190" s="397"/>
      <c r="BI190" s="397"/>
      <c r="BJ190" s="397"/>
      <c r="BK190" s="397"/>
      <c r="BL190" s="397"/>
      <c r="BM190" s="397"/>
      <c r="BN190" s="397"/>
      <c r="BO190" s="397"/>
      <c r="BP190" s="397"/>
      <c r="BQ190" s="397"/>
      <c r="BR190" s="397"/>
      <c r="BS190" s="397"/>
      <c r="BT190" s="397"/>
      <c r="BU190" s="397"/>
      <c r="BV190" s="397"/>
      <c r="BW190" s="397"/>
      <c r="BX190" s="397"/>
      <c r="BY190" s="397"/>
      <c r="BZ190" s="397"/>
      <c r="CA190" s="397"/>
      <c r="CB190" s="397"/>
      <c r="CC190" s="397"/>
      <c r="CD190" s="397"/>
      <c r="CE190" s="397"/>
      <c r="CF190" s="397"/>
      <c r="CG190" s="397"/>
      <c r="CH190" s="397"/>
      <c r="CI190" s="397"/>
      <c r="CJ190" s="397"/>
      <c r="CK190" s="397"/>
      <c r="CL190" s="397"/>
      <c r="CM190" s="397"/>
      <c r="CN190" s="397"/>
      <c r="CO190" s="397"/>
      <c r="CP190" s="397"/>
      <c r="CQ190" s="397"/>
      <c r="CR190" s="397"/>
      <c r="CS190" s="397"/>
      <c r="CT190" s="397"/>
      <c r="CU190" s="397"/>
      <c r="CV190" s="397"/>
      <c r="CW190" s="397"/>
      <c r="CX190" s="397"/>
      <c r="CY190" s="397"/>
      <c r="CZ190" s="397"/>
      <c r="DA190" s="397"/>
      <c r="DB190" s="397"/>
      <c r="DC190" s="397"/>
      <c r="DD190" s="397"/>
      <c r="DE190" s="397"/>
      <c r="DF190" s="397"/>
      <c r="DG190" s="397"/>
      <c r="DH190" s="397"/>
      <c r="DI190" s="397"/>
      <c r="DJ190" s="397"/>
      <c r="DK190" s="397"/>
      <c r="DL190" s="397"/>
      <c r="DM190" s="397"/>
      <c r="DN190" s="397"/>
      <c r="DO190" s="397"/>
      <c r="DP190" s="397"/>
      <c r="DQ190" s="397"/>
      <c r="DR190" s="397"/>
      <c r="DS190" s="397"/>
      <c r="DT190" s="397"/>
      <c r="DU190" s="397"/>
      <c r="DV190" s="397"/>
      <c r="DW190" s="397"/>
      <c r="DX190" s="397"/>
      <c r="DY190" s="397"/>
      <c r="DZ190" s="397"/>
      <c r="EA190" s="397"/>
      <c r="EB190" s="397"/>
      <c r="EC190" s="397"/>
      <c r="ED190" s="397"/>
      <c r="EE190" s="397"/>
      <c r="EF190" s="397"/>
      <c r="EG190" s="397"/>
      <c r="EH190" s="397"/>
      <c r="EI190" s="397"/>
      <c r="EJ190" s="397"/>
      <c r="EK190" s="397"/>
      <c r="EL190" s="397"/>
      <c r="EM190" s="397"/>
      <c r="EN190" s="397"/>
      <c r="EO190" s="397"/>
      <c r="EP190" s="397"/>
      <c r="EQ190" s="397"/>
      <c r="ER190" s="397"/>
      <c r="ES190" s="397"/>
      <c r="ET190" s="397"/>
      <c r="EU190" s="397"/>
      <c r="EV190" s="397"/>
      <c r="EW190" s="397"/>
      <c r="EX190" s="397"/>
      <c r="EY190" s="397"/>
      <c r="EZ190" s="397"/>
      <c r="FA190" s="397"/>
      <c r="FB190" s="397"/>
      <c r="FC190" s="397"/>
      <c r="FD190" s="397"/>
      <c r="FE190" s="397"/>
      <c r="FF190" s="397"/>
      <c r="FG190" s="397"/>
      <c r="FH190" s="397"/>
      <c r="FI190" s="397"/>
      <c r="FJ190" s="397"/>
      <c r="FK190" s="397"/>
      <c r="FL190" s="397"/>
      <c r="FM190" s="397"/>
      <c r="FN190" s="397"/>
      <c r="FO190" s="397"/>
      <c r="FP190" s="397"/>
      <c r="FQ190" s="397"/>
      <c r="FR190" s="397"/>
      <c r="FS190" s="397"/>
      <c r="FT190" s="397"/>
      <c r="FU190" s="397"/>
      <c r="FV190" s="397"/>
      <c r="FW190" s="397"/>
      <c r="FX190" s="397"/>
      <c r="FY190" s="397"/>
      <c r="FZ190" s="397"/>
      <c r="GA190" s="397"/>
      <c r="GB190" s="397"/>
      <c r="GC190" s="397"/>
      <c r="GD190" s="397"/>
      <c r="GE190" s="397"/>
      <c r="GF190" s="397"/>
      <c r="GG190" s="397"/>
      <c r="GH190" s="397"/>
      <c r="GI190" s="397"/>
      <c r="GJ190" s="397"/>
      <c r="GK190" s="397"/>
      <c r="GL190" s="397"/>
      <c r="GM190" s="397"/>
      <c r="GN190" s="397"/>
      <c r="GO190" s="397"/>
      <c r="GP190" s="397"/>
      <c r="GQ190" s="397"/>
      <c r="GR190" s="397"/>
      <c r="GS190" s="397"/>
      <c r="GT190" s="397"/>
      <c r="GU190" s="397"/>
      <c r="GV190" s="397"/>
      <c r="GW190" s="397"/>
      <c r="GX190" s="397"/>
      <c r="GY190" s="397"/>
      <c r="GZ190" s="397"/>
      <c r="HA190" s="397"/>
      <c r="HB190" s="397"/>
      <c r="HC190" s="397"/>
      <c r="HD190" s="397"/>
      <c r="HE190" s="397"/>
      <c r="HF190" s="397"/>
      <c r="HG190" s="397"/>
      <c r="HH190" s="397"/>
      <c r="HI190" s="397"/>
      <c r="HJ190" s="397"/>
      <c r="HK190" s="397"/>
      <c r="HL190" s="397"/>
      <c r="HM190" s="397"/>
      <c r="HN190" s="397"/>
      <c r="HO190" s="397"/>
      <c r="HP190" s="397"/>
      <c r="HQ190" s="397"/>
      <c r="HR190" s="397"/>
      <c r="HS190" s="397"/>
      <c r="HT190" s="397"/>
      <c r="HU190" s="397"/>
      <c r="HV190" s="397"/>
      <c r="HW190" s="397"/>
      <c r="HX190" s="397"/>
      <c r="HY190" s="397"/>
      <c r="HZ190" s="397"/>
      <c r="IA190" s="397"/>
      <c r="IB190" s="397"/>
      <c r="IC190" s="397"/>
      <c r="ID190" s="397"/>
      <c r="IE190" s="397"/>
      <c r="IF190" s="397"/>
      <c r="IG190" s="397"/>
      <c r="IH190" s="397"/>
      <c r="II190" s="397"/>
      <c r="IJ190" s="397"/>
      <c r="IK190" s="397"/>
      <c r="IL190" s="397"/>
      <c r="IM190" s="397"/>
      <c r="IN190" s="397"/>
    </row>
    <row r="191" spans="6:248" hidden="1">
      <c r="F191"/>
    </row>
    <row r="192" spans="6:248" hidden="1">
      <c r="F192"/>
    </row>
    <row r="193" spans="6:6" hidden="1">
      <c r="F193"/>
    </row>
    <row r="194" spans="6:6" hidden="1">
      <c r="F194"/>
    </row>
    <row r="195" spans="6:6" hidden="1">
      <c r="F195"/>
    </row>
    <row r="196" spans="6:6" hidden="1">
      <c r="F196"/>
    </row>
    <row r="197" spans="6:6" hidden="1">
      <c r="F197"/>
    </row>
    <row r="198" spans="6:6" hidden="1">
      <c r="F198"/>
    </row>
    <row r="199" spans="6:6" hidden="1">
      <c r="F199"/>
    </row>
    <row r="200" spans="6:6" hidden="1">
      <c r="F200"/>
    </row>
    <row r="201" spans="6:6" hidden="1">
      <c r="F201"/>
    </row>
    <row r="202" spans="6:6" hidden="1">
      <c r="F202"/>
    </row>
    <row r="204" spans="6:6" hidden="1">
      <c r="F204"/>
    </row>
    <row r="205" spans="6:6" hidden="1">
      <c r="F205"/>
    </row>
    <row r="206" spans="6:6" hidden="1">
      <c r="F206"/>
    </row>
    <row r="208" spans="6:6" hidden="1">
      <c r="F208"/>
    </row>
    <row r="210" spans="2:6" hidden="1">
      <c r="B210" s="397"/>
      <c r="F210"/>
    </row>
    <row r="211" spans="2:6" hidden="1">
      <c r="B211" s="397"/>
      <c r="F211"/>
    </row>
    <row r="212" spans="2:6" hidden="1">
      <c r="B212" s="397"/>
      <c r="F212"/>
    </row>
    <row r="213" spans="2:6" hidden="1">
      <c r="B213" s="397"/>
      <c r="F213"/>
    </row>
    <row r="214" spans="2:6" hidden="1">
      <c r="B214" s="397"/>
      <c r="F214"/>
    </row>
    <row r="215" spans="2:6" hidden="1">
      <c r="B215" s="397"/>
    </row>
  </sheetData>
  <sheetProtection selectLockedCells="1"/>
  <protectedRanges>
    <protectedRange sqref="D3 D5:D7 D9:D14" name="Range1"/>
  </protectedRanges>
  <mergeCells count="26">
    <mergeCell ref="B71:C71"/>
    <mergeCell ref="B57:C57"/>
    <mergeCell ref="B58:C58"/>
    <mergeCell ref="B61:C61"/>
    <mergeCell ref="B62:C62"/>
    <mergeCell ref="B70:C70"/>
    <mergeCell ref="B120:C120"/>
    <mergeCell ref="B79:C79"/>
    <mergeCell ref="B80:C80"/>
    <mergeCell ref="B88:C88"/>
    <mergeCell ref="B89:C89"/>
    <mergeCell ref="B97:C97"/>
    <mergeCell ref="B98:C98"/>
    <mergeCell ref="B101:C101"/>
    <mergeCell ref="B102:C102"/>
    <mergeCell ref="B110:C110"/>
    <mergeCell ref="B111:C111"/>
    <mergeCell ref="B119:C119"/>
    <mergeCell ref="B155:C155"/>
    <mergeCell ref="B156:C156"/>
    <mergeCell ref="B128:C128"/>
    <mergeCell ref="B129:C129"/>
    <mergeCell ref="B137:C137"/>
    <mergeCell ref="B138:C138"/>
    <mergeCell ref="B146:C146"/>
    <mergeCell ref="B147:C147"/>
  </mergeCells>
  <conditionalFormatting sqref="B59 B99">
    <cfRule type="cellIs" dxfId="8" priority="611" operator="equal">
      <formula>$S$50</formula>
    </cfRule>
    <cfRule type="cellIs" dxfId="7" priority="612" operator="equal">
      <formula>$S$49</formula>
    </cfRule>
    <cfRule type="cellIs" dxfId="6" priority="613" operator="equal">
      <formula>$S$48</formula>
    </cfRule>
  </conditionalFormatting>
  <conditionalFormatting sqref="B60 B63:B68 B72:B77 B81:B86 B90:B95 B100 B103:B108 B112:B117 B121:B126 B130:B135 B139:B144 B148:B153 B157:B162">
    <cfRule type="cellIs" dxfId="5" priority="521" operator="equal">
      <formula>$S$42</formula>
    </cfRule>
  </conditionalFormatting>
  <conditionalFormatting sqref="B60 B64:B68 B73:B77 B82:B86 B91:B95 B100 B104:B108 B113:B117 B122:B126 B131:B135 B140:B144 B149:B153 B158:B162">
    <cfRule type="cellIs" dxfId="4" priority="519" operator="equal">
      <formula>$S$44</formula>
    </cfRule>
    <cfRule type="cellIs" dxfId="3" priority="520" operator="equal">
      <formula>$S$43</formula>
    </cfRule>
  </conditionalFormatting>
  <conditionalFormatting sqref="C63 C72 G72:H72 C81 G81:H81 C90 C103 C112 G112:H112 C121 C130 C139 C148 C157">
    <cfRule type="cellIs" dxfId="2" priority="569" operator="notEqual">
      <formula>$S$46</formula>
    </cfRule>
    <cfRule type="cellIs" dxfId="1" priority="570" operator="equal">
      <formula>$S$46</formula>
    </cfRule>
    <cfRule type="cellIs" dxfId="0" priority="571" operator="equal">
      <formula>"""OK"""</formula>
    </cfRule>
  </conditionalFormatting>
  <dataValidations count="10">
    <dataValidation type="list" allowBlank="1" showInputMessage="1" showErrorMessage="1" sqref="B5 D5" xr:uid="{7E6A05B8-3F75-4E9F-9669-B012CBB3DE62}">
      <formula1>$K$5:$O$5</formula1>
    </dataValidation>
    <dataValidation type="list" allowBlank="1" showInputMessage="1" showErrorMessage="1" sqref="B6 D11 D6" xr:uid="{84E26BD1-4CC7-470D-B8C9-4020CE240019}">
      <formula1>$S$4:$S$9</formula1>
    </dataValidation>
    <dataValidation type="list" allowBlank="1" showInputMessage="1" showErrorMessage="1" sqref="B59 B99" xr:uid="{63916961-5D93-41F7-8581-5DDF69392F45}">
      <formula1>$S$48:$S$50</formula1>
    </dataValidation>
    <dataValidation type="list" allowBlank="1" showInputMessage="1" showErrorMessage="1" sqref="B64:B67 B158:B161 B149:B152 B140:B143 B131:B134 B73:B76 B91:B94 B82:B85 B104:B107 B113:B116 B122:B125" xr:uid="{89C5DF1E-88B0-48C9-9E9D-F685AE2B3980}">
      <formula1>$S$42:$S$44</formula1>
    </dataValidation>
    <dataValidation type="list" allowBlank="1" showInputMessage="1" showErrorMessage="1" sqref="B8" xr:uid="{2402E3A6-C506-4D6A-8130-2471BDE9E64E}">
      <formula1>$S$24:$S$27</formula1>
    </dataValidation>
    <dataValidation type="list" allowBlank="1" showInputMessage="1" showErrorMessage="1" sqref="D12" xr:uid="{A5041263-5CBE-4157-940E-EFBB9D3E6869}">
      <formula1>$S$15:$S$18</formula1>
    </dataValidation>
    <dataValidation type="list" allowBlank="1" showInputMessage="1" showErrorMessage="1" sqref="B13 D28" xr:uid="{5B5E7402-8174-49F5-B571-5916D2A72B90}">
      <formula1>$Z$35:$Z$46</formula1>
    </dataValidation>
    <dataValidation type="list" allowBlank="1" showInputMessage="1" showErrorMessage="1" sqref="D13" xr:uid="{73220D00-D137-4D0A-BACD-8EE2E2DACB73}">
      <formula1>$S$21:$S$24</formula1>
    </dataValidation>
    <dataValidation type="list" allowBlank="1" showInputMessage="1" showErrorMessage="1" sqref="D14" xr:uid="{D13A51F5-D3C2-4008-B23B-D3FB68C254B5}">
      <formula1>$S$26:$S$31</formula1>
    </dataValidation>
    <dataValidation type="list" allowBlank="1" showInputMessage="1" showErrorMessage="1" sqref="D7" xr:uid="{D114D081-88B5-49A3-9594-9235596AFB38}">
      <formula1>$S$11:$S$13</formula1>
    </dataValidation>
  </dataValidation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2B0AE-5381-434E-89BD-B7E388D5A33A}">
  <dimension ref="A1:D53"/>
  <sheetViews>
    <sheetView zoomScale="120" zoomScaleNormal="120" workbookViewId="0">
      <selection activeCell="D21" sqref="D21"/>
    </sheetView>
  </sheetViews>
  <sheetFormatPr defaultRowHeight="14.45"/>
  <cols>
    <col min="1" max="1" width="12.42578125" customWidth="1"/>
    <col min="2" max="2" width="43.5703125" customWidth="1"/>
    <col min="3" max="3" width="22.5703125" customWidth="1"/>
    <col min="4" max="4" width="34.28515625" customWidth="1"/>
  </cols>
  <sheetData>
    <row r="1" spans="1:4" ht="18.600000000000001">
      <c r="A1" s="627" t="s">
        <v>1282</v>
      </c>
    </row>
    <row r="2" spans="1:4" ht="18.600000000000001">
      <c r="A2" s="627"/>
      <c r="B2" s="661" t="s">
        <v>1283</v>
      </c>
    </row>
    <row r="3" spans="1:4" ht="18.95" thickBot="1">
      <c r="A3" s="627"/>
    </row>
    <row r="4" spans="1:4" ht="15" thickBot="1">
      <c r="B4" s="609" t="s">
        <v>1284</v>
      </c>
      <c r="C4" s="660">
        <f>'Self Score'!B3</f>
        <v>0</v>
      </c>
    </row>
    <row r="5" spans="1:4" ht="15" thickBot="1">
      <c r="C5" s="644"/>
      <c r="D5" t="s">
        <v>985</v>
      </c>
    </row>
    <row r="6" spans="1:4">
      <c r="B6" s="416" t="s">
        <v>1285</v>
      </c>
    </row>
    <row r="7" spans="1:4">
      <c r="A7" s="614"/>
      <c r="B7" t="s">
        <v>1286</v>
      </c>
      <c r="C7" s="645">
        <f>'Self Score'!B5</f>
        <v>0</v>
      </c>
    </row>
    <row r="8" spans="1:4">
      <c r="A8" s="614"/>
      <c r="B8" t="s">
        <v>1287</v>
      </c>
      <c r="C8" s="605">
        <f>RANK(C7,$C$7:$C$7,0)</f>
        <v>1</v>
      </c>
    </row>
    <row r="9" spans="1:4">
      <c r="A9" s="646">
        <f>MAX(C7:C7)</f>
        <v>0</v>
      </c>
      <c r="B9" t="s">
        <v>1288</v>
      </c>
      <c r="C9" s="605">
        <f>ROUND(IF(C7=$A$9,10,((C7/$A$9)*10)),2)</f>
        <v>10</v>
      </c>
    </row>
    <row r="10" spans="1:4">
      <c r="A10" s="646"/>
      <c r="B10" t="s">
        <v>1289</v>
      </c>
      <c r="C10" s="647">
        <f>ROUND(IF(C8=1,10,IF(C8=2,MAX(C7/MAX($C$7,#REF!,#REF!)*10,5),C7/MAX($C$7,#REF!,#REF!)*10)),2)</f>
        <v>10</v>
      </c>
    </row>
    <row r="11" spans="1:4" ht="72">
      <c r="B11" s="662" t="s">
        <v>1290</v>
      </c>
      <c r="C11" s="649">
        <f>IF(C7=0,0,C10)</f>
        <v>0</v>
      </c>
      <c r="D11" s="661" t="s">
        <v>1291</v>
      </c>
    </row>
    <row r="12" spans="1:4" ht="29.1">
      <c r="B12" s="73" t="s">
        <v>1292</v>
      </c>
      <c r="C12" s="673">
        <f>'Self Score'!B7</f>
        <v>0</v>
      </c>
    </row>
    <row r="13" spans="1:4">
      <c r="B13" s="648" t="s">
        <v>1293</v>
      </c>
      <c r="C13" s="674">
        <f>IF(OR('Self Score'!B10=0,'Self Score'!B11=0,""),'Self Score'!B9)</f>
        <v>0</v>
      </c>
      <c r="D13" s="417" t="s">
        <v>1294</v>
      </c>
    </row>
    <row r="14" spans="1:4" ht="14.45" customHeight="1">
      <c r="B14" s="651" t="s">
        <v>1295</v>
      </c>
      <c r="C14" s="649">
        <f>'Self Score'!B12</f>
        <v>0</v>
      </c>
    </row>
    <row r="15" spans="1:4">
      <c r="B15" s="648" t="s">
        <v>1296</v>
      </c>
      <c r="C15" s="649">
        <f>'Self Score'!B13</f>
        <v>0</v>
      </c>
    </row>
    <row r="16" spans="1:4" ht="6" customHeight="1" thickBot="1">
      <c r="B16" s="628"/>
      <c r="C16" s="650"/>
    </row>
    <row r="17" spans="2:4" ht="15" thickBot="1">
      <c r="B17" s="652" t="s">
        <v>1297</v>
      </c>
      <c r="C17" s="653">
        <f>SUM(C11:C15)</f>
        <v>0</v>
      </c>
      <c r="D17" s="417" t="s">
        <v>1298</v>
      </c>
    </row>
    <row r="18" spans="2:4" ht="6" customHeight="1"/>
    <row r="19" spans="2:4">
      <c r="B19" s="648" t="s">
        <v>1190</v>
      </c>
      <c r="C19" s="417" t="s">
        <v>1299</v>
      </c>
    </row>
    <row r="20" spans="2:4">
      <c r="B20" s="648" t="s">
        <v>1300</v>
      </c>
      <c r="C20" s="675">
        <f>'Self Score'!B60</f>
        <v>0</v>
      </c>
    </row>
    <row r="21" spans="2:4" ht="29.1">
      <c r="B21" s="628" t="s">
        <v>1301</v>
      </c>
      <c r="C21" s="643">
        <f>'Self Score'!B68</f>
        <v>1.25</v>
      </c>
    </row>
    <row r="22" spans="2:4">
      <c r="B22" s="628" t="s">
        <v>1302</v>
      </c>
      <c r="C22" s="605">
        <f>'Self Score'!B77</f>
        <v>1.25</v>
      </c>
    </row>
    <row r="23" spans="2:4">
      <c r="B23" s="628" t="s">
        <v>1303</v>
      </c>
      <c r="C23" s="605">
        <f>'Self Score'!B86</f>
        <v>1.25</v>
      </c>
    </row>
    <row r="24" spans="2:4">
      <c r="B24" s="628" t="s">
        <v>1304</v>
      </c>
      <c r="C24" s="605">
        <f>'Self Score'!B95</f>
        <v>1.25</v>
      </c>
    </row>
    <row r="25" spans="2:4">
      <c r="B25" s="628" t="s">
        <v>1305</v>
      </c>
      <c r="C25" s="605">
        <f>SUM(C21:C24)</f>
        <v>5</v>
      </c>
    </row>
    <row r="26" spans="2:4">
      <c r="B26" s="648" t="s">
        <v>1306</v>
      </c>
      <c r="C26" s="776">
        <f>C25+C20</f>
        <v>5</v>
      </c>
    </row>
    <row r="27" spans="2:4" ht="6" customHeight="1"/>
    <row r="28" spans="2:4">
      <c r="B28" s="648" t="s">
        <v>1239</v>
      </c>
    </row>
    <row r="29" spans="2:4">
      <c r="B29" s="648" t="s">
        <v>1307</v>
      </c>
      <c r="C29" s="776">
        <f>'Self Score'!B100</f>
        <v>0</v>
      </c>
    </row>
    <row r="30" spans="2:4">
      <c r="B30" s="628" t="s">
        <v>1308</v>
      </c>
      <c r="C30" s="605">
        <f>'Self Score'!B108</f>
        <v>2.5</v>
      </c>
    </row>
    <row r="31" spans="2:4">
      <c r="B31" s="628" t="s">
        <v>1309</v>
      </c>
      <c r="C31" s="605">
        <f>'Self Score'!B117</f>
        <v>2.5</v>
      </c>
    </row>
    <row r="32" spans="2:4">
      <c r="B32" s="628" t="s">
        <v>1305</v>
      </c>
      <c r="C32" s="647">
        <f>SUM(C30:C31)</f>
        <v>5</v>
      </c>
    </row>
    <row r="33" spans="2:3">
      <c r="B33" s="648" t="s">
        <v>1310</v>
      </c>
      <c r="C33" s="654">
        <f>C32+C29</f>
        <v>5</v>
      </c>
    </row>
    <row r="34" spans="2:3" ht="6" customHeight="1"/>
    <row r="35" spans="2:3">
      <c r="B35" s="648" t="s">
        <v>1254</v>
      </c>
    </row>
    <row r="36" spans="2:3">
      <c r="B36" s="628" t="s">
        <v>1311</v>
      </c>
      <c r="C36" s="605">
        <f>'Self Score'!B126</f>
        <v>2.5</v>
      </c>
    </row>
    <row r="37" spans="2:3">
      <c r="B37" s="628" t="s">
        <v>1312</v>
      </c>
      <c r="C37" s="605">
        <f>'Self Score'!B135</f>
        <v>2</v>
      </c>
    </row>
    <row r="38" spans="2:3">
      <c r="B38" s="628" t="s">
        <v>1313</v>
      </c>
      <c r="C38" s="605">
        <f>'Self Score'!B144</f>
        <v>0</v>
      </c>
    </row>
    <row r="39" spans="2:3">
      <c r="B39" s="628" t="s">
        <v>1314</v>
      </c>
      <c r="C39" s="605">
        <f>'Self Score'!B153</f>
        <v>0</v>
      </c>
    </row>
    <row r="40" spans="2:3">
      <c r="B40" s="628" t="s">
        <v>1315</v>
      </c>
      <c r="C40" s="605">
        <f>'Self Score'!B162</f>
        <v>0</v>
      </c>
    </row>
    <row r="41" spans="2:3">
      <c r="B41" s="628" t="s">
        <v>1305</v>
      </c>
      <c r="C41" s="605">
        <f>SUM(C36:C40)</f>
        <v>4.5</v>
      </c>
    </row>
    <row r="42" spans="2:3">
      <c r="B42" s="648" t="s">
        <v>1310</v>
      </c>
      <c r="C42" s="654">
        <f>C41</f>
        <v>4.5</v>
      </c>
    </row>
    <row r="43" spans="2:3" ht="6" customHeight="1" thickBot="1"/>
    <row r="44" spans="2:3" ht="29.45" thickBot="1">
      <c r="B44" s="652" t="s">
        <v>1316</v>
      </c>
      <c r="C44" s="655">
        <f>C26+C33+C42</f>
        <v>14.5</v>
      </c>
    </row>
    <row r="45" spans="2:3" ht="6" customHeight="1"/>
    <row r="46" spans="2:3">
      <c r="B46" t="s">
        <v>1317</v>
      </c>
      <c r="C46" s="610">
        <f>'Homes Mix'!F34</f>
        <v>0</v>
      </c>
    </row>
    <row r="47" spans="2:3">
      <c r="B47" t="s">
        <v>1281</v>
      </c>
      <c r="C47" s="610">
        <f>'Homes Mix'!F36</f>
        <v>0</v>
      </c>
    </row>
    <row r="48" spans="2:3">
      <c r="B48" t="s">
        <v>1318</v>
      </c>
      <c r="C48" s="610">
        <f>C46-C47</f>
        <v>0</v>
      </c>
    </row>
    <row r="49" spans="1:4" ht="15" thickBot="1">
      <c r="A49" s="646">
        <f>MAX(C48:C48)</f>
        <v>0</v>
      </c>
      <c r="B49" t="s">
        <v>1319</v>
      </c>
      <c r="C49" s="647">
        <f>ROUND(IF(C48=$A$49,20,((C48/$A$49)*20)),2)</f>
        <v>20</v>
      </c>
    </row>
    <row r="50" spans="1:4" ht="72.599999999999994" thickBot="1">
      <c r="B50" s="656" t="s">
        <v>1320</v>
      </c>
      <c r="C50" s="657">
        <f>IF(C48=0,0,C49)</f>
        <v>0</v>
      </c>
      <c r="D50" s="661" t="s">
        <v>1291</v>
      </c>
    </row>
    <row r="51" spans="1:4" ht="6" customHeight="1" thickBot="1"/>
    <row r="52" spans="1:4" ht="15.6" thickTop="1" thickBot="1">
      <c r="B52" s="658" t="s">
        <v>1321</v>
      </c>
      <c r="C52" s="659">
        <f>C17+C44+C50</f>
        <v>14.5</v>
      </c>
    </row>
    <row r="53" spans="1:4" ht="15" thickTop="1"/>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7BC0A-3C18-44C6-B399-69333F7CC373}">
  <dimension ref="A1:C14"/>
  <sheetViews>
    <sheetView workbookViewId="0">
      <selection activeCell="B8" sqref="B8"/>
    </sheetView>
  </sheetViews>
  <sheetFormatPr defaultRowHeight="14.45"/>
  <cols>
    <col min="2" max="2" width="86.7109375" customWidth="1"/>
  </cols>
  <sheetData>
    <row r="1" spans="1:3" ht="18.600000000000001">
      <c r="A1" s="641" t="s">
        <v>1322</v>
      </c>
      <c r="B1" s="642"/>
    </row>
    <row r="3" spans="1:3">
      <c r="B3" s="416" t="s">
        <v>1323</v>
      </c>
    </row>
    <row r="4" spans="1:3" ht="159.94999999999999" thickBot="1">
      <c r="B4" s="631" t="s">
        <v>1324</v>
      </c>
    </row>
    <row r="5" spans="1:3">
      <c r="B5" s="629" t="s">
        <v>1325</v>
      </c>
    </row>
    <row r="6" spans="1:3" ht="79.900000000000006" customHeight="1" thickBot="1">
      <c r="B6" s="635" t="s">
        <v>1326</v>
      </c>
    </row>
    <row r="7" spans="1:3" ht="29.1">
      <c r="B7" s="630" t="s">
        <v>1327</v>
      </c>
      <c r="C7" s="628"/>
    </row>
    <row r="8" spans="1:3" ht="79.900000000000006" customHeight="1" thickBot="1">
      <c r="B8" s="635" t="s">
        <v>1326</v>
      </c>
    </row>
    <row r="9" spans="1:3" ht="29.1">
      <c r="B9" s="629" t="s">
        <v>1328</v>
      </c>
    </row>
    <row r="10" spans="1:3" ht="79.900000000000006" customHeight="1" thickBot="1">
      <c r="B10" s="635" t="s">
        <v>1326</v>
      </c>
    </row>
    <row r="11" spans="1:3" ht="29.1">
      <c r="B11" s="629" t="s">
        <v>1329</v>
      </c>
    </row>
    <row r="12" spans="1:3" ht="79.900000000000006" customHeight="1" thickBot="1">
      <c r="B12" s="635" t="s">
        <v>1326</v>
      </c>
    </row>
    <row r="13" spans="1:3" ht="29.1">
      <c r="B13" s="629" t="s">
        <v>1330</v>
      </c>
    </row>
    <row r="14" spans="1:3" ht="79.900000000000006" customHeight="1" thickBot="1">
      <c r="B14" s="635" t="s">
        <v>1326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8BC4-0FD9-498D-AFBC-800A555E15C2}">
  <dimension ref="A1:C10"/>
  <sheetViews>
    <sheetView topLeftCell="A5" workbookViewId="0">
      <selection activeCell="B9" sqref="B9"/>
    </sheetView>
  </sheetViews>
  <sheetFormatPr defaultRowHeight="14.45"/>
  <cols>
    <col min="2" max="2" width="86.7109375" customWidth="1"/>
  </cols>
  <sheetData>
    <row r="1" spans="1:3" ht="18.600000000000001">
      <c r="A1" s="640" t="s">
        <v>1331</v>
      </c>
      <c r="B1" s="587"/>
    </row>
    <row r="3" spans="1:3">
      <c r="B3" s="416" t="s">
        <v>1323</v>
      </c>
    </row>
    <row r="4" spans="1:3" ht="333.95" thickBot="1">
      <c r="B4" s="632" t="s">
        <v>1332</v>
      </c>
    </row>
    <row r="5" spans="1:3" ht="29.1">
      <c r="B5" s="633" t="s">
        <v>1333</v>
      </c>
    </row>
    <row r="6" spans="1:3" ht="79.900000000000006" customHeight="1" thickBot="1">
      <c r="B6" s="636" t="s">
        <v>1326</v>
      </c>
    </row>
    <row r="7" spans="1:3" ht="29.1">
      <c r="B7" s="630" t="s">
        <v>1334</v>
      </c>
      <c r="C7" s="628"/>
    </row>
    <row r="8" spans="1:3" ht="79.900000000000006" customHeight="1" thickBot="1">
      <c r="B8" s="636" t="s">
        <v>1326</v>
      </c>
    </row>
    <row r="9" spans="1:3" ht="29.1">
      <c r="B9" s="629" t="s">
        <v>1335</v>
      </c>
    </row>
    <row r="10" spans="1:3" ht="79.900000000000006" customHeight="1" thickBot="1">
      <c r="B10" s="636" t="s">
        <v>1326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BD650-DD42-4E2C-8CA6-29B4B530B3D1}">
  <dimension ref="A1:C14"/>
  <sheetViews>
    <sheetView topLeftCell="A4" workbookViewId="0">
      <selection activeCell="B11" sqref="B11"/>
    </sheetView>
  </sheetViews>
  <sheetFormatPr defaultRowHeight="14.45"/>
  <cols>
    <col min="2" max="2" width="86.7109375" customWidth="1"/>
  </cols>
  <sheetData>
    <row r="1" spans="1:3" ht="18.600000000000001">
      <c r="A1" s="638" t="s">
        <v>1336</v>
      </c>
      <c r="B1" s="639"/>
    </row>
    <row r="3" spans="1:3">
      <c r="B3" s="416" t="s">
        <v>1323</v>
      </c>
    </row>
    <row r="4" spans="1:3" ht="102" thickBot="1">
      <c r="B4" s="632" t="s">
        <v>1337</v>
      </c>
    </row>
    <row r="5" spans="1:3" ht="29.1">
      <c r="B5" s="633" t="s">
        <v>1338</v>
      </c>
    </row>
    <row r="6" spans="1:3" ht="79.900000000000006" customHeight="1" thickBot="1">
      <c r="B6" s="637" t="s">
        <v>1326</v>
      </c>
    </row>
    <row r="7" spans="1:3">
      <c r="B7" s="634" t="s">
        <v>1339</v>
      </c>
      <c r="C7" s="628"/>
    </row>
    <row r="8" spans="1:3" ht="79.900000000000006" customHeight="1" thickBot="1">
      <c r="B8" s="637" t="s">
        <v>1326</v>
      </c>
    </row>
    <row r="9" spans="1:3">
      <c r="B9" s="633" t="s">
        <v>1340</v>
      </c>
    </row>
    <row r="10" spans="1:3" ht="79.900000000000006" customHeight="1" thickBot="1">
      <c r="B10" s="637" t="s">
        <v>1326</v>
      </c>
    </row>
    <row r="11" spans="1:3">
      <c r="B11" s="633" t="s">
        <v>1341</v>
      </c>
    </row>
    <row r="12" spans="1:3" ht="79.900000000000006" customHeight="1">
      <c r="B12" s="664"/>
    </row>
    <row r="13" spans="1:3">
      <c r="B13" s="665" t="s">
        <v>1342</v>
      </c>
    </row>
    <row r="14" spans="1:3" ht="79.900000000000006" customHeight="1" thickBot="1">
      <c r="B14" s="637" t="s">
        <v>1326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99C6-E2BA-4613-A4BF-B16121D440CF}">
  <sheetPr codeName="Sheet20">
    <tabColor rgb="FF00B050"/>
    <pageSetUpPr fitToPage="1"/>
  </sheetPr>
  <dimension ref="A1:O63"/>
  <sheetViews>
    <sheetView showGridLines="0" workbookViewId="0">
      <selection activeCell="G1" sqref="G1"/>
    </sheetView>
  </sheetViews>
  <sheetFormatPr defaultColWidth="0" defaultRowHeight="14.45" zeroHeight="1"/>
  <cols>
    <col min="1" max="15" width="9.140625" customWidth="1"/>
    <col min="16" max="17" width="9.140625" hidden="1" customWidth="1"/>
    <col min="18" max="16384" width="9.140625" hidden="1"/>
  </cols>
  <sheetData>
    <row r="1" spans="3:3">
      <c r="C1" t="s">
        <v>1343</v>
      </c>
    </row>
    <row r="2" spans="3:3"/>
    <row r="3" spans="3:3"/>
    <row r="4" spans="3:3"/>
    <row r="5" spans="3:3"/>
    <row r="6" spans="3:3"/>
    <row r="7" spans="3:3"/>
    <row r="8" spans="3:3"/>
    <row r="9" spans="3:3"/>
    <row r="10" spans="3:3"/>
    <row r="11" spans="3:3"/>
    <row r="12" spans="3:3"/>
    <row r="13" spans="3:3"/>
    <row r="14" spans="3:3"/>
    <row r="15" spans="3:3"/>
    <row r="16" spans="3:3"/>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sheetData>
  <pageMargins left="0.7" right="0.7" top="0.75" bottom="0.75" header="0.3" footer="0.3"/>
  <pageSetup scale="6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F72C-008D-4E9F-90A9-4974715845D5}">
  <sheetPr>
    <tabColor theme="4" tint="0.79998168889431442"/>
  </sheetPr>
  <dimension ref="B2:AD39"/>
  <sheetViews>
    <sheetView tabSelected="1" zoomScale="60" zoomScaleNormal="60" workbookViewId="0">
      <selection activeCell="C9" sqref="C9"/>
    </sheetView>
  </sheetViews>
  <sheetFormatPr defaultColWidth="9.140625" defaultRowHeight="14.45"/>
  <cols>
    <col min="2" max="2" width="31.5703125" customWidth="1"/>
    <col min="3" max="6" width="14.7109375" customWidth="1"/>
    <col min="7" max="22" width="12.85546875" customWidth="1"/>
    <col min="23" max="23" width="2.85546875" customWidth="1"/>
    <col min="24" max="24" width="11.28515625" customWidth="1"/>
    <col min="25" max="25" width="10.5703125" customWidth="1"/>
    <col min="26" max="26" width="12" customWidth="1"/>
    <col min="27" max="27" width="10.85546875" customWidth="1"/>
    <col min="28" max="30" width="14.85546875" customWidth="1"/>
  </cols>
  <sheetData>
    <row r="2" spans="2:30" ht="14.45" customHeight="1"/>
    <row r="3" spans="2:30">
      <c r="X3" s="796"/>
      <c r="Y3" s="796"/>
      <c r="Z3" s="796"/>
      <c r="AA3" s="796"/>
      <c r="AB3" s="796"/>
      <c r="AC3" s="796"/>
      <c r="AD3" s="796"/>
    </row>
    <row r="4" spans="2:30">
      <c r="G4" s="1207" t="s">
        <v>1344</v>
      </c>
      <c r="H4" s="1207"/>
      <c r="I4" s="1207"/>
      <c r="J4" s="1207"/>
      <c r="K4" s="1207"/>
      <c r="L4" s="1207"/>
      <c r="M4" s="1207"/>
      <c r="N4" s="1207"/>
      <c r="O4" s="1207"/>
      <c r="P4" s="1207"/>
      <c r="Q4" s="1207"/>
      <c r="R4" s="1207"/>
      <c r="S4" s="1207"/>
      <c r="T4" s="1207"/>
      <c r="U4" s="1208" t="s">
        <v>1345</v>
      </c>
      <c r="V4" s="1208"/>
      <c r="X4" s="796"/>
      <c r="Y4" s="796"/>
      <c r="Z4" s="796"/>
      <c r="AA4" s="796"/>
      <c r="AB4" s="796"/>
      <c r="AC4" s="796"/>
      <c r="AD4" s="796"/>
    </row>
    <row r="5" spans="2:30" ht="133.9" customHeight="1">
      <c r="B5" s="628"/>
      <c r="F5" s="776" t="s">
        <v>1005</v>
      </c>
      <c r="G5" s="1207" t="s">
        <v>1346</v>
      </c>
      <c r="H5" s="1207"/>
      <c r="I5" s="1207"/>
      <c r="J5" s="1207"/>
      <c r="K5" s="1207"/>
      <c r="L5" s="1207"/>
      <c r="M5" s="1212" t="s">
        <v>1347</v>
      </c>
      <c r="N5" s="1212"/>
      <c r="O5" s="1212"/>
      <c r="P5" s="1212"/>
      <c r="Q5" s="1212"/>
      <c r="R5" s="1212"/>
      <c r="S5" s="1212"/>
      <c r="T5" s="1212"/>
      <c r="U5" s="1208" t="s">
        <v>1345</v>
      </c>
      <c r="V5" s="1208"/>
      <c r="X5" s="1210" t="s">
        <v>1348</v>
      </c>
      <c r="Y5" s="1210" t="s">
        <v>1349</v>
      </c>
      <c r="Z5" s="1210" t="s">
        <v>1350</v>
      </c>
      <c r="AA5" s="1210" t="s">
        <v>1351</v>
      </c>
      <c r="AB5" s="1210" t="s">
        <v>1352</v>
      </c>
      <c r="AC5" s="1210" t="s">
        <v>1353</v>
      </c>
      <c r="AD5" s="1210" t="s">
        <v>1354</v>
      </c>
    </row>
    <row r="6" spans="2:30">
      <c r="F6" s="776" t="s">
        <v>85</v>
      </c>
      <c r="G6" s="1209">
        <v>0.6</v>
      </c>
      <c r="H6" s="1209"/>
      <c r="I6" s="1209">
        <v>0.7</v>
      </c>
      <c r="J6" s="1209"/>
      <c r="K6" s="1209">
        <v>0.8</v>
      </c>
      <c r="L6" s="1209"/>
      <c r="M6" s="1209">
        <v>0.9</v>
      </c>
      <c r="N6" s="1209"/>
      <c r="O6" s="1209">
        <v>1</v>
      </c>
      <c r="P6" s="1209"/>
      <c r="Q6" s="1209">
        <v>1.1000000000000001</v>
      </c>
      <c r="R6" s="1209"/>
      <c r="S6" s="1209">
        <v>1.2</v>
      </c>
      <c r="T6" s="1209"/>
      <c r="U6" s="1211" t="s">
        <v>1355</v>
      </c>
      <c r="V6" s="1211"/>
      <c r="X6" s="1210"/>
      <c r="Y6" s="1210"/>
      <c r="Z6" s="1210"/>
      <c r="AA6" s="1210"/>
      <c r="AB6" s="1210"/>
      <c r="AC6" s="1210"/>
      <c r="AD6" s="1210"/>
    </row>
    <row r="7" spans="2:30" ht="54" customHeight="1">
      <c r="C7" s="611" t="s">
        <v>99</v>
      </c>
      <c r="D7" s="611" t="s">
        <v>1356</v>
      </c>
      <c r="E7" s="611" t="s">
        <v>1357</v>
      </c>
      <c r="F7" s="776" t="s">
        <v>1358</v>
      </c>
      <c r="G7" s="612" t="s">
        <v>1358</v>
      </c>
      <c r="H7" s="612" t="s">
        <v>1359</v>
      </c>
      <c r="I7" s="612" t="s">
        <v>1358</v>
      </c>
      <c r="J7" s="612" t="s">
        <v>1359</v>
      </c>
      <c r="K7" s="612" t="s">
        <v>1358</v>
      </c>
      <c r="L7" s="612" t="s">
        <v>1359</v>
      </c>
      <c r="M7" s="612" t="s">
        <v>1358</v>
      </c>
      <c r="N7" s="612" t="s">
        <v>1359</v>
      </c>
      <c r="O7" s="612" t="s">
        <v>1358</v>
      </c>
      <c r="P7" s="612" t="s">
        <v>1359</v>
      </c>
      <c r="Q7" s="612" t="s">
        <v>1358</v>
      </c>
      <c r="R7" s="612" t="s">
        <v>1359</v>
      </c>
      <c r="S7" s="612" t="s">
        <v>1358</v>
      </c>
      <c r="T7" s="612" t="s">
        <v>1359</v>
      </c>
      <c r="U7" s="613" t="s">
        <v>1358</v>
      </c>
      <c r="V7" s="613" t="s">
        <v>1359</v>
      </c>
      <c r="X7" s="1210"/>
      <c r="Y7" s="1210"/>
      <c r="Z7" s="1210"/>
      <c r="AA7" s="1210"/>
      <c r="AB7" s="1210"/>
      <c r="AC7" s="1210"/>
      <c r="AD7" s="1210"/>
    </row>
    <row r="8" spans="2:30">
      <c r="B8" s="416" t="s">
        <v>1360</v>
      </c>
      <c r="C8" s="416"/>
    </row>
    <row r="9" spans="2:30">
      <c r="B9" t="s">
        <v>1361</v>
      </c>
      <c r="C9" s="614"/>
      <c r="D9" s="605"/>
      <c r="E9" s="605"/>
      <c r="F9" s="605">
        <f>G9+I9+K9+M9+O9+Q9+S9+U9</f>
        <v>0</v>
      </c>
      <c r="G9" s="676"/>
      <c r="H9" s="606"/>
      <c r="I9" s="676"/>
      <c r="J9" s="606"/>
      <c r="K9" s="676"/>
      <c r="L9" s="606"/>
      <c r="M9" s="676"/>
      <c r="N9" s="606"/>
      <c r="O9" s="677"/>
      <c r="P9" s="606"/>
      <c r="Q9" s="677"/>
      <c r="R9" s="606"/>
      <c r="S9" s="677"/>
      <c r="T9" s="606"/>
      <c r="U9" s="677"/>
      <c r="V9" s="606"/>
      <c r="X9" s="607" t="str">
        <f>IF(F9=0,"NA",(G9+I9+K9)/F9)</f>
        <v>NA</v>
      </c>
      <c r="Y9" s="607" t="str">
        <f>IF(F9=0,"NA",(M9+O9+Q9+S9)/F9)</f>
        <v>NA</v>
      </c>
      <c r="Z9" s="607" t="str">
        <f>IF(F9=0,"NA",((G9+I9+K9+M9+O9+Q9+S9)/F9))</f>
        <v>NA</v>
      </c>
      <c r="AA9" s="607" t="str">
        <f>IF(F9=0,"NA",(1-Z9))</f>
        <v>NA</v>
      </c>
      <c r="AB9" s="608">
        <f>F9*V9</f>
        <v>0</v>
      </c>
      <c r="AC9" s="608">
        <f>(G9*H9)+(I9*J9)+(K9*L9)+(M9*N9)+(O9*P9)+(Q9*R9)+(S9*T9)+(U9*V9)</f>
        <v>0</v>
      </c>
      <c r="AD9" s="608">
        <f>AB9-AC9</f>
        <v>0</v>
      </c>
    </row>
    <row r="10" spans="2:30">
      <c r="B10" t="s">
        <v>1362</v>
      </c>
      <c r="C10" s="614"/>
      <c r="D10" s="605"/>
      <c r="E10" s="605"/>
      <c r="F10" s="605">
        <f>G10+I10+K10+M10+O10+Q10+S10+U10</f>
        <v>0</v>
      </c>
      <c r="G10" s="676"/>
      <c r="H10" s="606"/>
      <c r="I10" s="676"/>
      <c r="J10" s="606"/>
      <c r="K10" s="676"/>
      <c r="L10" s="606"/>
      <c r="M10" s="676"/>
      <c r="N10" s="606"/>
      <c r="O10" s="677"/>
      <c r="P10" s="606"/>
      <c r="Q10" s="677"/>
      <c r="R10" s="606"/>
      <c r="S10" s="677"/>
      <c r="T10" s="606"/>
      <c r="U10" s="677"/>
      <c r="V10" s="606"/>
      <c r="X10" s="607" t="str">
        <f t="shared" ref="X10:X12" si="0">IF(F10=0,"NA",(G10+I10+K10)/F10)</f>
        <v>NA</v>
      </c>
      <c r="Y10" s="607" t="str">
        <f>IF(F10=0,"NA",(M10+O10+Q10+S10)/F10)</f>
        <v>NA</v>
      </c>
      <c r="Z10" s="607" t="str">
        <f t="shared" ref="Z10:Z12" si="1">IF(F10=0,"NA",((G10+I10+K10+M10+O10+Q10+S10)/F10))</f>
        <v>NA</v>
      </c>
      <c r="AA10" s="607" t="str">
        <f t="shared" ref="AA10:AA12" si="2">IF(F10=0,"NA",(1-Z10))</f>
        <v>NA</v>
      </c>
      <c r="AB10" s="608">
        <f t="shared" ref="AB10:AB12" si="3">F10*V10</f>
        <v>0</v>
      </c>
      <c r="AC10" s="608">
        <f>(G10*H10)+(I10*J10)+(K10*L10)+(M10*N10)+(O10*P10)+(Q10*R10)+(S10*T10)+(U10*V10)</f>
        <v>0</v>
      </c>
      <c r="AD10" s="608">
        <f t="shared" ref="AD10:AD12" si="4">AB10-AC10</f>
        <v>0</v>
      </c>
    </row>
    <row r="11" spans="2:30">
      <c r="B11" t="s">
        <v>1363</v>
      </c>
      <c r="C11" s="614"/>
      <c r="D11" s="605"/>
      <c r="E11" s="605"/>
      <c r="F11" s="605">
        <f>G11+I11+K11+M11+O11+Q11+S11+U11</f>
        <v>0</v>
      </c>
      <c r="G11" s="676"/>
      <c r="H11" s="606"/>
      <c r="I11" s="676"/>
      <c r="J11" s="606"/>
      <c r="K11" s="676"/>
      <c r="L11" s="606"/>
      <c r="M11" s="676"/>
      <c r="N11" s="606"/>
      <c r="O11" s="677"/>
      <c r="P11" s="606"/>
      <c r="Q11" s="677"/>
      <c r="R11" s="606"/>
      <c r="S11" s="677"/>
      <c r="T11" s="606"/>
      <c r="U11" s="677"/>
      <c r="V11" s="606"/>
      <c r="X11" s="607" t="str">
        <f t="shared" si="0"/>
        <v>NA</v>
      </c>
      <c r="Y11" s="607" t="str">
        <f>IF(F11=0,"NA",(M11+O11+Q11+S11)/F11)</f>
        <v>NA</v>
      </c>
      <c r="Z11" s="607" t="str">
        <f t="shared" si="1"/>
        <v>NA</v>
      </c>
      <c r="AA11" s="607" t="str">
        <f t="shared" si="2"/>
        <v>NA</v>
      </c>
      <c r="AB11" s="608">
        <f t="shared" si="3"/>
        <v>0</v>
      </c>
      <c r="AC11" s="608">
        <f>(G11*H11)+(I11*J11)+(K11*L11)+(M11*N11)+(O11*P11)+(Q11*R11)+(S11*T11)+(U11*V11)</f>
        <v>0</v>
      </c>
      <c r="AD11" s="608">
        <f t="shared" si="4"/>
        <v>0</v>
      </c>
    </row>
    <row r="12" spans="2:30">
      <c r="B12" t="s">
        <v>1364</v>
      </c>
      <c r="C12" s="614"/>
      <c r="D12" s="605"/>
      <c r="E12" s="605"/>
      <c r="F12" s="605">
        <f>G12+I12+K12+M12+O12+Q12+S12+U12</f>
        <v>0</v>
      </c>
      <c r="G12" s="676"/>
      <c r="H12" s="606"/>
      <c r="I12" s="676"/>
      <c r="J12" s="606"/>
      <c r="K12" s="676"/>
      <c r="L12" s="606"/>
      <c r="M12" s="676"/>
      <c r="N12" s="606"/>
      <c r="O12" s="677"/>
      <c r="P12" s="606"/>
      <c r="Q12" s="677"/>
      <c r="R12" s="606"/>
      <c r="S12" s="677"/>
      <c r="T12" s="606"/>
      <c r="U12" s="677"/>
      <c r="V12" s="606"/>
      <c r="X12" s="607" t="str">
        <f t="shared" si="0"/>
        <v>NA</v>
      </c>
      <c r="Y12" s="607" t="str">
        <f>IF(F12=0,"NA",(M12+O12+Q12+S12)/F12)</f>
        <v>NA</v>
      </c>
      <c r="Z12" s="607" t="str">
        <f t="shared" si="1"/>
        <v>NA</v>
      </c>
      <c r="AA12" s="607" t="str">
        <f t="shared" si="2"/>
        <v>NA</v>
      </c>
      <c r="AB12" s="608">
        <f t="shared" si="3"/>
        <v>0</v>
      </c>
      <c r="AC12" s="608">
        <f>(G12*H12)+(I12*J12)+(K12*L12)+(M12*N12)+(O12*P12)+(Q12*R12)+(S12*T12)+(U12*V12)</f>
        <v>0</v>
      </c>
      <c r="AD12" s="608">
        <f t="shared" si="4"/>
        <v>0</v>
      </c>
    </row>
    <row r="13" spans="2:30">
      <c r="B13" s="616" t="s">
        <v>1365</v>
      </c>
      <c r="C13" s="616"/>
      <c r="D13" s="616"/>
      <c r="E13" s="616"/>
      <c r="F13" s="617">
        <f>SUM(F9:F12)</f>
        <v>0</v>
      </c>
      <c r="G13" s="617">
        <f>SUM(G8:G12)</f>
        <v>0</v>
      </c>
      <c r="H13" s="618"/>
      <c r="I13" s="617">
        <f>SUM(I9:I12)</f>
        <v>0</v>
      </c>
      <c r="J13" s="619" t="str">
        <f>IF(I13=0,"",SUMPRODUCT(I9:I12,J9:J12)/I13)</f>
        <v/>
      </c>
      <c r="K13" s="617">
        <f>SUM(K9:K12)</f>
        <v>0</v>
      </c>
      <c r="L13" s="619"/>
      <c r="M13" s="617">
        <f>SUM(M9:M12)</f>
        <v>0</v>
      </c>
      <c r="N13" s="619" t="str">
        <f>IF(M13=0,"",SUMPRODUCT(M9:M12,N9:N12)/M13)</f>
        <v/>
      </c>
      <c r="O13" s="617">
        <f>SUM(O9:O12)</f>
        <v>0</v>
      </c>
      <c r="P13" s="619" t="str">
        <f>IF(O13=0,"",SUMPRODUCT(O9:O12,P9:P12)/O13)</f>
        <v/>
      </c>
      <c r="Q13" s="617">
        <f>SUM(Q9:Q12)</f>
        <v>0</v>
      </c>
      <c r="R13" s="619" t="str">
        <f>IF(Q13=0,"",SUMPRODUCT(Q9:Q12,R9:R12)/Q13)</f>
        <v/>
      </c>
      <c r="S13" s="617">
        <f>SUM(S9:S12)</f>
        <v>0</v>
      </c>
      <c r="T13" s="619" t="str">
        <f>IF(S13=0,"",SUMPRODUCT(S9:S12,T9:T12)/S13)</f>
        <v/>
      </c>
      <c r="U13" s="617">
        <f>SUM(U9:U12)</f>
        <v>0</v>
      </c>
      <c r="V13" s="619"/>
      <c r="W13" s="616"/>
      <c r="X13" s="615" t="str">
        <f>IF(F13=0,"NA",(G13+I13+K13)/F13)</f>
        <v>NA</v>
      </c>
      <c r="Y13" s="615" t="str">
        <f>IF(F13=0,"NA",(M13+O13+Q13+S13)/F13)</f>
        <v>NA</v>
      </c>
      <c r="Z13" s="615" t="str">
        <f>IF(F13=0,"NA",((G13+I13+K13+M13+O13+Q13+S13)/F13))</f>
        <v>NA</v>
      </c>
      <c r="AA13" s="615" t="str">
        <f>IF(F13=0,"NA",(1-Z13))</f>
        <v>NA</v>
      </c>
      <c r="AB13" s="620">
        <f>SUM(AB9:AB12)</f>
        <v>0</v>
      </c>
      <c r="AC13" s="620">
        <f>SUM(AC9:AC12)</f>
        <v>0</v>
      </c>
      <c r="AD13" s="620">
        <f>SUM(AD9:AD12)</f>
        <v>0</v>
      </c>
    </row>
    <row r="15" spans="2:30">
      <c r="B15" s="416" t="s">
        <v>1366</v>
      </c>
    </row>
    <row r="16" spans="2:30">
      <c r="B16" t="s">
        <v>1367</v>
      </c>
      <c r="C16" s="614"/>
      <c r="D16" s="605"/>
      <c r="E16" s="605"/>
      <c r="F16" s="605">
        <f>G16+I16+K16+M16+O16+Q16+S16+U16</f>
        <v>0</v>
      </c>
      <c r="G16" s="676"/>
      <c r="H16" s="606"/>
      <c r="I16" s="676"/>
      <c r="J16" s="606"/>
      <c r="K16" s="676"/>
      <c r="L16" s="606"/>
      <c r="M16" s="676"/>
      <c r="N16" s="606"/>
      <c r="O16" s="677"/>
      <c r="P16" s="606"/>
      <c r="Q16" s="677"/>
      <c r="R16" s="606"/>
      <c r="S16" s="677"/>
      <c r="T16" s="606"/>
      <c r="U16" s="677"/>
      <c r="V16" s="606"/>
      <c r="X16" s="607" t="str">
        <f>IF(F16=0,"NA",(G16+I16+K16)/F16)</f>
        <v>NA</v>
      </c>
      <c r="Y16" s="607" t="str">
        <f>IF(F16=0,"NA",(M16+O16+Q16+S16)/F16)</f>
        <v>NA</v>
      </c>
      <c r="Z16" s="607" t="str">
        <f>IF(F16=0,"NA",((G16+I16+K16+M16+O16+Q16+S16)/F16))</f>
        <v>NA</v>
      </c>
      <c r="AA16" s="607" t="str">
        <f>IF(F16=0,"NA",(1-Z16))</f>
        <v>NA</v>
      </c>
      <c r="AB16" s="608">
        <f>F16*V16</f>
        <v>0</v>
      </c>
      <c r="AC16" s="608">
        <f>(G16*H16)+(I16*J16)+(K16*L16)+(M16*N16)+(O16*P16)+(U16*V16)</f>
        <v>0</v>
      </c>
      <c r="AD16" s="608">
        <f>AB16-AC16</f>
        <v>0</v>
      </c>
    </row>
    <row r="17" spans="2:30">
      <c r="B17" t="s">
        <v>1368</v>
      </c>
      <c r="C17" s="614"/>
      <c r="D17" s="605"/>
      <c r="E17" s="605"/>
      <c r="F17" s="605">
        <f>G17+I17+K17+M17+O17+Q17+S17+U17</f>
        <v>0</v>
      </c>
      <c r="G17" s="676"/>
      <c r="H17" s="606"/>
      <c r="I17" s="676"/>
      <c r="J17" s="606"/>
      <c r="K17" s="676"/>
      <c r="L17" s="606"/>
      <c r="M17" s="676"/>
      <c r="N17" s="606"/>
      <c r="O17" s="677"/>
      <c r="P17" s="606"/>
      <c r="Q17" s="677"/>
      <c r="R17" s="606"/>
      <c r="S17" s="677"/>
      <c r="T17" s="606"/>
      <c r="U17" s="677"/>
      <c r="V17" s="606"/>
      <c r="X17" s="607" t="str">
        <f t="shared" ref="X17:X19" si="5">IF(F17=0,"NA",(G17+I17+K17)/F17)</f>
        <v>NA</v>
      </c>
      <c r="Y17" s="607" t="str">
        <f>IF(F17=0,"NA",(M17+O17+Q17+S17)/F17)</f>
        <v>NA</v>
      </c>
      <c r="Z17" s="607" t="str">
        <f t="shared" ref="Z17:Z19" si="6">IF(F17=0,"NA",((G17+I17+K17+M17+O17+Q17+S17)/F17))</f>
        <v>NA</v>
      </c>
      <c r="AA17" s="607" t="str">
        <f t="shared" ref="AA17:AA19" si="7">IF(F17=0,"NA",(1-Z17))</f>
        <v>NA</v>
      </c>
      <c r="AB17" s="608">
        <f t="shared" ref="AB17:AB19" si="8">F17*V17</f>
        <v>0</v>
      </c>
      <c r="AC17" s="608">
        <f t="shared" ref="AC17:AC19" si="9">(G17*H17)+(I17*J17)+(K17*L17)+(M17*N17)+(O17*P17)+(U17*V17)</f>
        <v>0</v>
      </c>
      <c r="AD17" s="608">
        <f t="shared" ref="AD17:AD19" si="10">AB17-AC17</f>
        <v>0</v>
      </c>
    </row>
    <row r="18" spans="2:30">
      <c r="B18" t="s">
        <v>1369</v>
      </c>
      <c r="C18" s="614"/>
      <c r="D18" s="605"/>
      <c r="E18" s="605"/>
      <c r="F18" s="605">
        <f>G18+I18+K18+M18+O18+Q18+S18+U18</f>
        <v>0</v>
      </c>
      <c r="G18" s="676"/>
      <c r="H18" s="606"/>
      <c r="I18" s="676"/>
      <c r="J18" s="606"/>
      <c r="K18" s="676"/>
      <c r="L18" s="606"/>
      <c r="M18" s="676"/>
      <c r="N18" s="606"/>
      <c r="O18" s="677"/>
      <c r="P18" s="606"/>
      <c r="Q18" s="677"/>
      <c r="R18" s="606"/>
      <c r="S18" s="677"/>
      <c r="T18" s="606"/>
      <c r="U18" s="677"/>
      <c r="V18" s="606"/>
      <c r="X18" s="607" t="str">
        <f t="shared" si="5"/>
        <v>NA</v>
      </c>
      <c r="Y18" s="607" t="str">
        <f>IF(F18=0,"NA",(M18+O18+Q18+S18)/F18)</f>
        <v>NA</v>
      </c>
      <c r="Z18" s="607" t="str">
        <f t="shared" si="6"/>
        <v>NA</v>
      </c>
      <c r="AA18" s="607" t="str">
        <f t="shared" si="7"/>
        <v>NA</v>
      </c>
      <c r="AB18" s="608">
        <f t="shared" si="8"/>
        <v>0</v>
      </c>
      <c r="AC18" s="608">
        <f t="shared" si="9"/>
        <v>0</v>
      </c>
      <c r="AD18" s="608">
        <f t="shared" si="10"/>
        <v>0</v>
      </c>
    </row>
    <row r="19" spans="2:30">
      <c r="B19" t="s">
        <v>1370</v>
      </c>
      <c r="C19" s="614"/>
      <c r="D19" s="605"/>
      <c r="E19" s="605"/>
      <c r="F19" s="605">
        <f>G19+I19+K19+M19+O19+Q19+S19+U19</f>
        <v>0</v>
      </c>
      <c r="G19" s="676"/>
      <c r="H19" s="606"/>
      <c r="I19" s="676"/>
      <c r="J19" s="606"/>
      <c r="K19" s="676"/>
      <c r="L19" s="606"/>
      <c r="M19" s="676"/>
      <c r="N19" s="606"/>
      <c r="O19" s="677"/>
      <c r="P19" s="606"/>
      <c r="Q19" s="677"/>
      <c r="R19" s="606"/>
      <c r="S19" s="677"/>
      <c r="T19" s="606"/>
      <c r="U19" s="677"/>
      <c r="V19" s="606"/>
      <c r="X19" s="607" t="str">
        <f t="shared" si="5"/>
        <v>NA</v>
      </c>
      <c r="Y19" s="607" t="str">
        <f>IF(F19=0,"NA",(M19+O19+Q19+S19)/F19)</f>
        <v>NA</v>
      </c>
      <c r="Z19" s="607" t="str">
        <f t="shared" si="6"/>
        <v>NA</v>
      </c>
      <c r="AA19" s="607" t="str">
        <f t="shared" si="7"/>
        <v>NA</v>
      </c>
      <c r="AB19" s="608">
        <f t="shared" si="8"/>
        <v>0</v>
      </c>
      <c r="AC19" s="608">
        <f t="shared" si="9"/>
        <v>0</v>
      </c>
      <c r="AD19" s="608">
        <f t="shared" si="10"/>
        <v>0</v>
      </c>
    </row>
    <row r="20" spans="2:30">
      <c r="B20" s="616" t="s">
        <v>1371</v>
      </c>
      <c r="C20" s="617"/>
      <c r="D20" s="617"/>
      <c r="E20" s="617"/>
      <c r="F20" s="617">
        <f>SUM(F16:F19)</f>
        <v>0</v>
      </c>
      <c r="G20" s="617">
        <f>SUM(G16:G19)</f>
        <v>0</v>
      </c>
      <c r="H20" s="618"/>
      <c r="I20" s="617">
        <f>SUM(I16:I19)</f>
        <v>0</v>
      </c>
      <c r="J20" s="619" t="str">
        <f>IF(I20=0,"",SUMPRODUCT(I16:I19,J16:J19)/I20)</f>
        <v/>
      </c>
      <c r="K20" s="617">
        <f>SUM(K16:K19)</f>
        <v>0</v>
      </c>
      <c r="L20" s="619"/>
      <c r="M20" s="617">
        <f>SUM(M16:M19)</f>
        <v>0</v>
      </c>
      <c r="N20" s="619" t="str">
        <f>IF(M20=0,"",SUMPRODUCT(M16:M19,N16:N19)/M20)</f>
        <v/>
      </c>
      <c r="O20" s="617">
        <f>SUM(O16:O19)</f>
        <v>0</v>
      </c>
      <c r="P20" s="619" t="str">
        <f>IF(O20=0,"",SUMPRODUCT(O16:O19,P16:P19)/O20)</f>
        <v/>
      </c>
      <c r="Q20" s="617">
        <f>SUM(Q16:Q19)</f>
        <v>0</v>
      </c>
      <c r="R20" s="619" t="str">
        <f>IF(Q20=0,"",SUMPRODUCT(Q16:Q19,R16:R19)/Q20)</f>
        <v/>
      </c>
      <c r="S20" s="617">
        <f>SUM(S16:S19)</f>
        <v>0</v>
      </c>
      <c r="T20" s="619" t="str">
        <f>IF(S20=0,"",SUMPRODUCT(S16:S19,T16:T19)/S20)</f>
        <v/>
      </c>
      <c r="U20" s="617">
        <f>SUM(U16:U19)</f>
        <v>0</v>
      </c>
      <c r="V20" s="619"/>
      <c r="W20" s="616"/>
      <c r="X20" s="615" t="str">
        <f>IF(F20=0,"NA",(G20+I20+K20)/F20)</f>
        <v>NA</v>
      </c>
      <c r="Y20" s="615" t="str">
        <f>IF(F20=0,"NA",(M20+O20+Q20+S20)/F20)</f>
        <v>NA</v>
      </c>
      <c r="Z20" s="615" t="str">
        <f>IF(F20=0,"NA",((G20+I20+K20+M20+O20+Q20+S20)/F20))</f>
        <v>NA</v>
      </c>
      <c r="AA20" s="615" t="str">
        <f>IF(F20=0,"NA",(1-Z20))</f>
        <v>NA</v>
      </c>
      <c r="AB20" s="620">
        <f>SUM(AB16:AB19)</f>
        <v>0</v>
      </c>
      <c r="AC20" s="620">
        <f>SUM(AC16:AC19)</f>
        <v>0</v>
      </c>
      <c r="AD20" s="620">
        <f>SUM(AD16:AD19)</f>
        <v>0</v>
      </c>
    </row>
    <row r="22" spans="2:30">
      <c r="B22" s="416" t="s">
        <v>1372</v>
      </c>
    </row>
    <row r="23" spans="2:30">
      <c r="B23" t="s">
        <v>1373</v>
      </c>
      <c r="C23" s="614"/>
      <c r="D23" s="605"/>
      <c r="E23" s="605"/>
      <c r="F23" s="605">
        <f>G23+I23+K23+M23+O23+Q23+S23+U23</f>
        <v>0</v>
      </c>
      <c r="G23" s="676"/>
      <c r="H23" s="606"/>
      <c r="I23" s="676"/>
      <c r="J23" s="606"/>
      <c r="K23" s="676"/>
      <c r="L23" s="606"/>
      <c r="M23" s="676"/>
      <c r="N23" s="606"/>
      <c r="O23" s="677"/>
      <c r="P23" s="606"/>
      <c r="Q23" s="677"/>
      <c r="R23" s="606"/>
      <c r="S23" s="677"/>
      <c r="T23" s="606"/>
      <c r="U23" s="677"/>
      <c r="V23" s="606"/>
      <c r="X23" s="607" t="str">
        <f>IF(F23=0,"NA",(G23+I23+K23)/F23)</f>
        <v>NA</v>
      </c>
      <c r="Y23" s="607" t="str">
        <f>IF(F23=0,"NA",(M23+O23+Q23+S23)/F23)</f>
        <v>NA</v>
      </c>
      <c r="Z23" s="607" t="str">
        <f>IF(F23=0,"NA",((G23+I23+K23+M23+O23+Q23+S23)/F23))</f>
        <v>NA</v>
      </c>
      <c r="AA23" s="607" t="str">
        <f>IF(F23=0,"NA",(1-Z23))</f>
        <v>NA</v>
      </c>
      <c r="AB23" s="608">
        <f>F23*V23</f>
        <v>0</v>
      </c>
      <c r="AC23" s="608">
        <f>(G23*H23)+(I23*J23)+(K23*L23)+(M23*N23)+(O23*P23)+(U23*V23)</f>
        <v>0</v>
      </c>
      <c r="AD23" s="608">
        <f>AB23-AC23</f>
        <v>0</v>
      </c>
    </row>
    <row r="24" spans="2:30">
      <c r="B24" t="s">
        <v>1374</v>
      </c>
      <c r="C24" s="614"/>
      <c r="D24" s="605"/>
      <c r="E24" s="605"/>
      <c r="F24" s="605">
        <f>G24+I24+K24+M24+O24+Q24+S24+U24</f>
        <v>0</v>
      </c>
      <c r="G24" s="676"/>
      <c r="H24" s="606"/>
      <c r="I24" s="676"/>
      <c r="J24" s="606"/>
      <c r="K24" s="676"/>
      <c r="L24" s="606"/>
      <c r="M24" s="676"/>
      <c r="N24" s="606"/>
      <c r="O24" s="677"/>
      <c r="P24" s="606"/>
      <c r="Q24" s="677"/>
      <c r="R24" s="606"/>
      <c r="S24" s="677"/>
      <c r="T24" s="606"/>
      <c r="U24" s="677"/>
      <c r="V24" s="606"/>
      <c r="X24" s="607" t="str">
        <f t="shared" ref="X24:X26" si="11">IF(F24=0,"NA",(G24+I24+K24)/F24)</f>
        <v>NA</v>
      </c>
      <c r="Y24" s="607" t="str">
        <f>IF(F24=0,"NA",(M24+O24+Q24+S24)/F24)</f>
        <v>NA</v>
      </c>
      <c r="Z24" s="607" t="str">
        <f t="shared" ref="Z24:Z26" si="12">IF(F24=0,"NA",((G24+I24+K24+M24+O24+Q24+S24)/F24))</f>
        <v>NA</v>
      </c>
      <c r="AA24" s="607" t="str">
        <f t="shared" ref="AA24:AA26" si="13">IF(F24=0,"NA",(1-Z24))</f>
        <v>NA</v>
      </c>
      <c r="AB24" s="608">
        <f t="shared" ref="AB24:AB26" si="14">F24*V24</f>
        <v>0</v>
      </c>
      <c r="AC24" s="608">
        <f t="shared" ref="AC24:AC26" si="15">(G24*H24)+(I24*J24)+(K24*L24)+(M24*N24)+(O24*P24)+(U24*V24)</f>
        <v>0</v>
      </c>
      <c r="AD24" s="608">
        <f t="shared" ref="AD24:AD26" si="16">AB24-AC24</f>
        <v>0</v>
      </c>
    </row>
    <row r="25" spans="2:30">
      <c r="B25" t="s">
        <v>1375</v>
      </c>
      <c r="C25" s="614"/>
      <c r="D25" s="605"/>
      <c r="E25" s="605"/>
      <c r="F25" s="605">
        <f>G25+I25+K25+M25+O25+Q25+S25+U25</f>
        <v>0</v>
      </c>
      <c r="G25" s="676"/>
      <c r="H25" s="606"/>
      <c r="I25" s="676"/>
      <c r="J25" s="606"/>
      <c r="K25" s="676"/>
      <c r="L25" s="606"/>
      <c r="M25" s="676"/>
      <c r="N25" s="606"/>
      <c r="O25" s="677"/>
      <c r="P25" s="606"/>
      <c r="Q25" s="677"/>
      <c r="R25" s="606"/>
      <c r="S25" s="677"/>
      <c r="T25" s="606"/>
      <c r="U25" s="677"/>
      <c r="V25" s="606"/>
      <c r="X25" s="607" t="str">
        <f t="shared" si="11"/>
        <v>NA</v>
      </c>
      <c r="Y25" s="607" t="str">
        <f>IF(F25=0,"NA",(M25+O25+Q25+S25)/F25)</f>
        <v>NA</v>
      </c>
      <c r="Z25" s="607" t="str">
        <f t="shared" si="12"/>
        <v>NA</v>
      </c>
      <c r="AA25" s="607" t="str">
        <f t="shared" si="13"/>
        <v>NA</v>
      </c>
      <c r="AB25" s="608">
        <f t="shared" si="14"/>
        <v>0</v>
      </c>
      <c r="AC25" s="608">
        <f t="shared" si="15"/>
        <v>0</v>
      </c>
      <c r="AD25" s="608">
        <f t="shared" si="16"/>
        <v>0</v>
      </c>
    </row>
    <row r="26" spans="2:30">
      <c r="B26" t="s">
        <v>1376</v>
      </c>
      <c r="C26" s="614"/>
      <c r="D26" s="605"/>
      <c r="E26" s="605"/>
      <c r="F26" s="605">
        <f>G26+I26+K26+M26+O26+Q26+S26+U26</f>
        <v>0</v>
      </c>
      <c r="G26" s="676"/>
      <c r="H26" s="606"/>
      <c r="I26" s="676"/>
      <c r="J26" s="606"/>
      <c r="K26" s="676"/>
      <c r="L26" s="606"/>
      <c r="M26" s="676"/>
      <c r="N26" s="606"/>
      <c r="O26" s="677"/>
      <c r="P26" s="606"/>
      <c r="Q26" s="677"/>
      <c r="R26" s="606"/>
      <c r="S26" s="677"/>
      <c r="T26" s="606"/>
      <c r="U26" s="677"/>
      <c r="V26" s="606"/>
      <c r="X26" s="607" t="str">
        <f t="shared" si="11"/>
        <v>NA</v>
      </c>
      <c r="Y26" s="607" t="str">
        <f>IF(F26=0,"NA",(M26+O26+Q26+S26)/F26)</f>
        <v>NA</v>
      </c>
      <c r="Z26" s="607" t="str">
        <f t="shared" si="12"/>
        <v>NA</v>
      </c>
      <c r="AA26" s="607" t="str">
        <f t="shared" si="13"/>
        <v>NA</v>
      </c>
      <c r="AB26" s="608">
        <f t="shared" si="14"/>
        <v>0</v>
      </c>
      <c r="AC26" s="608">
        <f t="shared" si="15"/>
        <v>0</v>
      </c>
      <c r="AD26" s="608">
        <f t="shared" si="16"/>
        <v>0</v>
      </c>
    </row>
    <row r="27" spans="2:30">
      <c r="B27" s="616" t="s">
        <v>1377</v>
      </c>
      <c r="C27" s="617"/>
      <c r="D27" s="617"/>
      <c r="E27" s="617"/>
      <c r="F27" s="617">
        <f>SUM(F23:F26)</f>
        <v>0</v>
      </c>
      <c r="G27" s="617">
        <f>SUM(G23:G26)</f>
        <v>0</v>
      </c>
      <c r="H27" s="618" t="str">
        <f>IF(G27=0,"",SUMPRODUCT(G23:G26,H23:H26)/G27)</f>
        <v/>
      </c>
      <c r="I27" s="617">
        <f>SUM(I23:I26)</f>
        <v>0</v>
      </c>
      <c r="J27" s="619" t="str">
        <f>IF(I27=0,"",SUMPRODUCT(I23:I26,J23:J26)/I27)</f>
        <v/>
      </c>
      <c r="K27" s="617">
        <f>SUM(K23:K26)</f>
        <v>0</v>
      </c>
      <c r="L27" s="619" t="str">
        <f>IF(K27=0,"",SUMPRODUCT(K23:K26,L23:L26)/K27)</f>
        <v/>
      </c>
      <c r="M27" s="617">
        <f>SUM(M23:M26)</f>
        <v>0</v>
      </c>
      <c r="N27" s="619" t="str">
        <f>IF(M27=0,"",SUMPRODUCT(M23:M26,N23:N26)/M27)</f>
        <v/>
      </c>
      <c r="O27" s="617">
        <f>SUM(O23:O26)</f>
        <v>0</v>
      </c>
      <c r="P27" s="619" t="str">
        <f>IF(O27=0,"",SUMPRODUCT(O23:O26,P23:P26)/O27)</f>
        <v/>
      </c>
      <c r="Q27" s="617">
        <f>SUM(Q23:Q26)</f>
        <v>0</v>
      </c>
      <c r="R27" s="619" t="str">
        <f>IF(Q27=0,"",SUMPRODUCT(Q23:Q26,R23:R26)/Q27)</f>
        <v/>
      </c>
      <c r="S27" s="617">
        <f>SUM(S23:S26)</f>
        <v>0</v>
      </c>
      <c r="T27" s="619" t="str">
        <f>IF(S27=0,"",SUMPRODUCT(S23:S26,T23:T26)/S27)</f>
        <v/>
      </c>
      <c r="U27" s="617">
        <f>SUM(U23:U26)</f>
        <v>0</v>
      </c>
      <c r="V27" s="619" t="str">
        <f>IF(U27=0,"",SUMPRODUCT(U23:U26,V23:V26)/U27)</f>
        <v/>
      </c>
      <c r="W27" s="616"/>
      <c r="X27" s="615" t="str">
        <f>IF(F27=0,"NA",(G27+I27+K27)/F27)</f>
        <v>NA</v>
      </c>
      <c r="Y27" s="615" t="str">
        <f>IF(F27=0,"NA",(M27+O27+Q27+S27)/F27)</f>
        <v>NA</v>
      </c>
      <c r="Z27" s="615" t="str">
        <f>IF(F27=0,"NA",((G27+I27+K27+M27+O27+Q27+S27)/F27))</f>
        <v>NA</v>
      </c>
      <c r="AA27" s="615" t="str">
        <f>IF(F27=0,"NA",(1-Z27))</f>
        <v>NA</v>
      </c>
      <c r="AB27" s="620">
        <f>SUM(AB23:AB26)</f>
        <v>0</v>
      </c>
      <c r="AC27" s="620">
        <f>SUM(AC23:AC26)</f>
        <v>0</v>
      </c>
      <c r="AD27" s="620">
        <f>SUM(AD23:AD26)</f>
        <v>0</v>
      </c>
    </row>
    <row r="29" spans="2:30">
      <c r="B29" s="622" t="s">
        <v>1378</v>
      </c>
      <c r="C29" s="621">
        <f>C13+C20+C27</f>
        <v>0</v>
      </c>
      <c r="D29" s="622"/>
      <c r="E29" s="622"/>
      <c r="F29" s="621">
        <f>F13+F20+F27</f>
        <v>0</v>
      </c>
      <c r="G29" s="621">
        <f>G13+G20+G27</f>
        <v>0</v>
      </c>
      <c r="H29" s="622"/>
      <c r="I29" s="621">
        <f>I13+I20+I27</f>
        <v>0</v>
      </c>
      <c r="J29" s="622"/>
      <c r="K29" s="621">
        <f>K13+K20+K27</f>
        <v>0</v>
      </c>
      <c r="L29" s="622"/>
      <c r="M29" s="621">
        <f>M13+M20+M27</f>
        <v>0</v>
      </c>
      <c r="N29" s="622"/>
      <c r="O29" s="621">
        <f>O13+O20+O27</f>
        <v>0</v>
      </c>
      <c r="P29" s="622"/>
      <c r="Q29" s="621">
        <f>Q13+Q20+Q27</f>
        <v>0</v>
      </c>
      <c r="R29" s="622"/>
      <c r="S29" s="621">
        <f>S13+S20+S27</f>
        <v>0</v>
      </c>
      <c r="T29" s="622"/>
      <c r="U29" s="621">
        <f>U13+U20+U27</f>
        <v>0</v>
      </c>
      <c r="V29" s="622"/>
      <c r="W29" s="622"/>
      <c r="X29" s="623" t="e">
        <f>(G29+I29+K29)/F29</f>
        <v>#DIV/0!</v>
      </c>
      <c r="Y29" s="624" t="e">
        <f>Z29-X29</f>
        <v>#DIV/0!</v>
      </c>
      <c r="Z29" s="623" t="e">
        <f>(G29+I29+K29+M29+O29+Q29+S29)/F29</f>
        <v>#DIV/0!</v>
      </c>
      <c r="AA29" s="623" t="e">
        <f>1-Z29</f>
        <v>#DIV/0!</v>
      </c>
      <c r="AB29" s="625">
        <f>AB13+AB20+AB27</f>
        <v>0</v>
      </c>
      <c r="AC29" s="625">
        <f>AC13+AC20+AC27</f>
        <v>0</v>
      </c>
      <c r="AD29" s="625">
        <f>AD13+AD20+AD27</f>
        <v>0</v>
      </c>
    </row>
    <row r="34" spans="5:22">
      <c r="E34" s="609" t="s">
        <v>1379</v>
      </c>
      <c r="F34" s="610">
        <f>SUMPRODUCT(F9:F12,V9:V12)+SUMPRODUCT(F16:F19,V16:V19)+SUMPRODUCT(F23:F26,V23:V26)</f>
        <v>0</v>
      </c>
      <c r="H34" s="610">
        <f>SUMPRODUCT(H9:H12,G9:G12)+SUMPRODUCT(H16:H19,G16:G19)+SUMPRODUCT(H23:H26,G23:G26)</f>
        <v>0</v>
      </c>
      <c r="J34" s="610">
        <f>SUMPRODUCT(J9:J12,I9:I12)+SUMPRODUCT(J16:J19,I16:I19)+SUMPRODUCT(J23:J26,I23:I26)</f>
        <v>0</v>
      </c>
      <c r="L34" s="610">
        <f>SUMPRODUCT(L9:L12,K9:K12)+SUMPRODUCT(L16:L19,K16:K19)+SUMPRODUCT(L23:L26,K23:K26)</f>
        <v>0</v>
      </c>
      <c r="N34" s="610">
        <f>SUMPRODUCT(N9:N12,M9:M12)+SUMPRODUCT(N16:N19,M16:M19)+SUMPRODUCT(N23:N26,M23:M26)</f>
        <v>0</v>
      </c>
      <c r="P34" s="610">
        <f>SUMPRODUCT(P9:P12,O9:O12)+SUMPRODUCT(P16:P19,O16:O19)+SUMPRODUCT(P23:P26,O23:O26)</f>
        <v>0</v>
      </c>
      <c r="R34" s="610">
        <f>SUMPRODUCT(R9:R12,Q9:Q12)+SUMPRODUCT(R16:R19,Q16:Q19)+SUMPRODUCT(R23:R26,Q23:Q26)</f>
        <v>0</v>
      </c>
      <c r="T34" s="610">
        <f>SUMPRODUCT(T9:T12,S9:S12)+SUMPRODUCT(T16:T19,S16:S19)+SUMPRODUCT(T23:T26,S23:S26)</f>
        <v>0</v>
      </c>
      <c r="V34" s="610" t="b">
        <f>ISERROR((V13*U13)+(V20*U20)+(V27*U27))</f>
        <v>1</v>
      </c>
    </row>
    <row r="36" spans="5:22">
      <c r="E36" s="609" t="s">
        <v>1380</v>
      </c>
      <c r="F36" s="610">
        <f>SUM(H34:V34)</f>
        <v>0</v>
      </c>
    </row>
    <row r="38" spans="5:22">
      <c r="E38" s="609" t="s">
        <v>1381</v>
      </c>
      <c r="F38" s="610">
        <f>F34-F36</f>
        <v>0</v>
      </c>
    </row>
    <row r="39" spans="5:22">
      <c r="E39" s="609" t="s">
        <v>1382</v>
      </c>
      <c r="F39" s="626" t="e">
        <f>F38/F34</f>
        <v>#DIV/0!</v>
      </c>
    </row>
  </sheetData>
  <sheetProtection selectLockedCells="1"/>
  <mergeCells count="20">
    <mergeCell ref="AC5:AC7"/>
    <mergeCell ref="AD5:AD7"/>
    <mergeCell ref="Y5:Y7"/>
    <mergeCell ref="Z5:Z7"/>
    <mergeCell ref="AA5:AA7"/>
    <mergeCell ref="AB5:AB7"/>
    <mergeCell ref="X5:X7"/>
    <mergeCell ref="S6:T6"/>
    <mergeCell ref="U6:V6"/>
    <mergeCell ref="G5:L5"/>
    <mergeCell ref="M5:T5"/>
    <mergeCell ref="U5:V5"/>
    <mergeCell ref="G4:T4"/>
    <mergeCell ref="U4:V4"/>
    <mergeCell ref="G6:H6"/>
    <mergeCell ref="I6:J6"/>
    <mergeCell ref="K6:L6"/>
    <mergeCell ref="M6:N6"/>
    <mergeCell ref="O6:P6"/>
    <mergeCell ref="Q6:R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7949-D614-4DAC-B7E6-40DF0EBDE52D}">
  <sheetPr codeName="Sheet14">
    <tabColor rgb="FFFF0000"/>
  </sheetPr>
  <dimension ref="A1:C9"/>
  <sheetViews>
    <sheetView workbookViewId="0">
      <selection activeCell="C2" sqref="A2:K13"/>
    </sheetView>
  </sheetViews>
  <sheetFormatPr defaultRowHeight="14.45"/>
  <cols>
    <col min="1" max="1" width="18.28515625" customWidth="1"/>
    <col min="2" max="2" width="18.140625" customWidth="1"/>
    <col min="3" max="3" width="69.5703125" customWidth="1"/>
  </cols>
  <sheetData>
    <row r="1" spans="1:3">
      <c r="A1" s="417" t="s">
        <v>221</v>
      </c>
      <c r="B1" s="417"/>
      <c r="C1" s="417"/>
    </row>
    <row r="3" spans="1:3">
      <c r="A3" s="997" t="s">
        <v>222</v>
      </c>
      <c r="B3" s="997"/>
      <c r="C3" s="997"/>
    </row>
    <row r="5" spans="1:3" ht="92.25" customHeight="1">
      <c r="A5" s="482" t="s">
        <v>223</v>
      </c>
      <c r="B5" s="996"/>
      <c r="C5" s="996"/>
    </row>
    <row r="6" spans="1:3" ht="89.25" customHeight="1">
      <c r="A6" s="482" t="s">
        <v>224</v>
      </c>
      <c r="B6" s="996"/>
      <c r="C6" s="996"/>
    </row>
    <row r="7" spans="1:3" ht="82.5" customHeight="1">
      <c r="A7" s="482" t="s">
        <v>225</v>
      </c>
      <c r="B7" s="996"/>
      <c r="C7" s="996"/>
    </row>
    <row r="8" spans="1:3" ht="74.25" customHeight="1">
      <c r="A8" s="482" t="s">
        <v>226</v>
      </c>
      <c r="B8" s="996"/>
      <c r="C8" s="996"/>
    </row>
    <row r="9" spans="1:3" ht="78" customHeight="1">
      <c r="A9" s="482" t="s">
        <v>227</v>
      </c>
      <c r="B9" s="996" t="s">
        <v>228</v>
      </c>
      <c r="C9" s="996"/>
    </row>
  </sheetData>
  <mergeCells count="6">
    <mergeCell ref="B9:C9"/>
    <mergeCell ref="A3:C3"/>
    <mergeCell ref="B5:C5"/>
    <mergeCell ref="B6:C6"/>
    <mergeCell ref="B7:C7"/>
    <mergeCell ref="B8:C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DDB83-9E2D-45BA-8189-ACC71D77E0BE}">
  <sheetPr codeName="Sheet15">
    <tabColor rgb="FFFF0000"/>
  </sheetPr>
  <dimension ref="A1:B27"/>
  <sheetViews>
    <sheetView workbookViewId="0">
      <selection activeCell="B32" sqref="B32"/>
    </sheetView>
  </sheetViews>
  <sheetFormatPr defaultRowHeight="14.45"/>
  <cols>
    <col min="1" max="1" width="52.28515625" customWidth="1"/>
    <col min="2" max="2" width="88.7109375" customWidth="1"/>
  </cols>
  <sheetData>
    <row r="1" spans="1:2">
      <c r="A1" s="417" t="s">
        <v>221</v>
      </c>
    </row>
    <row r="4" spans="1:2">
      <c r="A4" s="416" t="s">
        <v>229</v>
      </c>
    </row>
    <row r="5" spans="1:2">
      <c r="A5" s="480" t="s">
        <v>230</v>
      </c>
      <c r="B5" s="478"/>
    </row>
    <row r="6" spans="1:2">
      <c r="A6" s="480" t="s">
        <v>231</v>
      </c>
      <c r="B6" s="478"/>
    </row>
    <row r="7" spans="1:2">
      <c r="A7" s="480" t="s">
        <v>232</v>
      </c>
      <c r="B7" s="478"/>
    </row>
    <row r="8" spans="1:2">
      <c r="A8" s="480" t="s">
        <v>233</v>
      </c>
      <c r="B8" s="478" t="s">
        <v>234</v>
      </c>
    </row>
    <row r="9" spans="1:2">
      <c r="A9" s="480" t="s">
        <v>235</v>
      </c>
      <c r="B9" s="478"/>
    </row>
    <row r="10" spans="1:2">
      <c r="A10" s="480" t="s">
        <v>236</v>
      </c>
      <c r="B10" s="478"/>
    </row>
    <row r="11" spans="1:2" ht="29.1">
      <c r="A11" s="480" t="s">
        <v>237</v>
      </c>
      <c r="B11" s="479" t="s">
        <v>238</v>
      </c>
    </row>
    <row r="12" spans="1:2">
      <c r="A12" s="480" t="s">
        <v>239</v>
      </c>
      <c r="B12" s="478" t="s">
        <v>240</v>
      </c>
    </row>
    <row r="13" spans="1:2">
      <c r="A13" s="480" t="s">
        <v>241</v>
      </c>
      <c r="B13" s="478"/>
    </row>
    <row r="14" spans="1:2">
      <c r="A14" s="480" t="s">
        <v>242</v>
      </c>
      <c r="B14" s="478"/>
    </row>
    <row r="15" spans="1:2">
      <c r="A15" s="480" t="s">
        <v>243</v>
      </c>
      <c r="B15" s="478"/>
    </row>
    <row r="16" spans="1:2">
      <c r="A16" s="480" t="s">
        <v>244</v>
      </c>
      <c r="B16" s="478"/>
    </row>
    <row r="17" spans="1:2">
      <c r="A17" s="480" t="s">
        <v>245</v>
      </c>
      <c r="B17" s="478"/>
    </row>
    <row r="18" spans="1:2">
      <c r="A18" s="481" t="s">
        <v>246</v>
      </c>
      <c r="B18" s="483"/>
    </row>
    <row r="19" spans="1:2">
      <c r="A19" s="480" t="s">
        <v>230</v>
      </c>
      <c r="B19" s="478"/>
    </row>
    <row r="20" spans="1:2">
      <c r="A20" s="480" t="s">
        <v>247</v>
      </c>
      <c r="B20" s="478"/>
    </row>
    <row r="21" spans="1:2">
      <c r="A21" s="480" t="s">
        <v>248</v>
      </c>
      <c r="B21" s="478"/>
    </row>
    <row r="22" spans="1:2">
      <c r="A22" s="480" t="s">
        <v>249</v>
      </c>
      <c r="B22" s="478"/>
    </row>
    <row r="23" spans="1:2">
      <c r="A23" s="480" t="s">
        <v>250</v>
      </c>
      <c r="B23" s="478"/>
    </row>
    <row r="24" spans="1:2">
      <c r="A24" s="480" t="s">
        <v>251</v>
      </c>
      <c r="B24" s="478"/>
    </row>
    <row r="27" spans="1:2">
      <c r="A27" s="4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C0813-C08D-4BEE-A6CB-0F0A79AA23C8}">
  <sheetPr codeName="Sheet3">
    <tabColor rgb="FFFF0000"/>
  </sheetPr>
  <dimension ref="A1:AG1068"/>
  <sheetViews>
    <sheetView topLeftCell="P1" workbookViewId="0">
      <selection activeCell="S15" sqref="S15"/>
    </sheetView>
  </sheetViews>
  <sheetFormatPr defaultColWidth="9.140625" defaultRowHeight="12.6"/>
  <cols>
    <col min="1" max="1" width="9.140625" style="5"/>
    <col min="2" max="2" width="26.85546875" style="5" bestFit="1" customWidth="1"/>
    <col min="3" max="4" width="12.85546875" style="5" customWidth="1"/>
    <col min="5" max="5" width="6" style="5" bestFit="1" customWidth="1"/>
    <col min="6" max="6" width="6" style="5" customWidth="1"/>
    <col min="7" max="7" width="45.5703125" style="5" bestFit="1" customWidth="1"/>
    <col min="8" max="8" width="16.7109375" style="5" bestFit="1" customWidth="1"/>
    <col min="9" max="9" width="19.5703125" style="5" bestFit="1" customWidth="1"/>
    <col min="10" max="10" width="9.140625" style="5"/>
    <col min="11" max="11" width="32.7109375" style="5" customWidth="1"/>
    <col min="12" max="12" width="36.42578125" style="5" bestFit="1" customWidth="1"/>
    <col min="13" max="13" width="15.7109375" style="5" bestFit="1" customWidth="1"/>
    <col min="14" max="14" width="11" style="5" customWidth="1"/>
    <col min="15" max="15" width="36.42578125" style="5" bestFit="1" customWidth="1"/>
    <col min="16" max="16" width="12" style="5" customWidth="1"/>
    <col min="17" max="17" width="23.5703125" style="5" bestFit="1" customWidth="1"/>
    <col min="18" max="18" width="9.140625" style="5"/>
    <col min="19" max="19" width="15.42578125" style="5" bestFit="1" customWidth="1"/>
    <col min="20" max="20" width="43.85546875" style="5" customWidth="1"/>
    <col min="21" max="21" width="4.5703125" style="5" bestFit="1" customWidth="1"/>
    <col min="22" max="22" width="19.5703125" style="5" customWidth="1"/>
    <col min="23" max="23" width="4.5703125" style="5" bestFit="1" customWidth="1"/>
    <col min="24" max="24" width="10.7109375" style="5" customWidth="1"/>
    <col min="25" max="25" width="12" style="5" bestFit="1" customWidth="1"/>
    <col min="26" max="26" width="11.28515625" style="5" bestFit="1" customWidth="1"/>
    <col min="27" max="27" width="11.5703125" style="5" bestFit="1" customWidth="1"/>
    <col min="28" max="28" width="24.42578125" style="5" bestFit="1" customWidth="1"/>
    <col min="29" max="32" width="9.140625" style="5"/>
    <col min="33" max="33" width="10.85546875" style="5" bestFit="1" customWidth="1"/>
    <col min="34" max="16384" width="9.140625" style="5"/>
  </cols>
  <sheetData>
    <row r="1" spans="1:33" s="1" customFormat="1" ht="24.95">
      <c r="B1" s="2" t="s">
        <v>252</v>
      </c>
      <c r="C1" s="2" t="s">
        <v>253</v>
      </c>
      <c r="D1" s="2"/>
      <c r="E1" s="2" t="s">
        <v>254</v>
      </c>
      <c r="F1" s="2"/>
      <c r="G1" s="2" t="s">
        <v>255</v>
      </c>
      <c r="H1" s="2" t="s">
        <v>14</v>
      </c>
      <c r="I1" s="2"/>
      <c r="J1" s="2" t="s">
        <v>256</v>
      </c>
      <c r="K1" s="2" t="s">
        <v>257</v>
      </c>
      <c r="L1" s="3" t="s">
        <v>258</v>
      </c>
      <c r="M1" s="2" t="s">
        <v>259</v>
      </c>
      <c r="N1" s="2" t="s">
        <v>260</v>
      </c>
      <c r="O1" s="2" t="s">
        <v>261</v>
      </c>
      <c r="P1" s="2" t="s">
        <v>262</v>
      </c>
      <c r="Q1" s="2" t="s">
        <v>263</v>
      </c>
      <c r="R1" s="2" t="s">
        <v>264</v>
      </c>
      <c r="S1" s="2" t="s">
        <v>265</v>
      </c>
      <c r="T1" s="2" t="s">
        <v>266</v>
      </c>
      <c r="U1" s="2"/>
      <c r="V1" s="2" t="s">
        <v>267</v>
      </c>
      <c r="W1" s="2"/>
      <c r="X1" s="2" t="s">
        <v>268</v>
      </c>
      <c r="Y1" s="4" t="s">
        <v>269</v>
      </c>
      <c r="Z1" s="4" t="s">
        <v>270</v>
      </c>
      <c r="AA1" s="4" t="s">
        <v>271</v>
      </c>
      <c r="AB1" s="4" t="s">
        <v>272</v>
      </c>
      <c r="AD1" s="1" t="s">
        <v>273</v>
      </c>
      <c r="AE1" s="5" t="s">
        <v>274</v>
      </c>
      <c r="AF1" s="5"/>
    </row>
    <row r="2" spans="1:33" ht="15.6">
      <c r="A2" s="5" t="s">
        <v>275</v>
      </c>
      <c r="B2" s="6" t="s">
        <v>276</v>
      </c>
      <c r="C2" s="6" t="s">
        <v>277</v>
      </c>
      <c r="D2" s="6" t="s">
        <v>278</v>
      </c>
      <c r="E2" s="6" t="s">
        <v>279</v>
      </c>
      <c r="F2" s="6" t="s">
        <v>280</v>
      </c>
      <c r="G2" s="7"/>
      <c r="H2" s="8" t="s">
        <v>281</v>
      </c>
      <c r="I2" s="6"/>
      <c r="J2" s="9" t="s">
        <v>282</v>
      </c>
      <c r="K2" s="9" t="s">
        <v>283</v>
      </c>
      <c r="L2" s="10" t="s">
        <v>284</v>
      </c>
      <c r="M2" s="11" t="s">
        <v>285</v>
      </c>
      <c r="N2" s="11" t="s">
        <v>286</v>
      </c>
      <c r="O2" s="11" t="s">
        <v>287</v>
      </c>
      <c r="P2" s="11" t="s">
        <v>288</v>
      </c>
      <c r="Q2" s="11" t="s">
        <v>289</v>
      </c>
      <c r="R2" s="11" t="s">
        <v>290</v>
      </c>
      <c r="S2" s="11" t="s">
        <v>291</v>
      </c>
      <c r="T2" s="11" t="s">
        <v>292</v>
      </c>
      <c r="U2" s="11">
        <v>0</v>
      </c>
      <c r="V2" s="11" t="s">
        <v>293</v>
      </c>
      <c r="W2" s="11">
        <v>0</v>
      </c>
      <c r="X2" s="9" t="s">
        <v>294</v>
      </c>
      <c r="Y2" s="5">
        <v>48039660100</v>
      </c>
      <c r="Z2" s="5" t="s">
        <v>295</v>
      </c>
      <c r="AA2" s="5">
        <v>2.2000000000000002</v>
      </c>
      <c r="AB2" s="5">
        <v>101414</v>
      </c>
      <c r="AD2" s="5" t="s">
        <v>296</v>
      </c>
      <c r="AE2" s="5" t="s">
        <v>279</v>
      </c>
      <c r="AF2" s="5">
        <v>0</v>
      </c>
      <c r="AG2" s="414"/>
    </row>
    <row r="3" spans="1:33" ht="15.6">
      <c r="A3" s="5" t="s">
        <v>297</v>
      </c>
      <c r="B3" s="6" t="s">
        <v>298</v>
      </c>
      <c r="C3" s="6" t="s">
        <v>299</v>
      </c>
      <c r="D3" s="6" t="s">
        <v>278</v>
      </c>
      <c r="E3" s="6" t="s">
        <v>300</v>
      </c>
      <c r="F3" s="6" t="s">
        <v>280</v>
      </c>
      <c r="G3" s="8" t="s">
        <v>301</v>
      </c>
      <c r="H3" s="8" t="s">
        <v>302</v>
      </c>
      <c r="I3" s="6"/>
      <c r="J3" s="9" t="s">
        <v>303</v>
      </c>
      <c r="K3" s="9" t="s">
        <v>304</v>
      </c>
      <c r="L3" s="10" t="s">
        <v>305</v>
      </c>
      <c r="M3" s="5" t="s">
        <v>306</v>
      </c>
      <c r="N3" s="5" t="s">
        <v>307</v>
      </c>
      <c r="O3" s="5" t="s">
        <v>308</v>
      </c>
      <c r="P3" s="11" t="s">
        <v>309</v>
      </c>
      <c r="Q3" s="11" t="s">
        <v>310</v>
      </c>
      <c r="R3" s="11" t="s">
        <v>311</v>
      </c>
      <c r="S3" s="11" t="s">
        <v>312</v>
      </c>
      <c r="T3" s="11" t="s">
        <v>313</v>
      </c>
      <c r="U3" s="11">
        <v>0</v>
      </c>
      <c r="V3" s="11" t="s">
        <v>314</v>
      </c>
      <c r="W3" s="11">
        <v>0</v>
      </c>
      <c r="X3" s="11" t="s">
        <v>315</v>
      </c>
      <c r="Y3" s="5">
        <v>48039660200</v>
      </c>
      <c r="Z3" s="5" t="s">
        <v>295</v>
      </c>
      <c r="AA3" s="5">
        <v>7.6</v>
      </c>
      <c r="AB3" s="5">
        <v>90917</v>
      </c>
      <c r="AD3" s="5" t="s">
        <v>316</v>
      </c>
      <c r="AE3" s="5" t="s">
        <v>300</v>
      </c>
      <c r="AF3" s="5">
        <v>0</v>
      </c>
      <c r="AG3" s="414"/>
    </row>
    <row r="4" spans="1:33" ht="15.6">
      <c r="A4" s="5" t="s">
        <v>317</v>
      </c>
      <c r="B4" s="9" t="s">
        <v>318</v>
      </c>
      <c r="C4" s="9" t="s">
        <v>319</v>
      </c>
      <c r="D4" s="9">
        <v>2</v>
      </c>
      <c r="E4" s="9" t="s">
        <v>320</v>
      </c>
      <c r="F4" s="9">
        <v>2</v>
      </c>
      <c r="G4" s="8" t="s">
        <v>321</v>
      </c>
      <c r="H4" s="8" t="s">
        <v>322</v>
      </c>
      <c r="I4" s="9"/>
      <c r="J4" s="9" t="s">
        <v>323</v>
      </c>
      <c r="K4" s="9" t="s">
        <v>324</v>
      </c>
      <c r="L4" s="10" t="s">
        <v>325</v>
      </c>
      <c r="M4" s="11" t="s">
        <v>326</v>
      </c>
      <c r="N4" s="11" t="s">
        <v>327</v>
      </c>
      <c r="O4" s="11" t="s">
        <v>328</v>
      </c>
      <c r="P4" s="11"/>
      <c r="Q4" s="11" t="s">
        <v>329</v>
      </c>
      <c r="R4" s="11" t="s">
        <v>330</v>
      </c>
      <c r="S4" s="11" t="s">
        <v>331</v>
      </c>
      <c r="T4" s="11" t="s">
        <v>332</v>
      </c>
      <c r="U4" s="11">
        <v>0</v>
      </c>
      <c r="V4" s="11" t="s">
        <v>333</v>
      </c>
      <c r="W4" s="11">
        <v>0</v>
      </c>
      <c r="X4" s="9" t="s">
        <v>334</v>
      </c>
      <c r="Y4" s="5">
        <v>48039660300</v>
      </c>
      <c r="Z4" s="5" t="s">
        <v>295</v>
      </c>
      <c r="AA4" s="5">
        <v>3.1</v>
      </c>
      <c r="AB4" s="5">
        <v>95946</v>
      </c>
      <c r="AD4" s="5" t="s">
        <v>335</v>
      </c>
      <c r="AE4" s="5" t="s">
        <v>320</v>
      </c>
      <c r="AF4" s="5">
        <v>0</v>
      </c>
      <c r="AG4" s="414"/>
    </row>
    <row r="5" spans="1:33" ht="15.6">
      <c r="A5" s="5" t="s">
        <v>336</v>
      </c>
      <c r="B5" s="9" t="s">
        <v>337</v>
      </c>
      <c r="C5" s="9" t="s">
        <v>338</v>
      </c>
      <c r="D5" s="9">
        <v>1</v>
      </c>
      <c r="E5" s="9" t="s">
        <v>302</v>
      </c>
      <c r="F5" s="9">
        <v>2</v>
      </c>
      <c r="G5" s="8" t="s">
        <v>339</v>
      </c>
      <c r="H5" s="8" t="s">
        <v>279</v>
      </c>
      <c r="I5" s="9"/>
      <c r="J5" s="9" t="s">
        <v>340</v>
      </c>
      <c r="K5" s="9" t="s">
        <v>341</v>
      </c>
      <c r="L5" s="10" t="s">
        <v>342</v>
      </c>
      <c r="M5" s="11"/>
      <c r="N5" s="11" t="s">
        <v>343</v>
      </c>
      <c r="O5" s="11" t="s">
        <v>344</v>
      </c>
      <c r="P5" s="11"/>
      <c r="Q5" s="11" t="s">
        <v>345</v>
      </c>
      <c r="R5" s="11" t="s">
        <v>346</v>
      </c>
      <c r="S5" s="11" t="s">
        <v>347</v>
      </c>
      <c r="T5" s="11" t="s">
        <v>348</v>
      </c>
      <c r="U5" s="11">
        <v>5</v>
      </c>
      <c r="V5" s="11" t="s">
        <v>349</v>
      </c>
      <c r="W5" s="11">
        <v>5</v>
      </c>
      <c r="X5" s="11"/>
      <c r="Y5" s="5">
        <v>48039660400</v>
      </c>
      <c r="Z5" s="5" t="s">
        <v>295</v>
      </c>
      <c r="AA5" s="5">
        <v>13.2</v>
      </c>
      <c r="AB5" s="5">
        <v>83587</v>
      </c>
      <c r="AE5" s="5" t="s">
        <v>302</v>
      </c>
      <c r="AF5" s="5">
        <v>0</v>
      </c>
      <c r="AG5" s="414"/>
    </row>
    <row r="6" spans="1:33" ht="15.6">
      <c r="C6" s="5" t="s">
        <v>350</v>
      </c>
      <c r="D6" s="11">
        <v>0</v>
      </c>
      <c r="E6" s="11" t="s">
        <v>351</v>
      </c>
      <c r="F6" s="11">
        <v>2</v>
      </c>
      <c r="G6" s="8" t="s">
        <v>352</v>
      </c>
      <c r="H6" s="8" t="s">
        <v>353</v>
      </c>
      <c r="I6" s="11"/>
      <c r="J6" s="9" t="s">
        <v>354</v>
      </c>
      <c r="K6" s="9" t="s">
        <v>355</v>
      </c>
      <c r="L6" s="10" t="s">
        <v>356</v>
      </c>
      <c r="M6" s="11"/>
      <c r="N6" s="11"/>
      <c r="O6" s="11" t="s">
        <v>357</v>
      </c>
      <c r="P6" s="11"/>
      <c r="Q6" s="11"/>
      <c r="R6" s="11"/>
      <c r="S6" s="11" t="s">
        <v>358</v>
      </c>
      <c r="T6" s="11" t="s">
        <v>359</v>
      </c>
      <c r="U6" s="11">
        <v>5</v>
      </c>
      <c r="V6" s="11" t="s">
        <v>360</v>
      </c>
      <c r="W6" s="11">
        <v>5</v>
      </c>
      <c r="X6" s="11"/>
      <c r="Y6" s="5">
        <v>48039660500</v>
      </c>
      <c r="Z6" s="5" t="s">
        <v>295</v>
      </c>
      <c r="AA6" s="5">
        <v>6</v>
      </c>
      <c r="AB6" s="5">
        <v>82724</v>
      </c>
      <c r="AE6" s="5" t="s">
        <v>351</v>
      </c>
      <c r="AF6" s="5">
        <v>0</v>
      </c>
      <c r="AG6" s="414"/>
    </row>
    <row r="7" spans="1:33" ht="15.6">
      <c r="C7" s="5" t="s">
        <v>361</v>
      </c>
      <c r="D7" s="11">
        <v>0</v>
      </c>
      <c r="E7" s="11" t="s">
        <v>362</v>
      </c>
      <c r="F7" s="11">
        <v>2</v>
      </c>
      <c r="G7" s="8" t="s">
        <v>363</v>
      </c>
      <c r="H7" s="8" t="s">
        <v>364</v>
      </c>
      <c r="I7" s="11"/>
      <c r="J7" s="9" t="s">
        <v>365</v>
      </c>
      <c r="K7" s="9" t="s">
        <v>366</v>
      </c>
      <c r="L7" s="10" t="s">
        <v>367</v>
      </c>
      <c r="M7" s="11"/>
      <c r="N7" s="11"/>
      <c r="O7" s="11"/>
      <c r="P7" s="11"/>
      <c r="Q7" s="11"/>
      <c r="R7" s="11"/>
      <c r="T7" s="11" t="s">
        <v>368</v>
      </c>
      <c r="U7" s="11">
        <v>5</v>
      </c>
      <c r="V7" s="11" t="s">
        <v>369</v>
      </c>
      <c r="W7" s="11">
        <v>5</v>
      </c>
      <c r="Y7" s="5">
        <v>48039660601</v>
      </c>
      <c r="Z7" s="5" t="s">
        <v>295</v>
      </c>
      <c r="AA7" s="5">
        <v>4.0999999999999996</v>
      </c>
      <c r="AB7" s="5">
        <v>102894</v>
      </c>
      <c r="AE7" s="5" t="s">
        <v>362</v>
      </c>
      <c r="AF7" s="5">
        <v>0</v>
      </c>
      <c r="AG7" s="414"/>
    </row>
    <row r="8" spans="1:33" ht="15.6">
      <c r="B8" s="11"/>
      <c r="C8" s="11"/>
      <c r="D8" s="11"/>
      <c r="E8" s="11" t="s">
        <v>322</v>
      </c>
      <c r="F8" s="11">
        <v>1</v>
      </c>
      <c r="G8" s="8" t="s">
        <v>370</v>
      </c>
      <c r="H8" s="8" t="s">
        <v>371</v>
      </c>
      <c r="I8" s="11"/>
      <c r="J8" s="9" t="s">
        <v>372</v>
      </c>
      <c r="K8" s="9" t="s">
        <v>373</v>
      </c>
      <c r="L8" s="10" t="s">
        <v>374</v>
      </c>
      <c r="M8" s="11"/>
      <c r="N8" s="11"/>
      <c r="O8" s="11"/>
      <c r="P8" s="11"/>
      <c r="Q8" s="11"/>
      <c r="R8" s="11"/>
      <c r="T8" s="11" t="s">
        <v>375</v>
      </c>
      <c r="U8" s="11">
        <v>5</v>
      </c>
      <c r="V8" s="11" t="s">
        <v>376</v>
      </c>
      <c r="W8" s="11">
        <v>5</v>
      </c>
      <c r="Y8" s="5">
        <v>48039660602</v>
      </c>
      <c r="Z8" s="5" t="s">
        <v>295</v>
      </c>
      <c r="AA8" s="5">
        <v>3.9</v>
      </c>
      <c r="AB8" s="5">
        <v>107178</v>
      </c>
      <c r="AE8" s="5" t="s">
        <v>322</v>
      </c>
      <c r="AF8" s="5">
        <v>0</v>
      </c>
      <c r="AG8" s="414"/>
    </row>
    <row r="9" spans="1:33" ht="15.6">
      <c r="B9" s="11"/>
      <c r="C9" s="11"/>
      <c r="D9" s="11"/>
      <c r="E9" s="11" t="s">
        <v>377</v>
      </c>
      <c r="F9" s="11">
        <v>1</v>
      </c>
      <c r="G9" s="8" t="s">
        <v>378</v>
      </c>
      <c r="H9" s="8" t="s">
        <v>379</v>
      </c>
      <c r="I9" s="11"/>
      <c r="J9" s="9" t="s">
        <v>380</v>
      </c>
      <c r="K9" s="9" t="s">
        <v>381</v>
      </c>
      <c r="L9" s="10" t="s">
        <v>382</v>
      </c>
      <c r="M9" s="11"/>
      <c r="N9" s="11"/>
      <c r="O9" s="11"/>
      <c r="P9" s="11"/>
      <c r="Q9" s="11"/>
      <c r="R9" s="11"/>
      <c r="T9" s="11" t="s">
        <v>358</v>
      </c>
      <c r="U9" s="11" t="s">
        <v>383</v>
      </c>
      <c r="V9" s="11" t="s">
        <v>384</v>
      </c>
      <c r="W9" s="11" t="s">
        <v>383</v>
      </c>
      <c r="X9" s="11"/>
      <c r="Y9" s="5">
        <v>48039660701</v>
      </c>
      <c r="Z9" s="5" t="s">
        <v>295</v>
      </c>
      <c r="AA9" s="5">
        <v>5</v>
      </c>
      <c r="AB9" s="5">
        <v>112116</v>
      </c>
      <c r="AE9" s="5" t="s">
        <v>377</v>
      </c>
      <c r="AF9" s="5">
        <v>0</v>
      </c>
      <c r="AG9" s="414"/>
    </row>
    <row r="10" spans="1:33" ht="15.6">
      <c r="B10" s="11"/>
      <c r="C10" s="11"/>
      <c r="D10" s="11"/>
      <c r="E10" s="11" t="s">
        <v>385</v>
      </c>
      <c r="F10" s="11">
        <v>1</v>
      </c>
      <c r="G10" s="8" t="s">
        <v>386</v>
      </c>
      <c r="H10" s="8" t="s">
        <v>387</v>
      </c>
      <c r="I10" s="11"/>
      <c r="J10" s="9" t="s">
        <v>388</v>
      </c>
      <c r="K10" s="9" t="s">
        <v>389</v>
      </c>
      <c r="L10" s="12" t="s">
        <v>358</v>
      </c>
      <c r="M10" s="11"/>
      <c r="N10" s="11"/>
      <c r="O10" s="11"/>
      <c r="P10" s="11"/>
      <c r="Q10" s="11"/>
      <c r="R10" s="11"/>
      <c r="S10" s="11"/>
      <c r="T10" s="11"/>
      <c r="U10" s="11"/>
      <c r="V10" s="11"/>
      <c r="W10" s="11"/>
      <c r="X10" s="11"/>
      <c r="Y10" s="5">
        <v>48039660702</v>
      </c>
      <c r="Z10" s="5" t="s">
        <v>295</v>
      </c>
      <c r="AA10" s="5">
        <v>8.8000000000000007</v>
      </c>
      <c r="AB10" s="5">
        <v>87255</v>
      </c>
      <c r="AE10" s="5" t="s">
        <v>385</v>
      </c>
      <c r="AF10" s="5">
        <v>0</v>
      </c>
      <c r="AG10" s="414"/>
    </row>
    <row r="11" spans="1:33" ht="15.6">
      <c r="B11" s="11"/>
      <c r="C11" s="11"/>
      <c r="D11" s="11"/>
      <c r="E11" s="11" t="s">
        <v>390</v>
      </c>
      <c r="F11" s="11">
        <v>0</v>
      </c>
      <c r="G11" s="8" t="s">
        <v>391</v>
      </c>
      <c r="H11" s="8" t="s">
        <v>392</v>
      </c>
      <c r="I11" s="11"/>
      <c r="J11" s="9" t="s">
        <v>393</v>
      </c>
      <c r="K11" s="9" t="s">
        <v>394</v>
      </c>
      <c r="M11" s="11"/>
      <c r="N11" s="11"/>
      <c r="O11" s="11"/>
      <c r="P11" s="11"/>
      <c r="Q11" s="11"/>
      <c r="R11" s="11"/>
      <c r="S11" s="11"/>
      <c r="T11" s="11"/>
      <c r="U11" s="11"/>
      <c r="V11" s="11"/>
      <c r="W11" s="11"/>
      <c r="X11" s="11"/>
      <c r="Y11" s="5">
        <v>48039660801</v>
      </c>
      <c r="Z11" s="5" t="s">
        <v>295</v>
      </c>
      <c r="AA11" s="5">
        <v>2.7</v>
      </c>
      <c r="AB11" s="5">
        <v>98349</v>
      </c>
      <c r="AE11" s="5" t="s">
        <v>390</v>
      </c>
      <c r="AF11" s="5">
        <v>0</v>
      </c>
      <c r="AG11" s="414"/>
    </row>
    <row r="12" spans="1:33" ht="15.6">
      <c r="B12" s="11"/>
      <c r="C12" s="11"/>
      <c r="D12" s="11"/>
      <c r="E12" s="11" t="s">
        <v>395</v>
      </c>
      <c r="F12" s="11">
        <v>0</v>
      </c>
      <c r="G12" s="8" t="s">
        <v>396</v>
      </c>
      <c r="H12" s="8" t="s">
        <v>397</v>
      </c>
      <c r="I12" s="11"/>
      <c r="J12" s="9" t="s">
        <v>398</v>
      </c>
      <c r="K12" s="9" t="s">
        <v>399</v>
      </c>
      <c r="M12" s="11"/>
      <c r="N12" s="11"/>
      <c r="O12" s="11"/>
      <c r="P12" s="11"/>
      <c r="Q12" s="11"/>
      <c r="R12" s="11"/>
      <c r="S12" s="11"/>
      <c r="V12" s="11"/>
      <c r="W12" s="11"/>
      <c r="X12" s="11"/>
      <c r="Y12" s="5">
        <v>48039660802</v>
      </c>
      <c r="Z12" s="5" t="s">
        <v>295</v>
      </c>
      <c r="AA12" s="5">
        <v>1</v>
      </c>
      <c r="AB12" s="5">
        <v>107143</v>
      </c>
      <c r="AE12" s="5" t="s">
        <v>395</v>
      </c>
      <c r="AF12" s="5">
        <v>0</v>
      </c>
      <c r="AG12" s="414"/>
    </row>
    <row r="13" spans="1:33" ht="15.6">
      <c r="B13" s="11"/>
      <c r="C13" s="11"/>
      <c r="D13" s="11"/>
      <c r="E13" s="11" t="s">
        <v>400</v>
      </c>
      <c r="F13" s="11">
        <v>0</v>
      </c>
      <c r="G13" s="8" t="s">
        <v>401</v>
      </c>
      <c r="H13" s="8" t="s">
        <v>402</v>
      </c>
      <c r="I13" s="11"/>
      <c r="J13" s="9" t="s">
        <v>403</v>
      </c>
      <c r="K13" s="9" t="s">
        <v>404</v>
      </c>
      <c r="L13" s="9"/>
      <c r="M13" s="11"/>
      <c r="N13" s="11"/>
      <c r="O13" s="11"/>
      <c r="P13" s="11"/>
      <c r="Q13" s="11"/>
      <c r="R13" s="11"/>
      <c r="S13" s="11"/>
      <c r="V13" s="11"/>
      <c r="W13" s="11"/>
      <c r="X13" s="11"/>
      <c r="Y13" s="5">
        <v>48039660900</v>
      </c>
      <c r="Z13" s="5" t="s">
        <v>295</v>
      </c>
      <c r="AA13" s="5">
        <v>18.100000000000001</v>
      </c>
      <c r="AB13" s="5">
        <v>50992</v>
      </c>
      <c r="AE13" s="5" t="s">
        <v>400</v>
      </c>
      <c r="AF13" s="5">
        <v>0</v>
      </c>
      <c r="AG13" s="414"/>
    </row>
    <row r="14" spans="1:33" ht="15.6">
      <c r="E14" s="11" t="s">
        <v>405</v>
      </c>
      <c r="F14" s="11">
        <v>0</v>
      </c>
      <c r="G14" s="8" t="s">
        <v>406</v>
      </c>
      <c r="H14" s="8" t="s">
        <v>407</v>
      </c>
      <c r="I14" s="11"/>
      <c r="Y14" s="5">
        <v>48039661000</v>
      </c>
      <c r="Z14" s="5" t="s">
        <v>295</v>
      </c>
      <c r="AA14" s="5">
        <v>6.2</v>
      </c>
      <c r="AB14" s="5">
        <v>76667</v>
      </c>
      <c r="AE14" s="5" t="s">
        <v>405</v>
      </c>
      <c r="AF14" s="5">
        <v>1</v>
      </c>
      <c r="AG14" s="414"/>
    </row>
    <row r="15" spans="1:33" ht="15.6">
      <c r="G15" s="8" t="s">
        <v>408</v>
      </c>
      <c r="H15" s="8" t="s">
        <v>409</v>
      </c>
      <c r="Y15" s="5">
        <v>48039661100</v>
      </c>
      <c r="Z15" s="5" t="s">
        <v>295</v>
      </c>
      <c r="AA15" s="5">
        <v>11.7</v>
      </c>
      <c r="AB15" s="5">
        <v>51667</v>
      </c>
      <c r="AG15" s="414"/>
    </row>
    <row r="16" spans="1:33" ht="15.6">
      <c r="G16" s="8" t="s">
        <v>410</v>
      </c>
      <c r="H16" s="8" t="s">
        <v>411</v>
      </c>
      <c r="Y16" s="5">
        <v>48039661200</v>
      </c>
      <c r="Z16" s="5" t="s">
        <v>295</v>
      </c>
      <c r="AA16" s="5">
        <v>21.7</v>
      </c>
      <c r="AB16" s="5">
        <v>40856</v>
      </c>
      <c r="AG16" s="414"/>
    </row>
    <row r="17" spans="7:33" ht="15.6">
      <c r="G17" s="8" t="s">
        <v>412</v>
      </c>
      <c r="H17" s="8" t="s">
        <v>413</v>
      </c>
      <c r="Y17" s="5">
        <v>48039661300</v>
      </c>
      <c r="Z17" s="5" t="s">
        <v>295</v>
      </c>
      <c r="AA17" s="5">
        <v>21.1</v>
      </c>
      <c r="AB17" s="5">
        <v>37250</v>
      </c>
      <c r="AG17" s="414"/>
    </row>
    <row r="18" spans="7:33" ht="15.6">
      <c r="G18" s="8" t="s">
        <v>414</v>
      </c>
      <c r="Y18" s="5">
        <v>48039661400</v>
      </c>
      <c r="Z18" s="5" t="s">
        <v>295</v>
      </c>
      <c r="AA18" s="5">
        <v>12.5</v>
      </c>
      <c r="AB18" s="5">
        <v>44921</v>
      </c>
      <c r="AG18" s="414"/>
    </row>
    <row r="19" spans="7:33" ht="15.6">
      <c r="G19" s="8" t="s">
        <v>415</v>
      </c>
      <c r="Y19" s="5">
        <v>48039661501</v>
      </c>
      <c r="Z19" s="5" t="s">
        <v>295</v>
      </c>
      <c r="AA19" s="5">
        <v>10.6</v>
      </c>
      <c r="AB19" s="5">
        <v>61424</v>
      </c>
      <c r="AG19" s="414"/>
    </row>
    <row r="20" spans="7:33" ht="15.6">
      <c r="G20" s="8" t="s">
        <v>416</v>
      </c>
      <c r="Y20" s="5">
        <v>48039661502</v>
      </c>
      <c r="Z20" s="5" t="s">
        <v>295</v>
      </c>
      <c r="AA20" s="5">
        <v>11.7</v>
      </c>
      <c r="AB20" s="5">
        <v>70329</v>
      </c>
      <c r="AG20" s="414"/>
    </row>
    <row r="21" spans="7:33" ht="15.6">
      <c r="G21" s="8" t="s">
        <v>417</v>
      </c>
      <c r="Y21" s="5">
        <v>48039661601</v>
      </c>
      <c r="Z21" s="5" t="s">
        <v>295</v>
      </c>
      <c r="AA21" s="5">
        <v>11.9</v>
      </c>
      <c r="AB21" s="5">
        <v>64392</v>
      </c>
      <c r="AG21" s="414"/>
    </row>
    <row r="22" spans="7:33" ht="15.6">
      <c r="G22" s="8" t="s">
        <v>418</v>
      </c>
      <c r="Y22" s="5">
        <v>48039661602</v>
      </c>
      <c r="Z22" s="5" t="s">
        <v>295</v>
      </c>
      <c r="AA22" s="5">
        <v>21.3</v>
      </c>
      <c r="AB22" s="5">
        <v>66420</v>
      </c>
      <c r="AG22" s="414"/>
    </row>
    <row r="23" spans="7:33" ht="15.6">
      <c r="G23" s="8" t="s">
        <v>419</v>
      </c>
      <c r="Y23" s="5">
        <v>48039661700</v>
      </c>
      <c r="Z23" s="5" t="s">
        <v>295</v>
      </c>
      <c r="AA23" s="5">
        <v>11.6</v>
      </c>
      <c r="AB23" s="5">
        <v>71939</v>
      </c>
      <c r="AG23" s="414"/>
    </row>
    <row r="24" spans="7:33" ht="15.6">
      <c r="G24" s="8" t="s">
        <v>420</v>
      </c>
      <c r="Y24" s="5">
        <v>48039661800</v>
      </c>
      <c r="Z24" s="5" t="s">
        <v>295</v>
      </c>
      <c r="AA24" s="5">
        <v>10.199999999999999</v>
      </c>
      <c r="AB24" s="5">
        <v>77198</v>
      </c>
      <c r="AG24" s="414"/>
    </row>
    <row r="25" spans="7:33" ht="15.6">
      <c r="G25" s="8" t="s">
        <v>421</v>
      </c>
      <c r="Y25" s="5">
        <v>48039661900</v>
      </c>
      <c r="Z25" s="5" t="s">
        <v>295</v>
      </c>
      <c r="AA25" s="5">
        <v>10.8</v>
      </c>
      <c r="AB25" s="5">
        <v>75841</v>
      </c>
      <c r="AG25" s="414"/>
    </row>
    <row r="26" spans="7:33" ht="15.6">
      <c r="G26" s="8" t="s">
        <v>422</v>
      </c>
      <c r="Y26" s="5">
        <v>48039662000</v>
      </c>
      <c r="Z26" s="5" t="s">
        <v>295</v>
      </c>
      <c r="AA26" s="5">
        <v>14.3</v>
      </c>
      <c r="AB26" s="5">
        <v>67825</v>
      </c>
      <c r="AG26" s="414"/>
    </row>
    <row r="27" spans="7:33" ht="15.6">
      <c r="G27" s="8" t="s">
        <v>423</v>
      </c>
      <c r="Y27" s="5">
        <v>48039662100</v>
      </c>
      <c r="Z27" s="5" t="s">
        <v>295</v>
      </c>
      <c r="AA27" s="5">
        <v>12.3</v>
      </c>
      <c r="AB27" s="5">
        <v>65921</v>
      </c>
      <c r="AG27" s="414"/>
    </row>
    <row r="28" spans="7:33" ht="15.6">
      <c r="G28" s="8" t="s">
        <v>424</v>
      </c>
      <c r="Y28" s="5">
        <v>48039662200</v>
      </c>
      <c r="Z28" s="5" t="s">
        <v>295</v>
      </c>
      <c r="AA28" s="5">
        <v>5.7</v>
      </c>
      <c r="AB28" s="5">
        <v>72867</v>
      </c>
      <c r="AG28" s="414"/>
    </row>
    <row r="29" spans="7:33" ht="15.6">
      <c r="G29" s="8" t="s">
        <v>425</v>
      </c>
      <c r="Y29" s="5">
        <v>48039662300</v>
      </c>
      <c r="Z29" s="5" t="s">
        <v>295</v>
      </c>
      <c r="AA29" s="5">
        <v>21.7</v>
      </c>
      <c r="AB29" s="5">
        <v>57139</v>
      </c>
      <c r="AG29" s="414"/>
    </row>
    <row r="30" spans="7:33" ht="15.6">
      <c r="G30" s="8" t="s">
        <v>426</v>
      </c>
      <c r="Y30" s="5">
        <v>48039662400</v>
      </c>
      <c r="Z30" s="5" t="s">
        <v>295</v>
      </c>
      <c r="AA30" s="5">
        <v>7.5</v>
      </c>
      <c r="AB30" s="5">
        <v>55774</v>
      </c>
      <c r="AG30" s="414"/>
    </row>
    <row r="31" spans="7:33" ht="15.6">
      <c r="G31" s="8" t="s">
        <v>427</v>
      </c>
      <c r="Y31" s="5">
        <v>48039662500</v>
      </c>
      <c r="Z31" s="5" t="s">
        <v>295</v>
      </c>
      <c r="AA31" s="5">
        <v>9.1</v>
      </c>
      <c r="AB31" s="5">
        <v>82308</v>
      </c>
      <c r="AG31" s="414"/>
    </row>
    <row r="32" spans="7:33" ht="15.6">
      <c r="G32" s="8" t="s">
        <v>428</v>
      </c>
      <c r="Y32" s="5">
        <v>48039662600</v>
      </c>
      <c r="Z32" s="5" t="s">
        <v>295</v>
      </c>
      <c r="AA32" s="5">
        <v>7.7</v>
      </c>
      <c r="AB32" s="5">
        <v>64948</v>
      </c>
      <c r="AG32" s="414"/>
    </row>
    <row r="33" spans="7:33" ht="15.6">
      <c r="G33" s="8" t="s">
        <v>429</v>
      </c>
      <c r="Y33" s="5">
        <v>48039662700</v>
      </c>
      <c r="Z33" s="5" t="s">
        <v>295</v>
      </c>
      <c r="AA33" s="5">
        <v>17.3</v>
      </c>
      <c r="AB33" s="5">
        <v>51659</v>
      </c>
      <c r="AG33" s="414"/>
    </row>
    <row r="34" spans="7:33" ht="15.6">
      <c r="G34" s="8" t="s">
        <v>430</v>
      </c>
      <c r="Y34" s="5">
        <v>48039662800</v>
      </c>
      <c r="Z34" s="5" t="s">
        <v>295</v>
      </c>
      <c r="AA34" s="5">
        <v>17.600000000000001</v>
      </c>
      <c r="AB34" s="5">
        <v>56869</v>
      </c>
      <c r="AG34" s="414"/>
    </row>
    <row r="35" spans="7:33">
      <c r="Y35" s="5">
        <v>48039662900</v>
      </c>
      <c r="Z35" s="5" t="s">
        <v>295</v>
      </c>
      <c r="AA35" s="5">
        <v>9.1999999999999993</v>
      </c>
      <c r="AB35" s="5">
        <v>59931</v>
      </c>
      <c r="AG35" s="414"/>
    </row>
    <row r="36" spans="7:33">
      <c r="Y36" s="5">
        <v>48039663000</v>
      </c>
      <c r="Z36" s="5" t="s">
        <v>295</v>
      </c>
      <c r="AA36" s="5">
        <v>18.399999999999999</v>
      </c>
      <c r="AB36" s="5">
        <v>50563</v>
      </c>
      <c r="AG36" s="414"/>
    </row>
    <row r="37" spans="7:33">
      <c r="Y37" s="5">
        <v>48039663100</v>
      </c>
      <c r="Z37" s="5" t="s">
        <v>295</v>
      </c>
      <c r="AA37" s="5">
        <v>4.4000000000000004</v>
      </c>
      <c r="AB37" s="5">
        <v>111250</v>
      </c>
      <c r="AG37" s="414"/>
    </row>
    <row r="38" spans="7:33">
      <c r="Y38" s="5">
        <v>48039663200</v>
      </c>
      <c r="Z38" s="5" t="s">
        <v>295</v>
      </c>
      <c r="AA38" s="5">
        <v>9.1999999999999993</v>
      </c>
      <c r="AB38" s="5">
        <v>66318</v>
      </c>
      <c r="AG38" s="414"/>
    </row>
    <row r="39" spans="7:33">
      <c r="Y39" s="5">
        <v>48039663300</v>
      </c>
      <c r="Z39" s="5" t="s">
        <v>295</v>
      </c>
      <c r="AA39" s="5">
        <v>15.3</v>
      </c>
      <c r="AB39" s="5">
        <v>52188</v>
      </c>
      <c r="AG39" s="414"/>
    </row>
    <row r="40" spans="7:33">
      <c r="Y40" s="5">
        <v>48039663400</v>
      </c>
      <c r="Z40" s="5" t="s">
        <v>295</v>
      </c>
      <c r="AA40" s="5">
        <v>11.9</v>
      </c>
      <c r="AB40" s="5">
        <v>72104</v>
      </c>
      <c r="AG40" s="414"/>
    </row>
    <row r="41" spans="7:33">
      <c r="Y41" s="5">
        <v>48039663500</v>
      </c>
      <c r="Z41" s="5" t="s">
        <v>295</v>
      </c>
      <c r="AA41" s="5">
        <v>8.5</v>
      </c>
      <c r="AB41" s="5">
        <v>64951</v>
      </c>
      <c r="AG41" s="414"/>
    </row>
    <row r="42" spans="7:33">
      <c r="Y42" s="5">
        <v>48039663600</v>
      </c>
      <c r="Z42" s="5" t="s">
        <v>295</v>
      </c>
      <c r="AA42" s="5">
        <v>2.7</v>
      </c>
      <c r="AB42" s="5">
        <v>109444</v>
      </c>
      <c r="AG42" s="414"/>
    </row>
    <row r="43" spans="7:33">
      <c r="Y43" s="5">
        <v>48039663700</v>
      </c>
      <c r="Z43" s="5" t="s">
        <v>295</v>
      </c>
      <c r="AA43" s="5">
        <v>17</v>
      </c>
      <c r="AB43" s="5">
        <v>75385</v>
      </c>
      <c r="AG43" s="414"/>
    </row>
    <row r="44" spans="7:33">
      <c r="Y44" s="5">
        <v>48039663800</v>
      </c>
      <c r="Z44" s="5" t="s">
        <v>295</v>
      </c>
      <c r="AA44" s="5">
        <v>19</v>
      </c>
      <c r="AB44" s="5">
        <v>53041</v>
      </c>
      <c r="AG44" s="414"/>
    </row>
    <row r="45" spans="7:33">
      <c r="Y45" s="5">
        <v>48039663900</v>
      </c>
      <c r="Z45" s="5" t="s">
        <v>295</v>
      </c>
      <c r="AA45" s="5">
        <v>24.4</v>
      </c>
      <c r="AB45" s="5">
        <v>40575</v>
      </c>
      <c r="AG45" s="414"/>
    </row>
    <row r="46" spans="7:33">
      <c r="Y46" s="5">
        <v>48039664000</v>
      </c>
      <c r="Z46" s="5" t="s">
        <v>295</v>
      </c>
      <c r="AA46" s="5">
        <v>16.399999999999999</v>
      </c>
      <c r="AB46" s="5">
        <v>64136</v>
      </c>
      <c r="AG46" s="414"/>
    </row>
    <row r="47" spans="7:33">
      <c r="Y47" s="5">
        <v>48039664100</v>
      </c>
      <c r="Z47" s="5" t="s">
        <v>295</v>
      </c>
      <c r="AA47" s="5">
        <v>15.3</v>
      </c>
      <c r="AB47" s="5">
        <v>60407</v>
      </c>
      <c r="AG47" s="414"/>
    </row>
    <row r="48" spans="7:33">
      <c r="Y48" s="5">
        <v>48039664200</v>
      </c>
      <c r="Z48" s="5" t="s">
        <v>295</v>
      </c>
      <c r="AA48" s="5">
        <v>20.3</v>
      </c>
      <c r="AB48" s="5">
        <v>44559</v>
      </c>
      <c r="AG48" s="414"/>
    </row>
    <row r="49" spans="25:33">
      <c r="Y49" s="5">
        <v>48039664300</v>
      </c>
      <c r="Z49" s="5" t="s">
        <v>295</v>
      </c>
      <c r="AA49" s="5">
        <v>27.8</v>
      </c>
      <c r="AB49" s="5">
        <v>35188</v>
      </c>
      <c r="AG49" s="414"/>
    </row>
    <row r="50" spans="25:33">
      <c r="Y50" s="5">
        <v>48039664400</v>
      </c>
      <c r="Z50" s="5" t="s">
        <v>295</v>
      </c>
      <c r="AA50" s="5">
        <v>20.2</v>
      </c>
      <c r="AB50" s="5">
        <v>48556</v>
      </c>
      <c r="AG50" s="414"/>
    </row>
    <row r="51" spans="25:33">
      <c r="Y51" s="5">
        <v>48039664501</v>
      </c>
      <c r="Z51" s="5" t="s">
        <v>295</v>
      </c>
      <c r="AA51" s="5">
        <v>14.1</v>
      </c>
      <c r="AB51" s="5">
        <v>55846</v>
      </c>
      <c r="AG51" s="414"/>
    </row>
    <row r="52" spans="25:33">
      <c r="Y52" s="5">
        <v>48039990000</v>
      </c>
      <c r="Z52" s="5" t="s">
        <v>295</v>
      </c>
      <c r="AA52" s="5" t="s">
        <v>431</v>
      </c>
      <c r="AB52" s="5" t="s">
        <v>431</v>
      </c>
      <c r="AG52" s="414"/>
    </row>
    <row r="53" spans="25:33">
      <c r="Y53" s="5">
        <v>48071710100</v>
      </c>
      <c r="Z53" s="5" t="s">
        <v>432</v>
      </c>
      <c r="AA53" s="5">
        <v>9.6999999999999993</v>
      </c>
      <c r="AB53" s="5">
        <v>86607</v>
      </c>
      <c r="AG53" s="414"/>
    </row>
    <row r="54" spans="25:33">
      <c r="Y54" s="5">
        <v>48071710200</v>
      </c>
      <c r="Z54" s="5" t="s">
        <v>432</v>
      </c>
      <c r="AA54" s="5">
        <v>11.7</v>
      </c>
      <c r="AB54" s="5">
        <v>94194</v>
      </c>
      <c r="AG54" s="414"/>
    </row>
    <row r="55" spans="25:33">
      <c r="Y55" s="5">
        <v>48071710300</v>
      </c>
      <c r="Z55" s="5" t="s">
        <v>432</v>
      </c>
      <c r="AA55" s="5">
        <v>24</v>
      </c>
      <c r="AB55" s="5">
        <v>48929</v>
      </c>
      <c r="AG55" s="414"/>
    </row>
    <row r="56" spans="25:33">
      <c r="Y56" s="5">
        <v>48071710401</v>
      </c>
      <c r="Z56" s="5" t="s">
        <v>432</v>
      </c>
      <c r="AA56" s="5">
        <v>13.1</v>
      </c>
      <c r="AB56" s="5">
        <v>45421</v>
      </c>
      <c r="AG56" s="414"/>
    </row>
    <row r="57" spans="25:33">
      <c r="Y57" s="5">
        <v>48071710500</v>
      </c>
      <c r="Z57" s="5" t="s">
        <v>432</v>
      </c>
      <c r="AA57" s="5">
        <v>18</v>
      </c>
      <c r="AB57" s="5">
        <v>44583</v>
      </c>
      <c r="AG57" s="414"/>
    </row>
    <row r="58" spans="25:33">
      <c r="Y58" s="5">
        <v>48071710600</v>
      </c>
      <c r="Z58" s="5" t="s">
        <v>432</v>
      </c>
      <c r="AA58" s="5" t="s">
        <v>431</v>
      </c>
      <c r="AB58" s="5" t="s">
        <v>431</v>
      </c>
      <c r="AG58" s="414"/>
    </row>
    <row r="59" spans="25:33">
      <c r="Y59" s="5">
        <v>48071990000</v>
      </c>
      <c r="Z59" s="5" t="s">
        <v>432</v>
      </c>
      <c r="AA59" s="5" t="s">
        <v>431</v>
      </c>
      <c r="AB59" s="5" t="s">
        <v>431</v>
      </c>
      <c r="AG59" s="414"/>
    </row>
    <row r="60" spans="25:33">
      <c r="Y60" s="5">
        <v>48157670101</v>
      </c>
      <c r="Z60" s="5" t="s">
        <v>433</v>
      </c>
      <c r="AA60" s="5">
        <v>25.4</v>
      </c>
      <c r="AB60" s="5">
        <v>45794</v>
      </c>
      <c r="AG60" s="414"/>
    </row>
    <row r="61" spans="25:33">
      <c r="Y61" s="5">
        <v>48157670102</v>
      </c>
      <c r="Z61" s="5" t="s">
        <v>433</v>
      </c>
      <c r="AA61" s="5">
        <v>25.1</v>
      </c>
      <c r="AB61" s="5">
        <v>51679</v>
      </c>
      <c r="AG61" s="414"/>
    </row>
    <row r="62" spans="25:33">
      <c r="Y62" s="5">
        <v>48157670200</v>
      </c>
      <c r="Z62" s="5" t="s">
        <v>433</v>
      </c>
      <c r="AA62" s="5">
        <v>12.8</v>
      </c>
      <c r="AB62" s="5">
        <v>55181</v>
      </c>
      <c r="AG62" s="414"/>
    </row>
    <row r="63" spans="25:33">
      <c r="Y63" s="5">
        <v>48157670300</v>
      </c>
      <c r="Z63" s="5" t="s">
        <v>433</v>
      </c>
      <c r="AA63" s="5">
        <v>17.8</v>
      </c>
      <c r="AB63" s="5">
        <v>56250</v>
      </c>
      <c r="AG63" s="414"/>
    </row>
    <row r="64" spans="25:33">
      <c r="Y64" s="5">
        <v>48157670400</v>
      </c>
      <c r="Z64" s="5" t="s">
        <v>433</v>
      </c>
      <c r="AA64" s="5">
        <v>9.6999999999999993</v>
      </c>
      <c r="AB64" s="5">
        <v>57500</v>
      </c>
      <c r="AG64" s="414"/>
    </row>
    <row r="65" spans="25:33">
      <c r="Y65" s="5">
        <v>48157670500</v>
      </c>
      <c r="Z65" s="5" t="s">
        <v>433</v>
      </c>
      <c r="AA65" s="5">
        <v>14.1</v>
      </c>
      <c r="AB65" s="5">
        <v>54137</v>
      </c>
      <c r="AG65" s="414"/>
    </row>
    <row r="66" spans="25:33">
      <c r="Y66" s="5">
        <v>48157670601</v>
      </c>
      <c r="Z66" s="5" t="s">
        <v>433</v>
      </c>
      <c r="AA66" s="5">
        <v>6.1</v>
      </c>
      <c r="AB66" s="5">
        <v>74385</v>
      </c>
      <c r="AG66" s="414"/>
    </row>
    <row r="67" spans="25:33">
      <c r="Y67" s="5">
        <v>48157670602</v>
      </c>
      <c r="Z67" s="5" t="s">
        <v>433</v>
      </c>
      <c r="AA67" s="5">
        <v>12.8</v>
      </c>
      <c r="AB67" s="5">
        <v>55263</v>
      </c>
      <c r="AG67" s="414"/>
    </row>
    <row r="68" spans="25:33">
      <c r="Y68" s="5">
        <v>48157670700</v>
      </c>
      <c r="Z68" s="5" t="s">
        <v>433</v>
      </c>
      <c r="AA68" s="5">
        <v>6.5</v>
      </c>
      <c r="AB68" s="5">
        <v>105677</v>
      </c>
      <c r="AG68" s="414"/>
    </row>
    <row r="69" spans="25:33">
      <c r="Y69" s="5">
        <v>48157670800</v>
      </c>
      <c r="Z69" s="5" t="s">
        <v>433</v>
      </c>
      <c r="AA69" s="5">
        <v>13.7</v>
      </c>
      <c r="AB69" s="5">
        <v>64605</v>
      </c>
      <c r="AG69" s="414"/>
    </row>
    <row r="70" spans="25:33">
      <c r="Y70" s="5">
        <v>48157670901</v>
      </c>
      <c r="Z70" s="5" t="s">
        <v>433</v>
      </c>
      <c r="AA70" s="5">
        <v>0.9</v>
      </c>
      <c r="AB70" s="5">
        <v>112356</v>
      </c>
      <c r="AG70" s="414"/>
    </row>
    <row r="71" spans="25:33">
      <c r="Y71" s="5">
        <v>48157670902</v>
      </c>
      <c r="Z71" s="5" t="s">
        <v>433</v>
      </c>
      <c r="AA71" s="5">
        <v>11.4</v>
      </c>
      <c r="AB71" s="5">
        <v>71319</v>
      </c>
      <c r="AG71" s="414"/>
    </row>
    <row r="72" spans="25:33">
      <c r="Y72" s="5">
        <v>48157671001</v>
      </c>
      <c r="Z72" s="5" t="s">
        <v>433</v>
      </c>
      <c r="AA72" s="5">
        <v>3.9</v>
      </c>
      <c r="AB72" s="5">
        <v>88613</v>
      </c>
      <c r="AG72" s="414"/>
    </row>
    <row r="73" spans="25:33">
      <c r="Y73" s="5">
        <v>48157671002</v>
      </c>
      <c r="Z73" s="5" t="s">
        <v>433</v>
      </c>
      <c r="AA73" s="5">
        <v>11.1</v>
      </c>
      <c r="AB73" s="5">
        <v>68625</v>
      </c>
      <c r="AG73" s="414"/>
    </row>
    <row r="74" spans="25:33">
      <c r="Y74" s="5">
        <v>48157671100</v>
      </c>
      <c r="Z74" s="5" t="s">
        <v>433</v>
      </c>
      <c r="AA74" s="5">
        <v>19</v>
      </c>
      <c r="AB74" s="5">
        <v>63743</v>
      </c>
      <c r="AG74" s="414"/>
    </row>
    <row r="75" spans="25:33">
      <c r="Y75" s="5">
        <v>48157671200</v>
      </c>
      <c r="Z75" s="5" t="s">
        <v>433</v>
      </c>
      <c r="AA75" s="5">
        <v>8.9</v>
      </c>
      <c r="AB75" s="5">
        <v>67031</v>
      </c>
      <c r="AG75" s="414"/>
    </row>
    <row r="76" spans="25:33">
      <c r="Y76" s="5">
        <v>48157671300</v>
      </c>
      <c r="Z76" s="5" t="s">
        <v>433</v>
      </c>
      <c r="AA76" s="5">
        <v>17.8</v>
      </c>
      <c r="AB76" s="5">
        <v>59000</v>
      </c>
      <c r="AG76" s="414"/>
    </row>
    <row r="77" spans="25:33">
      <c r="Y77" s="5">
        <v>48157671400</v>
      </c>
      <c r="Z77" s="5" t="s">
        <v>433</v>
      </c>
      <c r="AA77" s="5">
        <v>15.8</v>
      </c>
      <c r="AB77" s="5">
        <v>63067</v>
      </c>
      <c r="AG77" s="414"/>
    </row>
    <row r="78" spans="25:33">
      <c r="Y78" s="5">
        <v>48157671501</v>
      </c>
      <c r="Z78" s="5" t="s">
        <v>433</v>
      </c>
      <c r="AA78" s="5">
        <v>4.5</v>
      </c>
      <c r="AB78" s="5">
        <v>114489</v>
      </c>
      <c r="AG78" s="414"/>
    </row>
    <row r="79" spans="25:33">
      <c r="Y79" s="5">
        <v>48157671502</v>
      </c>
      <c r="Z79" s="5" t="s">
        <v>433</v>
      </c>
      <c r="AA79" s="5">
        <v>3.5</v>
      </c>
      <c r="AB79" s="5">
        <v>112875</v>
      </c>
      <c r="AG79" s="414"/>
    </row>
    <row r="80" spans="25:33">
      <c r="Y80" s="5">
        <v>48157671601</v>
      </c>
      <c r="Z80" s="5" t="s">
        <v>433</v>
      </c>
      <c r="AA80" s="5">
        <v>2.8</v>
      </c>
      <c r="AB80" s="5">
        <v>81094</v>
      </c>
      <c r="AG80" s="414"/>
    </row>
    <row r="81" spans="25:33">
      <c r="Y81" s="5">
        <v>48157671602</v>
      </c>
      <c r="Z81" s="5" t="s">
        <v>433</v>
      </c>
      <c r="AA81" s="5">
        <v>3.7</v>
      </c>
      <c r="AB81" s="5">
        <v>106442</v>
      </c>
      <c r="AG81" s="414"/>
    </row>
    <row r="82" spans="25:33">
      <c r="Y82" s="5">
        <v>48157671700</v>
      </c>
      <c r="Z82" s="5" t="s">
        <v>433</v>
      </c>
      <c r="AA82" s="5">
        <v>10.9</v>
      </c>
      <c r="AB82" s="5">
        <v>129896</v>
      </c>
      <c r="AG82" s="414"/>
    </row>
    <row r="83" spans="25:33">
      <c r="Y83" s="5">
        <v>48157671800</v>
      </c>
      <c r="Z83" s="5" t="s">
        <v>433</v>
      </c>
      <c r="AA83" s="5">
        <v>5.9</v>
      </c>
      <c r="AB83" s="5">
        <v>54167</v>
      </c>
      <c r="AG83" s="414"/>
    </row>
    <row r="84" spans="25:33">
      <c r="Y84" s="5">
        <v>48157671900</v>
      </c>
      <c r="Z84" s="5" t="s">
        <v>433</v>
      </c>
      <c r="AA84" s="5">
        <v>5.2</v>
      </c>
      <c r="AB84" s="5">
        <v>85250</v>
      </c>
      <c r="AG84" s="414"/>
    </row>
    <row r="85" spans="25:33">
      <c r="Y85" s="5">
        <v>48157672001</v>
      </c>
      <c r="Z85" s="5" t="s">
        <v>433</v>
      </c>
      <c r="AA85" s="5">
        <v>11.4</v>
      </c>
      <c r="AB85" s="5">
        <v>58189</v>
      </c>
      <c r="AG85" s="414"/>
    </row>
    <row r="86" spans="25:33">
      <c r="Y86" s="5">
        <v>48157672002</v>
      </c>
      <c r="Z86" s="5" t="s">
        <v>433</v>
      </c>
      <c r="AA86" s="5">
        <v>13.3</v>
      </c>
      <c r="AB86" s="5">
        <v>55984</v>
      </c>
      <c r="AG86" s="414"/>
    </row>
    <row r="87" spans="25:33">
      <c r="Y87" s="5">
        <v>48157672100</v>
      </c>
      <c r="Z87" s="5" t="s">
        <v>433</v>
      </c>
      <c r="AA87" s="5">
        <v>4.4000000000000004</v>
      </c>
      <c r="AB87" s="5">
        <v>133618</v>
      </c>
      <c r="AG87" s="414"/>
    </row>
    <row r="88" spans="25:33">
      <c r="Y88" s="5">
        <v>48157672200</v>
      </c>
      <c r="Z88" s="5" t="s">
        <v>433</v>
      </c>
      <c r="AA88" s="5">
        <v>3.2</v>
      </c>
      <c r="AB88" s="5">
        <v>77500</v>
      </c>
      <c r="AG88" s="414"/>
    </row>
    <row r="89" spans="25:33">
      <c r="Y89" s="5">
        <v>48157672301</v>
      </c>
      <c r="Z89" s="5" t="s">
        <v>433</v>
      </c>
      <c r="AA89" s="5">
        <v>8.1999999999999993</v>
      </c>
      <c r="AB89" s="5">
        <v>70991</v>
      </c>
      <c r="AG89" s="414"/>
    </row>
    <row r="90" spans="25:33">
      <c r="Y90" s="5">
        <v>48157672302</v>
      </c>
      <c r="Z90" s="5" t="s">
        <v>433</v>
      </c>
      <c r="AA90" s="5">
        <v>5.4</v>
      </c>
      <c r="AB90" s="5">
        <v>80427</v>
      </c>
      <c r="AG90" s="414"/>
    </row>
    <row r="91" spans="25:33">
      <c r="Y91" s="5">
        <v>48157672400</v>
      </c>
      <c r="Z91" s="5" t="s">
        <v>433</v>
      </c>
      <c r="AA91" s="5">
        <v>18.2</v>
      </c>
      <c r="AB91" s="5">
        <v>63164</v>
      </c>
      <c r="AG91" s="414"/>
    </row>
    <row r="92" spans="25:33">
      <c r="Y92" s="5">
        <v>48157672500</v>
      </c>
      <c r="Z92" s="5" t="s">
        <v>433</v>
      </c>
      <c r="AA92" s="5">
        <v>11</v>
      </c>
      <c r="AB92" s="5">
        <v>78641</v>
      </c>
      <c r="AG92" s="414"/>
    </row>
    <row r="93" spans="25:33">
      <c r="Y93" s="5">
        <v>48157672601</v>
      </c>
      <c r="Z93" s="5" t="s">
        <v>433</v>
      </c>
      <c r="AA93" s="5">
        <v>16.3</v>
      </c>
      <c r="AB93" s="5">
        <v>47417</v>
      </c>
      <c r="AG93" s="414"/>
    </row>
    <row r="94" spans="25:33">
      <c r="Y94" s="5">
        <v>48157672602</v>
      </c>
      <c r="Z94" s="5" t="s">
        <v>433</v>
      </c>
      <c r="AA94" s="5">
        <v>8.6999999999999993</v>
      </c>
      <c r="AB94" s="5">
        <v>64419</v>
      </c>
      <c r="AG94" s="414"/>
    </row>
    <row r="95" spans="25:33">
      <c r="Y95" s="5">
        <v>48157672701</v>
      </c>
      <c r="Z95" s="5" t="s">
        <v>433</v>
      </c>
      <c r="AA95" s="5">
        <v>13.5</v>
      </c>
      <c r="AB95" s="5">
        <v>72694</v>
      </c>
      <c r="AG95" s="414"/>
    </row>
    <row r="96" spans="25:33">
      <c r="Y96" s="5">
        <v>48157672702</v>
      </c>
      <c r="Z96" s="5" t="s">
        <v>433</v>
      </c>
      <c r="AA96" s="5">
        <v>16.899999999999999</v>
      </c>
      <c r="AB96" s="5">
        <v>79049</v>
      </c>
      <c r="AG96" s="414"/>
    </row>
    <row r="97" spans="25:33">
      <c r="Y97" s="5">
        <v>48157672800</v>
      </c>
      <c r="Z97" s="5" t="s">
        <v>433</v>
      </c>
      <c r="AA97" s="5">
        <v>4.9000000000000004</v>
      </c>
      <c r="AB97" s="5">
        <v>98357</v>
      </c>
      <c r="AG97" s="414"/>
    </row>
    <row r="98" spans="25:33">
      <c r="Y98" s="5">
        <v>48157672900</v>
      </c>
      <c r="Z98" s="5" t="s">
        <v>433</v>
      </c>
      <c r="AA98" s="5">
        <v>6</v>
      </c>
      <c r="AB98" s="5">
        <v>100801</v>
      </c>
      <c r="AG98" s="414"/>
    </row>
    <row r="99" spans="25:33">
      <c r="Y99" s="5">
        <v>48157673001</v>
      </c>
      <c r="Z99" s="5" t="s">
        <v>433</v>
      </c>
      <c r="AA99" s="5">
        <v>3.3</v>
      </c>
      <c r="AB99" s="5">
        <v>142241</v>
      </c>
      <c r="AG99" s="414"/>
    </row>
    <row r="100" spans="25:33">
      <c r="Y100" s="5">
        <v>48157673002</v>
      </c>
      <c r="Z100" s="5" t="s">
        <v>433</v>
      </c>
      <c r="AA100" s="5">
        <v>10.8</v>
      </c>
      <c r="AB100" s="5">
        <v>112161</v>
      </c>
      <c r="AG100" s="414"/>
    </row>
    <row r="101" spans="25:33">
      <c r="Y101" s="5">
        <v>48157673003</v>
      </c>
      <c r="Z101" s="5" t="s">
        <v>433</v>
      </c>
      <c r="AA101" s="5">
        <v>1.3</v>
      </c>
      <c r="AB101" s="5">
        <v>156310</v>
      </c>
      <c r="AG101" s="414"/>
    </row>
    <row r="102" spans="25:33">
      <c r="Y102" s="5">
        <v>48157673101</v>
      </c>
      <c r="Z102" s="5" t="s">
        <v>433</v>
      </c>
      <c r="AA102" s="5">
        <v>3</v>
      </c>
      <c r="AB102" s="5">
        <v>148974</v>
      </c>
      <c r="AG102" s="414"/>
    </row>
    <row r="103" spans="25:33">
      <c r="Y103" s="5">
        <v>48157673102</v>
      </c>
      <c r="Z103" s="5" t="s">
        <v>433</v>
      </c>
      <c r="AA103" s="5">
        <v>7.9</v>
      </c>
      <c r="AB103" s="5">
        <v>114846</v>
      </c>
      <c r="AG103" s="414"/>
    </row>
    <row r="104" spans="25:33">
      <c r="Y104" s="5">
        <v>48157673200</v>
      </c>
      <c r="Z104" s="5" t="s">
        <v>433</v>
      </c>
      <c r="AA104" s="5">
        <v>3.1</v>
      </c>
      <c r="AB104" s="5">
        <v>145247</v>
      </c>
      <c r="AG104" s="414"/>
    </row>
    <row r="105" spans="25:33">
      <c r="Y105" s="5">
        <v>48157673300</v>
      </c>
      <c r="Z105" s="5" t="s">
        <v>433</v>
      </c>
      <c r="AA105" s="5">
        <v>7.9</v>
      </c>
      <c r="AB105" s="5">
        <v>156157</v>
      </c>
      <c r="AG105" s="414"/>
    </row>
    <row r="106" spans="25:33">
      <c r="Y106" s="5">
        <v>48157673400</v>
      </c>
      <c r="Z106" s="5" t="s">
        <v>433</v>
      </c>
      <c r="AA106" s="5">
        <v>1.9</v>
      </c>
      <c r="AB106" s="5">
        <v>116320</v>
      </c>
      <c r="AG106" s="414"/>
    </row>
    <row r="107" spans="25:33">
      <c r="Y107" s="5">
        <v>48157673500</v>
      </c>
      <c r="Z107" s="5" t="s">
        <v>433</v>
      </c>
      <c r="AA107" s="5">
        <v>4.3</v>
      </c>
      <c r="AB107" s="5">
        <v>124136</v>
      </c>
      <c r="AG107" s="414"/>
    </row>
    <row r="108" spans="25:33">
      <c r="Y108" s="5">
        <v>48157673600</v>
      </c>
      <c r="Z108" s="5" t="s">
        <v>433</v>
      </c>
      <c r="AA108" s="5">
        <v>6.6</v>
      </c>
      <c r="AB108" s="5">
        <v>94401</v>
      </c>
      <c r="AG108" s="414"/>
    </row>
    <row r="109" spans="25:33">
      <c r="Y109" s="5">
        <v>48157673700</v>
      </c>
      <c r="Z109" s="5" t="s">
        <v>433</v>
      </c>
      <c r="AA109" s="5">
        <v>27.3</v>
      </c>
      <c r="AB109" s="5" t="s">
        <v>431</v>
      </c>
      <c r="AF109" s="413"/>
      <c r="AG109" s="414"/>
    </row>
    <row r="110" spans="25:33">
      <c r="Y110" s="5">
        <v>48157673800</v>
      </c>
      <c r="Z110" s="5" t="s">
        <v>433</v>
      </c>
      <c r="AA110" s="5">
        <v>5.8</v>
      </c>
      <c r="AB110" s="5">
        <v>106335</v>
      </c>
      <c r="AG110" s="414"/>
    </row>
    <row r="111" spans="25:33">
      <c r="Y111" s="5">
        <v>48157673901</v>
      </c>
      <c r="Z111" s="5" t="s">
        <v>433</v>
      </c>
      <c r="AA111" s="5">
        <v>0.9</v>
      </c>
      <c r="AB111" s="5">
        <v>164079</v>
      </c>
      <c r="AG111" s="414"/>
    </row>
    <row r="112" spans="25:33">
      <c r="Y112" s="5">
        <v>48157673902</v>
      </c>
      <c r="Z112" s="5" t="s">
        <v>433</v>
      </c>
      <c r="AA112" s="5">
        <v>4.5</v>
      </c>
      <c r="AB112" s="5">
        <v>167309</v>
      </c>
      <c r="AG112" s="414"/>
    </row>
    <row r="113" spans="25:33">
      <c r="Y113" s="5">
        <v>48157674000</v>
      </c>
      <c r="Z113" s="5" t="s">
        <v>433</v>
      </c>
      <c r="AA113" s="5">
        <v>10</v>
      </c>
      <c r="AB113" s="5">
        <v>85659</v>
      </c>
      <c r="AG113" s="414"/>
    </row>
    <row r="114" spans="25:33">
      <c r="Y114" s="5">
        <v>48157674100</v>
      </c>
      <c r="Z114" s="5" t="s">
        <v>433</v>
      </c>
      <c r="AA114" s="5">
        <v>5.8</v>
      </c>
      <c r="AB114" s="5">
        <v>97315</v>
      </c>
      <c r="AG114" s="414"/>
    </row>
    <row r="115" spans="25:33">
      <c r="Y115" s="5">
        <v>48157674200</v>
      </c>
      <c r="Z115" s="5" t="s">
        <v>433</v>
      </c>
      <c r="AA115" s="5">
        <v>2</v>
      </c>
      <c r="AB115" s="5">
        <v>210191</v>
      </c>
      <c r="AG115" s="414"/>
    </row>
    <row r="116" spans="25:33">
      <c r="Y116" s="5">
        <v>48157674300</v>
      </c>
      <c r="Z116" s="5" t="s">
        <v>433</v>
      </c>
      <c r="AA116" s="5">
        <v>1.6</v>
      </c>
      <c r="AB116" s="5">
        <v>139583</v>
      </c>
      <c r="AG116" s="414"/>
    </row>
    <row r="117" spans="25:33">
      <c r="Y117" s="5">
        <v>48157674400</v>
      </c>
      <c r="Z117" s="5" t="s">
        <v>433</v>
      </c>
      <c r="AA117" s="5">
        <v>3.4</v>
      </c>
      <c r="AB117" s="5">
        <v>180063</v>
      </c>
      <c r="AG117" s="414"/>
    </row>
    <row r="118" spans="25:33">
      <c r="Y118" s="5">
        <v>48157674501</v>
      </c>
      <c r="Z118" s="5" t="s">
        <v>433</v>
      </c>
      <c r="AA118" s="5">
        <v>0.6</v>
      </c>
      <c r="AB118" s="5">
        <v>119458</v>
      </c>
      <c r="AG118" s="414"/>
    </row>
    <row r="119" spans="25:33">
      <c r="Y119" s="5">
        <v>48157674502</v>
      </c>
      <c r="Z119" s="5" t="s">
        <v>433</v>
      </c>
      <c r="AA119" s="5">
        <v>7.8</v>
      </c>
      <c r="AB119" s="5">
        <v>125862</v>
      </c>
      <c r="AG119" s="414"/>
    </row>
    <row r="120" spans="25:33">
      <c r="Y120" s="5">
        <v>48157674601</v>
      </c>
      <c r="Z120" s="5" t="s">
        <v>433</v>
      </c>
      <c r="AA120" s="5">
        <v>3.1</v>
      </c>
      <c r="AB120" s="5">
        <v>146250</v>
      </c>
      <c r="AG120" s="414"/>
    </row>
    <row r="121" spans="25:33">
      <c r="Y121" s="5">
        <v>48157674602</v>
      </c>
      <c r="Z121" s="5" t="s">
        <v>433</v>
      </c>
      <c r="AA121" s="5">
        <v>1.6</v>
      </c>
      <c r="AB121" s="5">
        <v>147454</v>
      </c>
      <c r="AG121" s="414"/>
    </row>
    <row r="122" spans="25:33">
      <c r="Y122" s="5">
        <v>48157674603</v>
      </c>
      <c r="Z122" s="5" t="s">
        <v>433</v>
      </c>
      <c r="AA122" s="5">
        <v>8.1999999999999993</v>
      </c>
      <c r="AB122" s="5">
        <v>80035</v>
      </c>
      <c r="AG122" s="414"/>
    </row>
    <row r="123" spans="25:33">
      <c r="Y123" s="5">
        <v>48157674604</v>
      </c>
      <c r="Z123" s="5" t="s">
        <v>433</v>
      </c>
      <c r="AA123" s="5">
        <v>1.9</v>
      </c>
      <c r="AB123" s="5">
        <v>103451</v>
      </c>
      <c r="AG123" s="414"/>
    </row>
    <row r="124" spans="25:33">
      <c r="Y124" s="5">
        <v>48157674700</v>
      </c>
      <c r="Z124" s="5" t="s">
        <v>433</v>
      </c>
      <c r="AA124" s="5">
        <v>9.3000000000000007</v>
      </c>
      <c r="AB124" s="5">
        <v>92224</v>
      </c>
      <c r="AG124" s="414"/>
    </row>
    <row r="125" spans="25:33">
      <c r="Y125" s="5">
        <v>48157674800</v>
      </c>
      <c r="Z125" s="5" t="s">
        <v>433</v>
      </c>
      <c r="AA125" s="5">
        <v>23</v>
      </c>
      <c r="AB125" s="5">
        <v>48023</v>
      </c>
      <c r="AG125" s="414"/>
    </row>
    <row r="126" spans="25:33">
      <c r="Y126" s="5">
        <v>48157674900</v>
      </c>
      <c r="Z126" s="5" t="s">
        <v>433</v>
      </c>
      <c r="AA126" s="5">
        <v>32.6</v>
      </c>
      <c r="AB126" s="5">
        <v>40526</v>
      </c>
      <c r="AG126" s="414"/>
    </row>
    <row r="127" spans="25:33">
      <c r="Y127" s="5">
        <v>48157675000</v>
      </c>
      <c r="Z127" s="5" t="s">
        <v>433</v>
      </c>
      <c r="AA127" s="5">
        <v>22.2</v>
      </c>
      <c r="AB127" s="5">
        <v>36621</v>
      </c>
      <c r="AG127" s="414"/>
    </row>
    <row r="128" spans="25:33">
      <c r="Y128" s="5">
        <v>48157675100</v>
      </c>
      <c r="Z128" s="5" t="s">
        <v>433</v>
      </c>
      <c r="AA128" s="5">
        <v>12.4</v>
      </c>
      <c r="AB128" s="5">
        <v>54003</v>
      </c>
      <c r="AG128" s="414"/>
    </row>
    <row r="129" spans="25:33">
      <c r="Y129" s="5">
        <v>48157675200</v>
      </c>
      <c r="Z129" s="5" t="s">
        <v>433</v>
      </c>
      <c r="AA129" s="5">
        <v>17.5</v>
      </c>
      <c r="AB129" s="5">
        <v>49722</v>
      </c>
      <c r="AG129" s="414"/>
    </row>
    <row r="130" spans="25:33">
      <c r="Y130" s="5">
        <v>48157675300</v>
      </c>
      <c r="Z130" s="5" t="s">
        <v>433</v>
      </c>
      <c r="AA130" s="5">
        <v>22.9</v>
      </c>
      <c r="AB130" s="5">
        <v>43328</v>
      </c>
      <c r="AG130" s="414"/>
    </row>
    <row r="131" spans="25:33">
      <c r="Y131" s="5">
        <v>48157675400</v>
      </c>
      <c r="Z131" s="5" t="s">
        <v>433</v>
      </c>
      <c r="AA131" s="5">
        <v>16.2</v>
      </c>
      <c r="AB131" s="5">
        <v>51643</v>
      </c>
      <c r="AG131" s="414"/>
    </row>
    <row r="132" spans="25:33">
      <c r="Y132" s="5">
        <v>48157675500</v>
      </c>
      <c r="Z132" s="5" t="s">
        <v>433</v>
      </c>
      <c r="AA132" s="5">
        <v>4.7</v>
      </c>
      <c r="AB132" s="5">
        <v>95745</v>
      </c>
      <c r="AG132" s="414"/>
    </row>
    <row r="133" spans="25:33">
      <c r="Y133" s="5">
        <v>48157675600</v>
      </c>
      <c r="Z133" s="5" t="s">
        <v>433</v>
      </c>
      <c r="AA133" s="5">
        <v>1.2</v>
      </c>
      <c r="AB133" s="5">
        <v>78995</v>
      </c>
      <c r="AG133" s="414"/>
    </row>
    <row r="134" spans="25:33">
      <c r="Y134" s="5">
        <v>48157675700</v>
      </c>
      <c r="Z134" s="5" t="s">
        <v>433</v>
      </c>
      <c r="AA134" s="5">
        <v>10.3</v>
      </c>
      <c r="AB134" s="5">
        <v>61851</v>
      </c>
      <c r="AG134" s="414"/>
    </row>
    <row r="135" spans="25:33">
      <c r="Y135" s="5">
        <v>48157675800</v>
      </c>
      <c r="Z135" s="5" t="s">
        <v>433</v>
      </c>
      <c r="AA135" s="5">
        <v>25.2</v>
      </c>
      <c r="AB135" s="5">
        <v>43635</v>
      </c>
      <c r="AG135" s="414"/>
    </row>
    <row r="136" spans="25:33">
      <c r="Y136" s="5">
        <v>48167720100</v>
      </c>
      <c r="Z136" s="5" t="s">
        <v>434</v>
      </c>
      <c r="AA136" s="5">
        <v>10.4</v>
      </c>
      <c r="AB136" s="5">
        <v>80625</v>
      </c>
      <c r="AG136" s="414"/>
    </row>
    <row r="137" spans="25:33">
      <c r="Y137" s="5">
        <v>48167720200</v>
      </c>
      <c r="Z137" s="5" t="s">
        <v>434</v>
      </c>
      <c r="AA137" s="5">
        <v>5</v>
      </c>
      <c r="AB137" s="5">
        <v>82841</v>
      </c>
      <c r="AG137" s="414"/>
    </row>
    <row r="138" spans="25:33">
      <c r="Y138" s="5">
        <v>48167720301</v>
      </c>
      <c r="Z138" s="5" t="s">
        <v>434</v>
      </c>
      <c r="AA138" s="5">
        <v>7.8</v>
      </c>
      <c r="AB138" s="5">
        <v>64821</v>
      </c>
      <c r="AG138" s="414"/>
    </row>
    <row r="139" spans="25:33">
      <c r="Y139" s="5">
        <v>48167720302</v>
      </c>
      <c r="Z139" s="5" t="s">
        <v>434</v>
      </c>
      <c r="AA139" s="5">
        <v>3.5</v>
      </c>
      <c r="AB139" s="5">
        <v>124315</v>
      </c>
      <c r="AG139" s="414"/>
    </row>
    <row r="140" spans="25:33">
      <c r="Y140" s="5">
        <v>48167720400</v>
      </c>
      <c r="Z140" s="5" t="s">
        <v>434</v>
      </c>
      <c r="AA140" s="5">
        <v>1.3</v>
      </c>
      <c r="AB140" s="5">
        <v>183966</v>
      </c>
      <c r="AG140" s="414"/>
    </row>
    <row r="141" spans="25:33">
      <c r="Y141" s="5">
        <v>48167720501</v>
      </c>
      <c r="Z141" s="5" t="s">
        <v>434</v>
      </c>
      <c r="AA141" s="5">
        <v>10.199999999999999</v>
      </c>
      <c r="AB141" s="5">
        <v>110486</v>
      </c>
      <c r="AG141" s="414"/>
    </row>
    <row r="142" spans="25:33">
      <c r="Y142" s="5">
        <v>48167720502</v>
      </c>
      <c r="Z142" s="5" t="s">
        <v>434</v>
      </c>
      <c r="AA142" s="5">
        <v>8.9</v>
      </c>
      <c r="AB142" s="5">
        <v>104198</v>
      </c>
      <c r="AG142" s="414"/>
    </row>
    <row r="143" spans="25:33">
      <c r="Y143" s="5">
        <v>48167720503</v>
      </c>
      <c r="Z143" s="5" t="s">
        <v>434</v>
      </c>
      <c r="AA143" s="5">
        <v>4.2</v>
      </c>
      <c r="AB143" s="5">
        <v>121635</v>
      </c>
      <c r="AG143" s="414"/>
    </row>
    <row r="144" spans="25:33">
      <c r="Y144" s="5">
        <v>48167720600</v>
      </c>
      <c r="Z144" s="5" t="s">
        <v>434</v>
      </c>
      <c r="AA144" s="5">
        <v>4.9000000000000004</v>
      </c>
      <c r="AB144" s="5">
        <v>96951</v>
      </c>
      <c r="AG144" s="414"/>
    </row>
    <row r="145" spans="25:33">
      <c r="Y145" s="5">
        <v>48167720700</v>
      </c>
      <c r="Z145" s="5" t="s">
        <v>434</v>
      </c>
      <c r="AA145" s="5">
        <v>5.2</v>
      </c>
      <c r="AB145" s="5">
        <v>95127</v>
      </c>
      <c r="AG145" s="414"/>
    </row>
    <row r="146" spans="25:33">
      <c r="Y146" s="5">
        <v>48167720800</v>
      </c>
      <c r="Z146" s="5" t="s">
        <v>434</v>
      </c>
      <c r="AA146" s="5">
        <v>9.9</v>
      </c>
      <c r="AB146" s="5">
        <v>87891</v>
      </c>
      <c r="AG146" s="414"/>
    </row>
    <row r="147" spans="25:33">
      <c r="Y147" s="5">
        <v>48167720900</v>
      </c>
      <c r="Z147" s="5" t="s">
        <v>434</v>
      </c>
      <c r="AA147" s="5">
        <v>20.5</v>
      </c>
      <c r="AB147" s="5">
        <v>50729</v>
      </c>
      <c r="AG147" s="414"/>
    </row>
    <row r="148" spans="25:33">
      <c r="Y148" s="5">
        <v>48167721000</v>
      </c>
      <c r="Z148" s="5" t="s">
        <v>434</v>
      </c>
      <c r="AA148" s="5">
        <v>18.8</v>
      </c>
      <c r="AB148" s="5">
        <v>66771</v>
      </c>
      <c r="AG148" s="414"/>
    </row>
    <row r="149" spans="25:33">
      <c r="Y149" s="5">
        <v>48167721100</v>
      </c>
      <c r="Z149" s="5" t="s">
        <v>434</v>
      </c>
      <c r="AA149" s="5">
        <v>20.2</v>
      </c>
      <c r="AB149" s="5">
        <v>50408</v>
      </c>
      <c r="AG149" s="414"/>
    </row>
    <row r="150" spans="25:33">
      <c r="Y150" s="5">
        <v>48167721201</v>
      </c>
      <c r="Z150" s="5" t="s">
        <v>434</v>
      </c>
      <c r="AA150" s="5">
        <v>9.1</v>
      </c>
      <c r="AB150" s="5">
        <v>112248</v>
      </c>
      <c r="AG150" s="414"/>
    </row>
    <row r="151" spans="25:33">
      <c r="Y151" s="5">
        <v>48167721202</v>
      </c>
      <c r="Z151" s="5" t="s">
        <v>434</v>
      </c>
      <c r="AA151" s="5">
        <v>5.0999999999999996</v>
      </c>
      <c r="AB151" s="5">
        <v>111776</v>
      </c>
      <c r="AG151" s="414"/>
    </row>
    <row r="152" spans="25:33">
      <c r="Y152" s="5">
        <v>48167721300</v>
      </c>
      <c r="Z152" s="5" t="s">
        <v>434</v>
      </c>
      <c r="AA152" s="5">
        <v>10.8</v>
      </c>
      <c r="AB152" s="5">
        <v>66429</v>
      </c>
      <c r="AG152" s="414"/>
    </row>
    <row r="153" spans="25:33">
      <c r="Y153" s="5">
        <v>48167721400</v>
      </c>
      <c r="Z153" s="5" t="s">
        <v>434</v>
      </c>
      <c r="AA153" s="5">
        <v>5.2</v>
      </c>
      <c r="AB153" s="5">
        <v>97796</v>
      </c>
      <c r="AG153" s="414"/>
    </row>
    <row r="154" spans="25:33">
      <c r="Y154" s="5">
        <v>48167721500</v>
      </c>
      <c r="Z154" s="5" t="s">
        <v>434</v>
      </c>
      <c r="AA154" s="5">
        <v>2.9</v>
      </c>
      <c r="AB154" s="5">
        <v>75108</v>
      </c>
      <c r="AG154" s="414"/>
    </row>
    <row r="155" spans="25:33">
      <c r="Y155" s="5">
        <v>48167721600</v>
      </c>
      <c r="Z155" s="5" t="s">
        <v>434</v>
      </c>
      <c r="AA155" s="5">
        <v>15.3</v>
      </c>
      <c r="AB155" s="5">
        <v>57171</v>
      </c>
      <c r="AG155" s="414"/>
    </row>
    <row r="156" spans="25:33">
      <c r="Y156" s="5">
        <v>48167721700</v>
      </c>
      <c r="Z156" s="5" t="s">
        <v>434</v>
      </c>
      <c r="AA156" s="5">
        <v>25.6</v>
      </c>
      <c r="AB156" s="5">
        <v>38810</v>
      </c>
      <c r="AG156" s="414"/>
    </row>
    <row r="157" spans="25:33">
      <c r="Y157" s="5">
        <v>48167721800</v>
      </c>
      <c r="Z157" s="5" t="s">
        <v>434</v>
      </c>
      <c r="AA157" s="5">
        <v>28.4</v>
      </c>
      <c r="AB157" s="5">
        <v>40682</v>
      </c>
      <c r="AG157" s="414"/>
    </row>
    <row r="158" spans="25:33">
      <c r="Y158" s="5">
        <v>48167721900</v>
      </c>
      <c r="Z158" s="5" t="s">
        <v>434</v>
      </c>
      <c r="AA158" s="5">
        <v>29.1</v>
      </c>
      <c r="AB158" s="5">
        <v>43017</v>
      </c>
      <c r="AG158" s="414"/>
    </row>
    <row r="159" spans="25:33">
      <c r="Y159" s="5">
        <v>48167722001</v>
      </c>
      <c r="Z159" s="5" t="s">
        <v>434</v>
      </c>
      <c r="AA159" s="5">
        <v>9.6999999999999993</v>
      </c>
      <c r="AB159" s="5">
        <v>73946</v>
      </c>
      <c r="AG159" s="414"/>
    </row>
    <row r="160" spans="25:33">
      <c r="Y160" s="5">
        <v>48167722002</v>
      </c>
      <c r="Z160" s="5" t="s">
        <v>434</v>
      </c>
      <c r="AA160" s="5">
        <v>11.3</v>
      </c>
      <c r="AB160" s="5">
        <v>50993</v>
      </c>
      <c r="AG160" s="414"/>
    </row>
    <row r="161" spans="25:33">
      <c r="Y161" s="5">
        <v>48167722100</v>
      </c>
      <c r="Z161" s="5" t="s">
        <v>434</v>
      </c>
      <c r="AA161" s="5">
        <v>14.4</v>
      </c>
      <c r="AB161" s="5">
        <v>59438</v>
      </c>
      <c r="AG161" s="414"/>
    </row>
    <row r="162" spans="25:33">
      <c r="Y162" s="5">
        <v>48167722200</v>
      </c>
      <c r="Z162" s="5" t="s">
        <v>434</v>
      </c>
      <c r="AA162" s="5">
        <v>37.5</v>
      </c>
      <c r="AB162" s="5">
        <v>26285</v>
      </c>
      <c r="AG162" s="414"/>
    </row>
    <row r="163" spans="25:33">
      <c r="Y163" s="5">
        <v>48167722300</v>
      </c>
      <c r="Z163" s="5" t="s">
        <v>434</v>
      </c>
      <c r="AA163" s="5">
        <v>31.1</v>
      </c>
      <c r="AB163" s="5">
        <v>33327</v>
      </c>
      <c r="AG163" s="414"/>
    </row>
    <row r="164" spans="25:33">
      <c r="Y164" s="5">
        <v>48167722600</v>
      </c>
      <c r="Z164" s="5" t="s">
        <v>434</v>
      </c>
      <c r="AA164" s="5">
        <v>20.6</v>
      </c>
      <c r="AB164" s="5">
        <v>38772</v>
      </c>
      <c r="AG164" s="414"/>
    </row>
    <row r="165" spans="25:33">
      <c r="Y165" s="5">
        <v>48167722700</v>
      </c>
      <c r="Z165" s="5" t="s">
        <v>434</v>
      </c>
      <c r="AA165" s="5">
        <v>22.3</v>
      </c>
      <c r="AB165" s="5">
        <v>40274</v>
      </c>
      <c r="AG165" s="414"/>
    </row>
    <row r="166" spans="25:33">
      <c r="Y166" s="5">
        <v>48167722800</v>
      </c>
      <c r="Z166" s="5" t="s">
        <v>434</v>
      </c>
      <c r="AA166" s="5">
        <v>23.3</v>
      </c>
      <c r="AB166" s="5">
        <v>33994</v>
      </c>
      <c r="AG166" s="414"/>
    </row>
    <row r="167" spans="25:33">
      <c r="Y167" s="5">
        <v>48167722900</v>
      </c>
      <c r="Z167" s="5" t="s">
        <v>434</v>
      </c>
      <c r="AA167" s="5">
        <v>19</v>
      </c>
      <c r="AB167" s="5">
        <v>41297</v>
      </c>
      <c r="AG167" s="414"/>
    </row>
    <row r="168" spans="25:33">
      <c r="Y168" s="5">
        <v>48167723000</v>
      </c>
      <c r="Z168" s="5" t="s">
        <v>434</v>
      </c>
      <c r="AA168" s="5">
        <v>21.6</v>
      </c>
      <c r="AB168" s="5">
        <v>31620</v>
      </c>
      <c r="AG168" s="414"/>
    </row>
    <row r="169" spans="25:33">
      <c r="Y169" s="5">
        <v>48167723100</v>
      </c>
      <c r="Z169" s="5" t="s">
        <v>434</v>
      </c>
      <c r="AA169" s="5">
        <v>14.8</v>
      </c>
      <c r="AB169" s="5">
        <v>38890</v>
      </c>
      <c r="AG169" s="414"/>
    </row>
    <row r="170" spans="25:33">
      <c r="Y170" s="5">
        <v>48167723200</v>
      </c>
      <c r="Z170" s="5" t="s">
        <v>434</v>
      </c>
      <c r="AA170" s="5">
        <v>12.5</v>
      </c>
      <c r="AB170" s="5">
        <v>60886</v>
      </c>
      <c r="AG170" s="414"/>
    </row>
    <row r="171" spans="25:33">
      <c r="Y171" s="5">
        <v>48167723300</v>
      </c>
      <c r="Z171" s="5" t="s">
        <v>434</v>
      </c>
      <c r="AA171" s="5">
        <v>9.6</v>
      </c>
      <c r="AB171" s="5">
        <v>82292</v>
      </c>
      <c r="AG171" s="414"/>
    </row>
    <row r="172" spans="25:33">
      <c r="Y172" s="5">
        <v>48167723400</v>
      </c>
      <c r="Z172" s="5" t="s">
        <v>434</v>
      </c>
      <c r="AA172" s="5">
        <v>5.7</v>
      </c>
      <c r="AB172" s="5">
        <v>71342</v>
      </c>
      <c r="AG172" s="414"/>
    </row>
    <row r="173" spans="25:33">
      <c r="Y173" s="5">
        <v>48167723501</v>
      </c>
      <c r="Z173" s="5" t="s">
        <v>434</v>
      </c>
      <c r="AA173" s="5">
        <v>4.0999999999999996</v>
      </c>
      <c r="AB173" s="5">
        <v>77083</v>
      </c>
      <c r="AG173" s="414"/>
    </row>
    <row r="174" spans="25:33">
      <c r="Y174" s="5">
        <v>48167723502</v>
      </c>
      <c r="Z174" s="5" t="s">
        <v>434</v>
      </c>
      <c r="AA174" s="5">
        <v>6</v>
      </c>
      <c r="AB174" s="5">
        <v>67593</v>
      </c>
      <c r="AG174" s="414"/>
    </row>
    <row r="175" spans="25:33">
      <c r="Y175" s="5">
        <v>48167723600</v>
      </c>
      <c r="Z175" s="5" t="s">
        <v>434</v>
      </c>
      <c r="AA175" s="5">
        <v>19.399999999999999</v>
      </c>
      <c r="AB175" s="5">
        <v>60106</v>
      </c>
      <c r="AG175" s="414"/>
    </row>
    <row r="176" spans="25:33">
      <c r="Y176" s="5">
        <v>48167723700</v>
      </c>
      <c r="Z176" s="5" t="s">
        <v>434</v>
      </c>
      <c r="AA176" s="5">
        <v>29.7</v>
      </c>
      <c r="AB176" s="5">
        <v>32540</v>
      </c>
      <c r="AG176" s="414"/>
    </row>
    <row r="177" spans="25:33">
      <c r="Y177" s="5">
        <v>48167723800</v>
      </c>
      <c r="Z177" s="5" t="s">
        <v>434</v>
      </c>
      <c r="AA177" s="5">
        <v>9.9</v>
      </c>
      <c r="AB177" s="5">
        <v>84583</v>
      </c>
      <c r="AG177" s="414"/>
    </row>
    <row r="178" spans="25:33">
      <c r="Y178" s="5">
        <v>48167723900</v>
      </c>
      <c r="Z178" s="5" t="s">
        <v>434</v>
      </c>
      <c r="AA178" s="5">
        <v>15.5</v>
      </c>
      <c r="AB178" s="5">
        <v>49737</v>
      </c>
      <c r="AG178" s="414"/>
    </row>
    <row r="179" spans="25:33">
      <c r="Y179" s="5">
        <v>48167724000</v>
      </c>
      <c r="Z179" s="5" t="s">
        <v>434</v>
      </c>
      <c r="AA179" s="5">
        <v>35.700000000000003</v>
      </c>
      <c r="AB179" s="5">
        <v>32143</v>
      </c>
      <c r="AG179" s="414"/>
    </row>
    <row r="180" spans="25:33">
      <c r="Y180" s="5">
        <v>48167724101</v>
      </c>
      <c r="Z180" s="5" t="s">
        <v>434</v>
      </c>
      <c r="AA180" s="5">
        <v>29.8</v>
      </c>
      <c r="AB180" s="5">
        <v>30417</v>
      </c>
      <c r="AG180" s="414"/>
    </row>
    <row r="181" spans="25:33">
      <c r="Y181" s="5">
        <v>48167724200</v>
      </c>
      <c r="Z181" s="5" t="s">
        <v>434</v>
      </c>
      <c r="AA181" s="5">
        <v>26.5</v>
      </c>
      <c r="AB181" s="5">
        <v>40217</v>
      </c>
      <c r="AG181" s="414"/>
    </row>
    <row r="182" spans="25:33">
      <c r="Y182" s="5">
        <v>48167724300</v>
      </c>
      <c r="Z182" s="5" t="s">
        <v>434</v>
      </c>
      <c r="AA182" s="5">
        <v>36.1</v>
      </c>
      <c r="AB182" s="5">
        <v>36312</v>
      </c>
      <c r="AG182" s="414"/>
    </row>
    <row r="183" spans="25:33">
      <c r="Y183" s="5">
        <v>48167724400</v>
      </c>
      <c r="Z183" s="5" t="s">
        <v>434</v>
      </c>
      <c r="AA183" s="5">
        <v>28</v>
      </c>
      <c r="AB183" s="5">
        <v>34213</v>
      </c>
      <c r="AG183" s="414"/>
    </row>
    <row r="184" spans="25:33">
      <c r="Y184" s="5">
        <v>48167724500</v>
      </c>
      <c r="Z184" s="5" t="s">
        <v>434</v>
      </c>
      <c r="AA184" s="5">
        <v>29.6</v>
      </c>
      <c r="AB184" s="5">
        <v>42014</v>
      </c>
      <c r="AG184" s="414"/>
    </row>
    <row r="185" spans="25:33">
      <c r="Y185" s="5">
        <v>48167724600</v>
      </c>
      <c r="Z185" s="5" t="s">
        <v>434</v>
      </c>
      <c r="AA185" s="5">
        <v>57.4</v>
      </c>
      <c r="AB185" s="5">
        <v>15603</v>
      </c>
      <c r="AG185" s="414"/>
    </row>
    <row r="186" spans="25:33">
      <c r="Y186" s="5">
        <v>48167724700</v>
      </c>
      <c r="Z186" s="5" t="s">
        <v>434</v>
      </c>
      <c r="AA186" s="5">
        <v>42</v>
      </c>
      <c r="AB186" s="5">
        <v>26019</v>
      </c>
      <c r="AG186" s="414"/>
    </row>
    <row r="187" spans="25:33">
      <c r="Y187" s="5">
        <v>48167724800</v>
      </c>
      <c r="Z187" s="5" t="s">
        <v>434</v>
      </c>
      <c r="AA187" s="5">
        <v>26.5</v>
      </c>
      <c r="AB187" s="5">
        <v>37589</v>
      </c>
      <c r="AG187" s="414"/>
    </row>
    <row r="188" spans="25:33">
      <c r="Y188" s="5">
        <v>48167724900</v>
      </c>
      <c r="Z188" s="5" t="s">
        <v>434</v>
      </c>
      <c r="AA188" s="5">
        <v>14.6</v>
      </c>
      <c r="AB188" s="5">
        <v>47500</v>
      </c>
      <c r="AG188" s="414"/>
    </row>
    <row r="189" spans="25:33">
      <c r="Y189" s="5">
        <v>48167725000</v>
      </c>
      <c r="Z189" s="5" t="s">
        <v>434</v>
      </c>
      <c r="AA189" s="5">
        <v>18.899999999999999</v>
      </c>
      <c r="AB189" s="5">
        <v>42935</v>
      </c>
      <c r="AG189" s="414"/>
    </row>
    <row r="190" spans="25:33">
      <c r="Y190" s="5">
        <v>48167725100</v>
      </c>
      <c r="Z190" s="5" t="s">
        <v>434</v>
      </c>
      <c r="AA190" s="5">
        <v>29.5</v>
      </c>
      <c r="AB190" s="5">
        <v>34567</v>
      </c>
      <c r="AG190" s="414"/>
    </row>
    <row r="191" spans="25:33">
      <c r="Y191" s="5">
        <v>48167725200</v>
      </c>
      <c r="Z191" s="5" t="s">
        <v>434</v>
      </c>
      <c r="AA191" s="5">
        <v>39.700000000000003</v>
      </c>
      <c r="AB191" s="5">
        <v>31295</v>
      </c>
      <c r="AG191" s="414"/>
    </row>
    <row r="192" spans="25:33">
      <c r="Y192" s="5">
        <v>48167725300</v>
      </c>
      <c r="Z192" s="5" t="s">
        <v>434</v>
      </c>
      <c r="AA192" s="5">
        <v>12.8</v>
      </c>
      <c r="AB192" s="5">
        <v>49682</v>
      </c>
      <c r="AG192" s="414"/>
    </row>
    <row r="193" spans="25:33">
      <c r="Y193" s="5">
        <v>48167725400</v>
      </c>
      <c r="Z193" s="5" t="s">
        <v>434</v>
      </c>
      <c r="AA193" s="5">
        <v>19</v>
      </c>
      <c r="AB193" s="5">
        <v>36506</v>
      </c>
      <c r="AG193" s="414"/>
    </row>
    <row r="194" spans="25:33">
      <c r="Y194" s="5">
        <v>48167725500</v>
      </c>
      <c r="Z194" s="5" t="s">
        <v>434</v>
      </c>
      <c r="AA194" s="5">
        <v>11</v>
      </c>
      <c r="AB194" s="5">
        <v>81250</v>
      </c>
      <c r="AG194" s="414"/>
    </row>
    <row r="195" spans="25:33">
      <c r="Y195" s="5">
        <v>48167725600</v>
      </c>
      <c r="Z195" s="5" t="s">
        <v>434</v>
      </c>
      <c r="AA195" s="5">
        <v>15.7</v>
      </c>
      <c r="AB195" s="5">
        <v>45160</v>
      </c>
      <c r="AG195" s="414"/>
    </row>
    <row r="196" spans="25:33">
      <c r="Y196" s="5">
        <v>48167725700</v>
      </c>
      <c r="Z196" s="5" t="s">
        <v>434</v>
      </c>
      <c r="AA196" s="5">
        <v>2.9</v>
      </c>
      <c r="AB196" s="5">
        <v>98036</v>
      </c>
      <c r="AG196" s="414"/>
    </row>
    <row r="197" spans="25:33">
      <c r="Y197" s="5">
        <v>48167725800</v>
      </c>
      <c r="Z197" s="5" t="s">
        <v>434</v>
      </c>
      <c r="AA197" s="5">
        <v>14.2</v>
      </c>
      <c r="AB197" s="5">
        <v>55550</v>
      </c>
      <c r="AG197" s="414"/>
    </row>
    <row r="198" spans="25:33">
      <c r="Y198" s="5">
        <v>48167725900</v>
      </c>
      <c r="Z198" s="5" t="s">
        <v>434</v>
      </c>
      <c r="AA198" s="5">
        <v>16.399999999999999</v>
      </c>
      <c r="AB198" s="5">
        <v>36921</v>
      </c>
      <c r="AG198" s="414"/>
    </row>
    <row r="199" spans="25:33">
      <c r="Y199" s="5">
        <v>48167726000</v>
      </c>
      <c r="Z199" s="5" t="s">
        <v>434</v>
      </c>
      <c r="AA199" s="5">
        <v>3.9</v>
      </c>
      <c r="AB199" s="5">
        <v>69013</v>
      </c>
      <c r="AG199" s="414"/>
    </row>
    <row r="200" spans="25:33">
      <c r="Y200" s="5">
        <v>48167726100</v>
      </c>
      <c r="Z200" s="5" t="s">
        <v>434</v>
      </c>
      <c r="AA200" s="5">
        <v>1.8</v>
      </c>
      <c r="AB200" s="5">
        <v>84511</v>
      </c>
      <c r="AG200" s="414"/>
    </row>
    <row r="201" spans="25:33">
      <c r="Y201" s="5">
        <v>48167726200</v>
      </c>
      <c r="Z201" s="5" t="s">
        <v>434</v>
      </c>
      <c r="AA201" s="5">
        <v>25.2</v>
      </c>
      <c r="AB201" s="5">
        <v>32380</v>
      </c>
      <c r="AG201" s="414"/>
    </row>
    <row r="202" spans="25:33">
      <c r="Y202" s="5">
        <v>48167990000</v>
      </c>
      <c r="Z202" s="5" t="s">
        <v>434</v>
      </c>
      <c r="AA202" s="5" t="s">
        <v>431</v>
      </c>
      <c r="AB202" s="5" t="s">
        <v>431</v>
      </c>
      <c r="AG202" s="414"/>
    </row>
    <row r="203" spans="25:33">
      <c r="Y203" s="5">
        <v>48201100000</v>
      </c>
      <c r="Z203" s="5" t="s">
        <v>435</v>
      </c>
      <c r="AA203" s="5">
        <v>16.3</v>
      </c>
      <c r="AB203" s="5">
        <v>98508</v>
      </c>
      <c r="AG203" s="414"/>
    </row>
    <row r="204" spans="25:33">
      <c r="Y204" s="5">
        <v>48201210100</v>
      </c>
      <c r="Z204" s="5" t="s">
        <v>435</v>
      </c>
      <c r="AA204" s="5">
        <v>0</v>
      </c>
      <c r="AB204" s="5">
        <v>175714</v>
      </c>
      <c r="AG204" s="414"/>
    </row>
    <row r="205" spans="25:33">
      <c r="Y205" s="5">
        <v>48201210400</v>
      </c>
      <c r="Z205" s="5" t="s">
        <v>435</v>
      </c>
      <c r="AA205" s="5">
        <v>37.5</v>
      </c>
      <c r="AB205" s="5">
        <v>24473</v>
      </c>
      <c r="AG205" s="414"/>
    </row>
    <row r="206" spans="25:33">
      <c r="Y206" s="5">
        <v>48201210500</v>
      </c>
      <c r="Z206" s="5" t="s">
        <v>435</v>
      </c>
      <c r="AA206" s="5">
        <v>30.2</v>
      </c>
      <c r="AB206" s="5">
        <v>33426</v>
      </c>
      <c r="AG206" s="414"/>
    </row>
    <row r="207" spans="25:33">
      <c r="Y207" s="5">
        <v>48201210600</v>
      </c>
      <c r="Z207" s="5" t="s">
        <v>435</v>
      </c>
      <c r="AA207" s="5">
        <v>20.399999999999999</v>
      </c>
      <c r="AB207" s="5">
        <v>51295</v>
      </c>
      <c r="AG207" s="414"/>
    </row>
    <row r="208" spans="25:33">
      <c r="Y208" s="5">
        <v>48201210700</v>
      </c>
      <c r="Z208" s="5" t="s">
        <v>435</v>
      </c>
      <c r="AA208" s="5">
        <v>36.200000000000003</v>
      </c>
      <c r="AB208" s="5">
        <v>37076</v>
      </c>
      <c r="AG208" s="414"/>
    </row>
    <row r="209" spans="25:33">
      <c r="Y209" s="5">
        <v>48201210800</v>
      </c>
      <c r="Z209" s="5" t="s">
        <v>435</v>
      </c>
      <c r="AA209" s="5">
        <v>32.6</v>
      </c>
      <c r="AB209" s="5">
        <v>30980</v>
      </c>
      <c r="AG209" s="414"/>
    </row>
    <row r="210" spans="25:33">
      <c r="Y210" s="5">
        <v>48201210900</v>
      </c>
      <c r="Z210" s="5" t="s">
        <v>435</v>
      </c>
      <c r="AA210" s="5">
        <v>18.7</v>
      </c>
      <c r="AB210" s="5">
        <v>25625</v>
      </c>
      <c r="AG210" s="414"/>
    </row>
    <row r="211" spans="25:33">
      <c r="Y211" s="5">
        <v>48201211000</v>
      </c>
      <c r="Z211" s="5" t="s">
        <v>435</v>
      </c>
      <c r="AA211" s="5">
        <v>29.2</v>
      </c>
      <c r="AB211" s="5">
        <v>30952</v>
      </c>
      <c r="AG211" s="414"/>
    </row>
    <row r="212" spans="25:33">
      <c r="Y212" s="5">
        <v>48201211100</v>
      </c>
      <c r="Z212" s="5" t="s">
        <v>435</v>
      </c>
      <c r="AA212" s="5">
        <v>56.8</v>
      </c>
      <c r="AB212" s="5">
        <v>22907</v>
      </c>
      <c r="AF212" s="413"/>
      <c r="AG212" s="414"/>
    </row>
    <row r="213" spans="25:33">
      <c r="Y213" s="5">
        <v>48201211200</v>
      </c>
      <c r="Z213" s="5" t="s">
        <v>435</v>
      </c>
      <c r="AA213" s="5">
        <v>36.200000000000003</v>
      </c>
      <c r="AB213" s="5">
        <v>26621</v>
      </c>
      <c r="AG213" s="414"/>
    </row>
    <row r="214" spans="25:33">
      <c r="Y214" s="5">
        <v>48201211300</v>
      </c>
      <c r="Z214" s="5" t="s">
        <v>435</v>
      </c>
      <c r="AA214" s="5">
        <v>43.8</v>
      </c>
      <c r="AB214" s="5">
        <v>20662</v>
      </c>
      <c r="AG214" s="414"/>
    </row>
    <row r="215" spans="25:33">
      <c r="Y215" s="5">
        <v>48201211400</v>
      </c>
      <c r="Z215" s="5" t="s">
        <v>435</v>
      </c>
      <c r="AA215" s="5">
        <v>41.2</v>
      </c>
      <c r="AB215" s="5">
        <v>23025</v>
      </c>
      <c r="AG215" s="414"/>
    </row>
    <row r="216" spans="25:33">
      <c r="Y216" s="5">
        <v>48201211500</v>
      </c>
      <c r="Z216" s="5" t="s">
        <v>435</v>
      </c>
      <c r="AA216" s="5">
        <v>28.6</v>
      </c>
      <c r="AB216" s="5">
        <v>33083</v>
      </c>
      <c r="AG216" s="414"/>
    </row>
    <row r="217" spans="25:33">
      <c r="Y217" s="5">
        <v>48201211600</v>
      </c>
      <c r="Z217" s="5" t="s">
        <v>435</v>
      </c>
      <c r="AA217" s="5">
        <v>20.8</v>
      </c>
      <c r="AB217" s="5">
        <v>23650</v>
      </c>
      <c r="AG217" s="414"/>
    </row>
    <row r="218" spans="25:33">
      <c r="Y218" s="5">
        <v>48201211700</v>
      </c>
      <c r="Z218" s="5" t="s">
        <v>435</v>
      </c>
      <c r="AA218" s="5">
        <v>32.9</v>
      </c>
      <c r="AB218" s="5">
        <v>27756</v>
      </c>
      <c r="AG218" s="414"/>
    </row>
    <row r="219" spans="25:33">
      <c r="Y219" s="5">
        <v>48201211900</v>
      </c>
      <c r="Z219" s="5" t="s">
        <v>435</v>
      </c>
      <c r="AA219" s="5">
        <v>27.9</v>
      </c>
      <c r="AB219" s="5">
        <v>33040</v>
      </c>
      <c r="AG219" s="414"/>
    </row>
    <row r="220" spans="25:33">
      <c r="Y220" s="5">
        <v>48201212300</v>
      </c>
      <c r="Z220" s="5" t="s">
        <v>435</v>
      </c>
      <c r="AA220" s="5">
        <v>40.700000000000003</v>
      </c>
      <c r="AB220" s="5">
        <v>24295</v>
      </c>
      <c r="AG220" s="414"/>
    </row>
    <row r="221" spans="25:33">
      <c r="Y221" s="5">
        <v>48201212400</v>
      </c>
      <c r="Z221" s="5" t="s">
        <v>435</v>
      </c>
      <c r="AA221" s="5">
        <v>19</v>
      </c>
      <c r="AB221" s="5">
        <v>34145</v>
      </c>
      <c r="AF221" s="413"/>
      <c r="AG221" s="414"/>
    </row>
    <row r="222" spans="25:33">
      <c r="Y222" s="5">
        <v>48201212500</v>
      </c>
      <c r="Z222" s="5" t="s">
        <v>435</v>
      </c>
      <c r="AA222" s="5">
        <v>32.700000000000003</v>
      </c>
      <c r="AB222" s="5">
        <v>33125</v>
      </c>
      <c r="AG222" s="414"/>
    </row>
    <row r="223" spans="25:33">
      <c r="Y223" s="5">
        <v>48201220100</v>
      </c>
      <c r="Z223" s="5" t="s">
        <v>435</v>
      </c>
      <c r="AA223" s="5">
        <v>28.5</v>
      </c>
      <c r="AB223" s="5">
        <v>34100</v>
      </c>
      <c r="AG223" s="414"/>
    </row>
    <row r="224" spans="25:33">
      <c r="Y224" s="5">
        <v>48201220200</v>
      </c>
      <c r="Z224" s="5" t="s">
        <v>435</v>
      </c>
      <c r="AA224" s="5">
        <v>22.8</v>
      </c>
      <c r="AB224" s="5">
        <v>31972</v>
      </c>
      <c r="AG224" s="414"/>
    </row>
    <row r="225" spans="25:33">
      <c r="Y225" s="5">
        <v>48201220300</v>
      </c>
      <c r="Z225" s="5" t="s">
        <v>435</v>
      </c>
      <c r="AA225" s="5">
        <v>21.7</v>
      </c>
      <c r="AB225" s="5">
        <v>42645</v>
      </c>
      <c r="AG225" s="414"/>
    </row>
    <row r="226" spans="25:33">
      <c r="Y226" s="5">
        <v>48201220400</v>
      </c>
      <c r="Z226" s="5" t="s">
        <v>435</v>
      </c>
      <c r="AA226" s="5">
        <v>32.799999999999997</v>
      </c>
      <c r="AB226" s="5">
        <v>36172</v>
      </c>
      <c r="AG226" s="414"/>
    </row>
    <row r="227" spans="25:33">
      <c r="Y227" s="5">
        <v>48201220500</v>
      </c>
      <c r="Z227" s="5" t="s">
        <v>435</v>
      </c>
      <c r="AA227" s="5">
        <v>40.299999999999997</v>
      </c>
      <c r="AB227" s="5">
        <v>16793</v>
      </c>
      <c r="AG227" s="414"/>
    </row>
    <row r="228" spans="25:33">
      <c r="Y228" s="5">
        <v>48201220600</v>
      </c>
      <c r="Z228" s="5" t="s">
        <v>435</v>
      </c>
      <c r="AA228" s="5">
        <v>29</v>
      </c>
      <c r="AB228" s="5">
        <v>40096</v>
      </c>
      <c r="AG228" s="414"/>
    </row>
    <row r="229" spans="25:33">
      <c r="Y229" s="5">
        <v>48201220700</v>
      </c>
      <c r="Z229" s="5" t="s">
        <v>435</v>
      </c>
      <c r="AA229" s="5">
        <v>45.6</v>
      </c>
      <c r="AB229" s="5">
        <v>23673</v>
      </c>
      <c r="AG229" s="414"/>
    </row>
    <row r="230" spans="25:33">
      <c r="Y230" s="5">
        <v>48201220800</v>
      </c>
      <c r="Z230" s="5" t="s">
        <v>435</v>
      </c>
      <c r="AA230" s="5">
        <v>51.6</v>
      </c>
      <c r="AB230" s="5">
        <v>24474</v>
      </c>
      <c r="AG230" s="414"/>
    </row>
    <row r="231" spans="25:33">
      <c r="Y231" s="5">
        <v>48201220900</v>
      </c>
      <c r="Z231" s="5" t="s">
        <v>435</v>
      </c>
      <c r="AA231" s="5">
        <v>26.6</v>
      </c>
      <c r="AB231" s="5">
        <v>38304</v>
      </c>
      <c r="AG231" s="414"/>
    </row>
    <row r="232" spans="25:33">
      <c r="Y232" s="5">
        <v>48201221000</v>
      </c>
      <c r="Z232" s="5" t="s">
        <v>435</v>
      </c>
      <c r="AA232" s="5">
        <v>38.4</v>
      </c>
      <c r="AB232" s="5">
        <v>36835</v>
      </c>
      <c r="AG232" s="414"/>
    </row>
    <row r="233" spans="25:33">
      <c r="Y233" s="5">
        <v>48201221100</v>
      </c>
      <c r="Z233" s="5" t="s">
        <v>435</v>
      </c>
      <c r="AA233" s="5">
        <v>41.6</v>
      </c>
      <c r="AB233" s="5">
        <v>28399</v>
      </c>
      <c r="AG233" s="414"/>
    </row>
    <row r="234" spans="25:33">
      <c r="Y234" s="5">
        <v>48201221200</v>
      </c>
      <c r="Z234" s="5" t="s">
        <v>435</v>
      </c>
      <c r="AA234" s="5">
        <v>26.4</v>
      </c>
      <c r="AB234" s="5">
        <v>43287</v>
      </c>
      <c r="AG234" s="414"/>
    </row>
    <row r="235" spans="25:33">
      <c r="Y235" s="5">
        <v>48201221300</v>
      </c>
      <c r="Z235" s="5" t="s">
        <v>435</v>
      </c>
      <c r="AA235" s="5">
        <v>27.9</v>
      </c>
      <c r="AB235" s="5">
        <v>39190</v>
      </c>
      <c r="AG235" s="414"/>
    </row>
    <row r="236" spans="25:33">
      <c r="Y236" s="5">
        <v>48201221400</v>
      </c>
      <c r="Z236" s="5" t="s">
        <v>435</v>
      </c>
      <c r="AA236" s="5">
        <v>36</v>
      </c>
      <c r="AB236" s="5">
        <v>27269</v>
      </c>
      <c r="AG236" s="414"/>
    </row>
    <row r="237" spans="25:33">
      <c r="Y237" s="5">
        <v>48201221500</v>
      </c>
      <c r="Z237" s="5" t="s">
        <v>435</v>
      </c>
      <c r="AA237" s="5">
        <v>47.6</v>
      </c>
      <c r="AB237" s="5">
        <v>28702</v>
      </c>
      <c r="AG237" s="414"/>
    </row>
    <row r="238" spans="25:33">
      <c r="Y238" s="5">
        <v>48201221600</v>
      </c>
      <c r="Z238" s="5" t="s">
        <v>435</v>
      </c>
      <c r="AA238" s="5">
        <v>20.3</v>
      </c>
      <c r="AB238" s="5">
        <v>50566</v>
      </c>
      <c r="AG238" s="414"/>
    </row>
    <row r="239" spans="25:33">
      <c r="Y239" s="5">
        <v>48201221700</v>
      </c>
      <c r="Z239" s="5" t="s">
        <v>435</v>
      </c>
      <c r="AA239" s="5">
        <v>25.3</v>
      </c>
      <c r="AB239" s="5">
        <v>39029</v>
      </c>
      <c r="AG239" s="414"/>
    </row>
    <row r="240" spans="25:33">
      <c r="Y240" s="5">
        <v>48201221800</v>
      </c>
      <c r="Z240" s="5" t="s">
        <v>435</v>
      </c>
      <c r="AA240" s="5">
        <v>30.1</v>
      </c>
      <c r="AB240" s="5">
        <v>33548</v>
      </c>
      <c r="AG240" s="414"/>
    </row>
    <row r="241" spans="25:33">
      <c r="Y241" s="5">
        <v>48201221900</v>
      </c>
      <c r="Z241" s="5" t="s">
        <v>435</v>
      </c>
      <c r="AA241" s="5">
        <v>23.8</v>
      </c>
      <c r="AB241" s="5">
        <v>43364</v>
      </c>
      <c r="AG241" s="414"/>
    </row>
    <row r="242" spans="25:33">
      <c r="Y242" s="5">
        <v>48201222000</v>
      </c>
      <c r="Z242" s="5" t="s">
        <v>435</v>
      </c>
      <c r="AA242" s="5">
        <v>20.399999999999999</v>
      </c>
      <c r="AB242" s="5">
        <v>42107</v>
      </c>
      <c r="AG242" s="414"/>
    </row>
    <row r="243" spans="25:33">
      <c r="Y243" s="5">
        <v>48201222100</v>
      </c>
      <c r="Z243" s="5" t="s">
        <v>435</v>
      </c>
      <c r="AA243" s="5">
        <v>41</v>
      </c>
      <c r="AB243" s="5">
        <v>29755</v>
      </c>
      <c r="AG243" s="414"/>
    </row>
    <row r="244" spans="25:33">
      <c r="Y244" s="5">
        <v>48201222200</v>
      </c>
      <c r="Z244" s="5" t="s">
        <v>435</v>
      </c>
      <c r="AA244" s="5">
        <v>44</v>
      </c>
      <c r="AB244" s="5">
        <v>24497</v>
      </c>
      <c r="AG244" s="414"/>
    </row>
    <row r="245" spans="25:33">
      <c r="Y245" s="5">
        <v>48201222300</v>
      </c>
      <c r="Z245" s="5" t="s">
        <v>435</v>
      </c>
      <c r="AA245" s="5">
        <v>29.6</v>
      </c>
      <c r="AB245" s="5">
        <v>41829</v>
      </c>
      <c r="AG245" s="414"/>
    </row>
    <row r="246" spans="25:33">
      <c r="Y246" s="5">
        <v>48201222401</v>
      </c>
      <c r="Z246" s="5" t="s">
        <v>435</v>
      </c>
      <c r="AA246" s="5">
        <v>36.1</v>
      </c>
      <c r="AB246" s="5">
        <v>32096</v>
      </c>
      <c r="AG246" s="414"/>
    </row>
    <row r="247" spans="25:33">
      <c r="Y247" s="5">
        <v>48201222402</v>
      </c>
      <c r="Z247" s="5" t="s">
        <v>435</v>
      </c>
      <c r="AA247" s="5">
        <v>33.6</v>
      </c>
      <c r="AB247" s="5">
        <v>39216</v>
      </c>
      <c r="AG247" s="414"/>
    </row>
    <row r="248" spans="25:33">
      <c r="Y248" s="5">
        <v>48201222501</v>
      </c>
      <c r="Z248" s="5" t="s">
        <v>435</v>
      </c>
      <c r="AA248" s="5">
        <v>45.5</v>
      </c>
      <c r="AB248" s="5">
        <v>25909</v>
      </c>
      <c r="AG248" s="414"/>
    </row>
    <row r="249" spans="25:33">
      <c r="Y249" s="5">
        <v>48201222502</v>
      </c>
      <c r="Z249" s="5" t="s">
        <v>435</v>
      </c>
      <c r="AA249" s="5">
        <v>23.5</v>
      </c>
      <c r="AB249" s="5">
        <v>38878</v>
      </c>
      <c r="AG249" s="414"/>
    </row>
    <row r="250" spans="25:33">
      <c r="Y250" s="5">
        <v>48201222503</v>
      </c>
      <c r="Z250" s="5" t="s">
        <v>435</v>
      </c>
      <c r="AA250" s="5">
        <v>50</v>
      </c>
      <c r="AB250" s="5">
        <v>30011</v>
      </c>
      <c r="AG250" s="414"/>
    </row>
    <row r="251" spans="25:33">
      <c r="Y251" s="5">
        <v>48201222600</v>
      </c>
      <c r="Z251" s="5" t="s">
        <v>435</v>
      </c>
      <c r="AA251" s="5">
        <v>39.299999999999997</v>
      </c>
      <c r="AB251" s="5">
        <v>25826</v>
      </c>
      <c r="AG251" s="414"/>
    </row>
    <row r="252" spans="25:33">
      <c r="Y252" s="5">
        <v>48201222700</v>
      </c>
      <c r="Z252" s="5" t="s">
        <v>435</v>
      </c>
      <c r="AA252" s="5">
        <v>45.1</v>
      </c>
      <c r="AB252" s="5">
        <v>20794</v>
      </c>
      <c r="AG252" s="414"/>
    </row>
    <row r="253" spans="25:33">
      <c r="Y253" s="5">
        <v>48201222800</v>
      </c>
      <c r="Z253" s="5" t="s">
        <v>435</v>
      </c>
      <c r="AA253" s="5">
        <v>28.2</v>
      </c>
      <c r="AB253" s="5">
        <v>35833</v>
      </c>
      <c r="AG253" s="414"/>
    </row>
    <row r="254" spans="25:33">
      <c r="Y254" s="5">
        <v>48201222900</v>
      </c>
      <c r="Z254" s="5" t="s">
        <v>435</v>
      </c>
      <c r="AA254" s="5">
        <v>23</v>
      </c>
      <c r="AB254" s="5">
        <v>40651</v>
      </c>
      <c r="AG254" s="414"/>
    </row>
    <row r="255" spans="25:33">
      <c r="Y255" s="5">
        <v>48201223001</v>
      </c>
      <c r="Z255" s="5" t="s">
        <v>435</v>
      </c>
      <c r="AA255" s="5">
        <v>38.799999999999997</v>
      </c>
      <c r="AB255" s="5">
        <v>36932</v>
      </c>
      <c r="AG255" s="414"/>
    </row>
    <row r="256" spans="25:33">
      <c r="Y256" s="5">
        <v>48201223002</v>
      </c>
      <c r="Z256" s="5" t="s">
        <v>435</v>
      </c>
      <c r="AA256" s="5">
        <v>45.2</v>
      </c>
      <c r="AB256" s="5">
        <v>23563</v>
      </c>
      <c r="AG256" s="414"/>
    </row>
    <row r="257" spans="25:33">
      <c r="Y257" s="5">
        <v>48201223100</v>
      </c>
      <c r="Z257" s="5" t="s">
        <v>435</v>
      </c>
      <c r="AA257" s="5">
        <v>24.1</v>
      </c>
      <c r="AB257" s="5">
        <v>39861</v>
      </c>
      <c r="AG257" s="414"/>
    </row>
    <row r="258" spans="25:33">
      <c r="Y258" s="5">
        <v>48201230100</v>
      </c>
      <c r="Z258" s="5" t="s">
        <v>435</v>
      </c>
      <c r="AA258" s="5">
        <v>25.5</v>
      </c>
      <c r="AB258" s="5">
        <v>30714</v>
      </c>
      <c r="AG258" s="414"/>
    </row>
    <row r="259" spans="25:33">
      <c r="Y259" s="5">
        <v>48201230200</v>
      </c>
      <c r="Z259" s="5" t="s">
        <v>435</v>
      </c>
      <c r="AA259" s="5">
        <v>26.2</v>
      </c>
      <c r="AB259" s="5">
        <v>29096</v>
      </c>
      <c r="AG259" s="414"/>
    </row>
    <row r="260" spans="25:33">
      <c r="Y260" s="5">
        <v>48201230300</v>
      </c>
      <c r="Z260" s="5" t="s">
        <v>435</v>
      </c>
      <c r="AA260" s="5">
        <v>33.700000000000003</v>
      </c>
      <c r="AB260" s="5">
        <v>27424</v>
      </c>
      <c r="AG260" s="414"/>
    </row>
    <row r="261" spans="25:33">
      <c r="Y261" s="5">
        <v>48201230400</v>
      </c>
      <c r="Z261" s="5" t="s">
        <v>435</v>
      </c>
      <c r="AA261" s="5">
        <v>22.5</v>
      </c>
      <c r="AB261" s="5">
        <v>32000</v>
      </c>
      <c r="AG261" s="414"/>
    </row>
    <row r="262" spans="25:33">
      <c r="Y262" s="5">
        <v>48201230500</v>
      </c>
      <c r="Z262" s="5" t="s">
        <v>435</v>
      </c>
      <c r="AA262" s="5">
        <v>34.5</v>
      </c>
      <c r="AB262" s="5">
        <v>33139</v>
      </c>
      <c r="AG262" s="414"/>
    </row>
    <row r="263" spans="25:33">
      <c r="Y263" s="5">
        <v>48201230600</v>
      </c>
      <c r="Z263" s="5" t="s">
        <v>435</v>
      </c>
      <c r="AA263" s="5">
        <v>31.7</v>
      </c>
      <c r="AB263" s="5">
        <v>28683</v>
      </c>
      <c r="AG263" s="414"/>
    </row>
    <row r="264" spans="25:33">
      <c r="Y264" s="5">
        <v>48201230700</v>
      </c>
      <c r="Z264" s="5" t="s">
        <v>435</v>
      </c>
      <c r="AA264" s="5">
        <v>27</v>
      </c>
      <c r="AB264" s="5">
        <v>27688</v>
      </c>
      <c r="AG264" s="414"/>
    </row>
    <row r="265" spans="25:33">
      <c r="Y265" s="5">
        <v>48201230800</v>
      </c>
      <c r="Z265" s="5" t="s">
        <v>435</v>
      </c>
      <c r="AA265" s="5">
        <v>21.8</v>
      </c>
      <c r="AB265" s="5">
        <v>32674</v>
      </c>
      <c r="AG265" s="414"/>
    </row>
    <row r="266" spans="25:33">
      <c r="Y266" s="5">
        <v>48201230900</v>
      </c>
      <c r="Z266" s="5" t="s">
        <v>435</v>
      </c>
      <c r="AA266" s="5">
        <v>40.1</v>
      </c>
      <c r="AB266" s="5">
        <v>23453</v>
      </c>
      <c r="AG266" s="414"/>
    </row>
    <row r="267" spans="25:33">
      <c r="Y267" s="5">
        <v>48201231000</v>
      </c>
      <c r="Z267" s="5" t="s">
        <v>435</v>
      </c>
      <c r="AA267" s="5">
        <v>14.7</v>
      </c>
      <c r="AB267" s="5">
        <v>37667</v>
      </c>
      <c r="AG267" s="414"/>
    </row>
    <row r="268" spans="25:33">
      <c r="Y268" s="5">
        <v>48201231100</v>
      </c>
      <c r="Z268" s="5" t="s">
        <v>435</v>
      </c>
      <c r="AA268" s="5">
        <v>31</v>
      </c>
      <c r="AB268" s="5">
        <v>35014</v>
      </c>
      <c r="AG268" s="414"/>
    </row>
    <row r="269" spans="25:33">
      <c r="Y269" s="5">
        <v>48201231200</v>
      </c>
      <c r="Z269" s="5" t="s">
        <v>435</v>
      </c>
      <c r="AA269" s="5">
        <v>18.5</v>
      </c>
      <c r="AB269" s="5">
        <v>34724</v>
      </c>
      <c r="AG269" s="414"/>
    </row>
    <row r="270" spans="25:33">
      <c r="Y270" s="5">
        <v>48201231300</v>
      </c>
      <c r="Z270" s="5" t="s">
        <v>435</v>
      </c>
      <c r="AA270" s="5">
        <v>31.8</v>
      </c>
      <c r="AB270" s="5">
        <v>31279</v>
      </c>
      <c r="AG270" s="414"/>
    </row>
    <row r="271" spans="25:33">
      <c r="Y271" s="5">
        <v>48201231400</v>
      </c>
      <c r="Z271" s="5" t="s">
        <v>435</v>
      </c>
      <c r="AA271" s="5">
        <v>17.7</v>
      </c>
      <c r="AB271" s="5">
        <v>40890</v>
      </c>
      <c r="AG271" s="414"/>
    </row>
    <row r="272" spans="25:33">
      <c r="Y272" s="5">
        <v>48201231500</v>
      </c>
      <c r="Z272" s="5" t="s">
        <v>435</v>
      </c>
      <c r="AA272" s="5">
        <v>37.700000000000003</v>
      </c>
      <c r="AB272" s="5">
        <v>25500</v>
      </c>
      <c r="AG272" s="414"/>
    </row>
    <row r="273" spans="25:33">
      <c r="Y273" s="5">
        <v>48201231600</v>
      </c>
      <c r="Z273" s="5" t="s">
        <v>435</v>
      </c>
      <c r="AA273" s="5">
        <v>15.8</v>
      </c>
      <c r="AB273" s="5">
        <v>43490</v>
      </c>
      <c r="AG273" s="414"/>
    </row>
    <row r="274" spans="25:33">
      <c r="Y274" s="5">
        <v>48201231700</v>
      </c>
      <c r="Z274" s="5" t="s">
        <v>435</v>
      </c>
      <c r="AA274" s="5">
        <v>31</v>
      </c>
      <c r="AB274" s="5">
        <v>34688</v>
      </c>
      <c r="AG274" s="414"/>
    </row>
    <row r="275" spans="25:33">
      <c r="Y275" s="5">
        <v>48201231800</v>
      </c>
      <c r="Z275" s="5" t="s">
        <v>435</v>
      </c>
      <c r="AA275" s="5">
        <v>21.6</v>
      </c>
      <c r="AB275" s="5">
        <v>47532</v>
      </c>
      <c r="AG275" s="414"/>
    </row>
    <row r="276" spans="25:33">
      <c r="Y276" s="5">
        <v>48201231900</v>
      </c>
      <c r="Z276" s="5" t="s">
        <v>435</v>
      </c>
      <c r="AA276" s="5">
        <v>26.5</v>
      </c>
      <c r="AB276" s="5">
        <v>32009</v>
      </c>
      <c r="AG276" s="414"/>
    </row>
    <row r="277" spans="25:33">
      <c r="Y277" s="5">
        <v>48201232000</v>
      </c>
      <c r="Z277" s="5" t="s">
        <v>435</v>
      </c>
      <c r="AA277" s="5">
        <v>13.8</v>
      </c>
      <c r="AB277" s="5">
        <v>56802</v>
      </c>
      <c r="AG277" s="414"/>
    </row>
    <row r="278" spans="25:33">
      <c r="Y278" s="5">
        <v>48201232100</v>
      </c>
      <c r="Z278" s="5" t="s">
        <v>435</v>
      </c>
      <c r="AA278" s="5">
        <v>28.5</v>
      </c>
      <c r="AB278" s="5">
        <v>36397</v>
      </c>
      <c r="AG278" s="414"/>
    </row>
    <row r="279" spans="25:33">
      <c r="Y279" s="5">
        <v>48201232200</v>
      </c>
      <c r="Z279" s="5" t="s">
        <v>435</v>
      </c>
      <c r="AA279" s="5">
        <v>16.2</v>
      </c>
      <c r="AB279" s="5">
        <v>63676</v>
      </c>
      <c r="AG279" s="414"/>
    </row>
    <row r="280" spans="25:33">
      <c r="Y280" s="5">
        <v>48201232301</v>
      </c>
      <c r="Z280" s="5" t="s">
        <v>435</v>
      </c>
      <c r="AA280" s="5">
        <v>22.2</v>
      </c>
      <c r="AB280" s="5">
        <v>44814</v>
      </c>
      <c r="AG280" s="414"/>
    </row>
    <row r="281" spans="25:33">
      <c r="Y281" s="5">
        <v>48201232302</v>
      </c>
      <c r="Z281" s="5" t="s">
        <v>435</v>
      </c>
      <c r="AA281" s="5">
        <v>14.4</v>
      </c>
      <c r="AB281" s="5">
        <v>57391</v>
      </c>
      <c r="AG281" s="414"/>
    </row>
    <row r="282" spans="25:33">
      <c r="Y282" s="5">
        <v>48201232401</v>
      </c>
      <c r="Z282" s="5" t="s">
        <v>435</v>
      </c>
      <c r="AA282" s="5">
        <v>16</v>
      </c>
      <c r="AB282" s="5">
        <v>57204</v>
      </c>
      <c r="AG282" s="414"/>
    </row>
    <row r="283" spans="25:33">
      <c r="Y283" s="5">
        <v>48201232402</v>
      </c>
      <c r="Z283" s="5" t="s">
        <v>435</v>
      </c>
      <c r="AA283" s="5">
        <v>13.6</v>
      </c>
      <c r="AB283" s="5">
        <v>51026</v>
      </c>
      <c r="AG283" s="414"/>
    </row>
    <row r="284" spans="25:33">
      <c r="Y284" s="5">
        <v>48201232403</v>
      </c>
      <c r="Z284" s="5" t="s">
        <v>435</v>
      </c>
      <c r="AA284" s="5">
        <v>16.8</v>
      </c>
      <c r="AB284" s="5">
        <v>46250</v>
      </c>
      <c r="AG284" s="414"/>
    </row>
    <row r="285" spans="25:33">
      <c r="Y285" s="5">
        <v>48201232500</v>
      </c>
      <c r="Z285" s="5" t="s">
        <v>435</v>
      </c>
      <c r="AA285" s="5">
        <v>20.100000000000001</v>
      </c>
      <c r="AB285" s="5">
        <v>43088</v>
      </c>
      <c r="AG285" s="414"/>
    </row>
    <row r="286" spans="25:33">
      <c r="Y286" s="5">
        <v>48201232600</v>
      </c>
      <c r="Z286" s="5" t="s">
        <v>435</v>
      </c>
      <c r="AA286" s="5">
        <v>16.899999999999999</v>
      </c>
      <c r="AB286" s="5">
        <v>57450</v>
      </c>
      <c r="AG286" s="414"/>
    </row>
    <row r="287" spans="25:33">
      <c r="Y287" s="5">
        <v>48201232701</v>
      </c>
      <c r="Z287" s="5" t="s">
        <v>435</v>
      </c>
      <c r="AA287" s="5">
        <v>29.2</v>
      </c>
      <c r="AB287" s="5">
        <v>38329</v>
      </c>
      <c r="AG287" s="414"/>
    </row>
    <row r="288" spans="25:33">
      <c r="Y288" s="5">
        <v>48201232702</v>
      </c>
      <c r="Z288" s="5" t="s">
        <v>435</v>
      </c>
      <c r="AA288" s="5">
        <v>33.799999999999997</v>
      </c>
      <c r="AB288" s="5">
        <v>29943</v>
      </c>
      <c r="AG288" s="414"/>
    </row>
    <row r="289" spans="25:33">
      <c r="Y289" s="5">
        <v>48201232800</v>
      </c>
      <c r="Z289" s="5" t="s">
        <v>435</v>
      </c>
      <c r="AA289" s="5">
        <v>12.4</v>
      </c>
      <c r="AB289" s="5">
        <v>47442</v>
      </c>
      <c r="AG289" s="414"/>
    </row>
    <row r="290" spans="25:33">
      <c r="Y290" s="5">
        <v>48201232900</v>
      </c>
      <c r="Z290" s="5" t="s">
        <v>435</v>
      </c>
      <c r="AA290" s="5">
        <v>15.1</v>
      </c>
      <c r="AB290" s="5">
        <v>50863</v>
      </c>
      <c r="AG290" s="414"/>
    </row>
    <row r="291" spans="25:33">
      <c r="Y291" s="5">
        <v>48201233001</v>
      </c>
      <c r="Z291" s="5" t="s">
        <v>435</v>
      </c>
      <c r="AA291" s="5">
        <v>25.9</v>
      </c>
      <c r="AB291" s="5">
        <v>41405</v>
      </c>
      <c r="AG291" s="414"/>
    </row>
    <row r="292" spans="25:33">
      <c r="Y292" s="5">
        <v>48201233002</v>
      </c>
      <c r="Z292" s="5" t="s">
        <v>435</v>
      </c>
      <c r="AA292" s="5">
        <v>7.7</v>
      </c>
      <c r="AB292" s="5">
        <v>80806</v>
      </c>
      <c r="AG292" s="414"/>
    </row>
    <row r="293" spans="25:33">
      <c r="Y293" s="5">
        <v>48201233003</v>
      </c>
      <c r="Z293" s="5" t="s">
        <v>435</v>
      </c>
      <c r="AA293" s="5">
        <v>6.2</v>
      </c>
      <c r="AB293" s="5">
        <v>76042</v>
      </c>
      <c r="AG293" s="414"/>
    </row>
    <row r="294" spans="25:33">
      <c r="Y294" s="5">
        <v>48201233101</v>
      </c>
      <c r="Z294" s="5" t="s">
        <v>435</v>
      </c>
      <c r="AA294" s="5">
        <v>30.2</v>
      </c>
      <c r="AB294" s="5">
        <v>35753</v>
      </c>
      <c r="AG294" s="414"/>
    </row>
    <row r="295" spans="25:33">
      <c r="Y295" s="5">
        <v>48201233102</v>
      </c>
      <c r="Z295" s="5" t="s">
        <v>435</v>
      </c>
      <c r="AA295" s="5">
        <v>35.6</v>
      </c>
      <c r="AB295" s="5">
        <v>37143</v>
      </c>
      <c r="AG295" s="414"/>
    </row>
    <row r="296" spans="25:33">
      <c r="Y296" s="5">
        <v>48201233103</v>
      </c>
      <c r="Z296" s="5" t="s">
        <v>435</v>
      </c>
      <c r="AA296" s="5">
        <v>44.7</v>
      </c>
      <c r="AB296" s="5">
        <v>27857</v>
      </c>
      <c r="AG296" s="414"/>
    </row>
    <row r="297" spans="25:33">
      <c r="Y297" s="5">
        <v>48201233200</v>
      </c>
      <c r="Z297" s="5" t="s">
        <v>435</v>
      </c>
      <c r="AA297" s="5">
        <v>9.1</v>
      </c>
      <c r="AB297" s="5">
        <v>49433</v>
      </c>
      <c r="AG297" s="414"/>
    </row>
    <row r="298" spans="25:33">
      <c r="Y298" s="5">
        <v>48201233300</v>
      </c>
      <c r="Z298" s="5" t="s">
        <v>435</v>
      </c>
      <c r="AA298" s="5">
        <v>18.399999999999999</v>
      </c>
      <c r="AB298" s="5">
        <v>42283</v>
      </c>
      <c r="AG298" s="414"/>
    </row>
    <row r="299" spans="25:33">
      <c r="Y299" s="5">
        <v>48201233400</v>
      </c>
      <c r="Z299" s="5" t="s">
        <v>435</v>
      </c>
      <c r="AA299" s="5">
        <v>35.200000000000003</v>
      </c>
      <c r="AB299" s="5">
        <v>29479</v>
      </c>
      <c r="AG299" s="414"/>
    </row>
    <row r="300" spans="25:33">
      <c r="Y300" s="5">
        <v>48201233500</v>
      </c>
      <c r="Z300" s="5" t="s">
        <v>435</v>
      </c>
      <c r="AA300" s="5">
        <v>32.9</v>
      </c>
      <c r="AB300" s="5">
        <v>34225</v>
      </c>
      <c r="AG300" s="414"/>
    </row>
    <row r="301" spans="25:33">
      <c r="Y301" s="5">
        <v>48201233600</v>
      </c>
      <c r="Z301" s="5" t="s">
        <v>435</v>
      </c>
      <c r="AA301" s="5">
        <v>47.3</v>
      </c>
      <c r="AB301" s="5">
        <v>31811</v>
      </c>
      <c r="AG301" s="414"/>
    </row>
    <row r="302" spans="25:33">
      <c r="Y302" s="5">
        <v>48201233701</v>
      </c>
      <c r="Z302" s="5" t="s">
        <v>435</v>
      </c>
      <c r="AA302" s="5">
        <v>29.5</v>
      </c>
      <c r="AB302" s="5">
        <v>41045</v>
      </c>
      <c r="AG302" s="414"/>
    </row>
    <row r="303" spans="25:33">
      <c r="Y303" s="5">
        <v>48201233702</v>
      </c>
      <c r="Z303" s="5" t="s">
        <v>435</v>
      </c>
      <c r="AA303" s="5">
        <v>15.3</v>
      </c>
      <c r="AB303" s="5">
        <v>46654</v>
      </c>
      <c r="AG303" s="414"/>
    </row>
    <row r="304" spans="25:33">
      <c r="Y304" s="5">
        <v>48201233703</v>
      </c>
      <c r="Z304" s="5" t="s">
        <v>435</v>
      </c>
      <c r="AA304" s="5">
        <v>32.6</v>
      </c>
      <c r="AB304" s="5">
        <v>31893</v>
      </c>
      <c r="AG304" s="414"/>
    </row>
    <row r="305" spans="25:33">
      <c r="Y305" s="5">
        <v>48201240100</v>
      </c>
      <c r="Z305" s="5" t="s">
        <v>435</v>
      </c>
      <c r="AA305" s="5">
        <v>23.5</v>
      </c>
      <c r="AB305" s="5">
        <v>32857</v>
      </c>
      <c r="AG305" s="414"/>
    </row>
    <row r="306" spans="25:33">
      <c r="Y306" s="5">
        <v>48201240400</v>
      </c>
      <c r="Z306" s="5" t="s">
        <v>435</v>
      </c>
      <c r="AA306" s="5">
        <v>24.7</v>
      </c>
      <c r="AB306" s="5">
        <v>53061</v>
      </c>
      <c r="AG306" s="414"/>
    </row>
    <row r="307" spans="25:33">
      <c r="Y307" s="5">
        <v>48201240501</v>
      </c>
      <c r="Z307" s="5" t="s">
        <v>435</v>
      </c>
      <c r="AA307" s="5">
        <v>27.8</v>
      </c>
      <c r="AB307" s="5">
        <v>27572</v>
      </c>
      <c r="AG307" s="414"/>
    </row>
    <row r="308" spans="25:33">
      <c r="Y308" s="5">
        <v>48201240502</v>
      </c>
      <c r="Z308" s="5" t="s">
        <v>435</v>
      </c>
      <c r="AA308" s="5">
        <v>44.3</v>
      </c>
      <c r="AB308" s="5">
        <v>19849</v>
      </c>
      <c r="AG308" s="414"/>
    </row>
    <row r="309" spans="25:33">
      <c r="Y309" s="5">
        <v>48201240600</v>
      </c>
      <c r="Z309" s="5" t="s">
        <v>435</v>
      </c>
      <c r="AA309" s="5">
        <v>40.1</v>
      </c>
      <c r="AB309" s="5">
        <v>27978</v>
      </c>
      <c r="AG309" s="414"/>
    </row>
    <row r="310" spans="25:33">
      <c r="Y310" s="5">
        <v>48201240701</v>
      </c>
      <c r="Z310" s="5" t="s">
        <v>435</v>
      </c>
      <c r="AA310" s="5">
        <v>15.3</v>
      </c>
      <c r="AB310" s="5">
        <v>51951</v>
      </c>
      <c r="AG310" s="414"/>
    </row>
    <row r="311" spans="25:33">
      <c r="Y311" s="5">
        <v>48201240702</v>
      </c>
      <c r="Z311" s="5" t="s">
        <v>435</v>
      </c>
      <c r="AA311" s="5">
        <v>12.7</v>
      </c>
      <c r="AB311" s="5">
        <v>61829</v>
      </c>
      <c r="AG311" s="414"/>
    </row>
    <row r="312" spans="25:33">
      <c r="Y312" s="5">
        <v>48201240801</v>
      </c>
      <c r="Z312" s="5" t="s">
        <v>435</v>
      </c>
      <c r="AA312" s="5">
        <v>19.600000000000001</v>
      </c>
      <c r="AB312" s="5">
        <v>40095</v>
      </c>
      <c r="AG312" s="414"/>
    </row>
    <row r="313" spans="25:33">
      <c r="Y313" s="5">
        <v>48201240802</v>
      </c>
      <c r="Z313" s="5" t="s">
        <v>435</v>
      </c>
      <c r="AA313" s="5">
        <v>19.2</v>
      </c>
      <c r="AB313" s="5">
        <v>47809</v>
      </c>
      <c r="AG313" s="414"/>
    </row>
    <row r="314" spans="25:33">
      <c r="Y314" s="5">
        <v>48201240901</v>
      </c>
      <c r="Z314" s="5" t="s">
        <v>435</v>
      </c>
      <c r="AA314" s="5">
        <v>10.7</v>
      </c>
      <c r="AB314" s="5">
        <v>61950</v>
      </c>
      <c r="AG314" s="414"/>
    </row>
    <row r="315" spans="25:33">
      <c r="Y315" s="5">
        <v>48201240902</v>
      </c>
      <c r="Z315" s="5" t="s">
        <v>435</v>
      </c>
      <c r="AA315" s="5">
        <v>12.7</v>
      </c>
      <c r="AB315" s="5">
        <v>58745</v>
      </c>
      <c r="AG315" s="414"/>
    </row>
    <row r="316" spans="25:33">
      <c r="Y316" s="5">
        <v>48201241000</v>
      </c>
      <c r="Z316" s="5" t="s">
        <v>435</v>
      </c>
      <c r="AA316" s="5">
        <v>10.5</v>
      </c>
      <c r="AB316" s="5">
        <v>59815</v>
      </c>
      <c r="AG316" s="414"/>
    </row>
    <row r="317" spans="25:33">
      <c r="Y317" s="5">
        <v>48201241101</v>
      </c>
      <c r="Z317" s="5" t="s">
        <v>435</v>
      </c>
      <c r="AA317" s="5">
        <v>9.8000000000000007</v>
      </c>
      <c r="AB317" s="5">
        <v>72882</v>
      </c>
      <c r="AG317" s="414"/>
    </row>
    <row r="318" spans="25:33">
      <c r="Y318" s="5">
        <v>48201241102</v>
      </c>
      <c r="Z318" s="5" t="s">
        <v>435</v>
      </c>
      <c r="AA318" s="5">
        <v>15.9</v>
      </c>
      <c r="AB318" s="5">
        <v>63505</v>
      </c>
      <c r="AG318" s="414"/>
    </row>
    <row r="319" spans="25:33">
      <c r="Y319" s="5">
        <v>48201241103</v>
      </c>
      <c r="Z319" s="5" t="s">
        <v>435</v>
      </c>
      <c r="AA319" s="5">
        <v>10.1</v>
      </c>
      <c r="AB319" s="5">
        <v>47869</v>
      </c>
      <c r="AG319" s="414"/>
    </row>
    <row r="320" spans="25:33">
      <c r="Y320" s="5">
        <v>48201241200</v>
      </c>
      <c r="Z320" s="5" t="s">
        <v>435</v>
      </c>
      <c r="AA320" s="5">
        <v>8.1999999999999993</v>
      </c>
      <c r="AB320" s="5">
        <v>52371</v>
      </c>
      <c r="AG320" s="414"/>
    </row>
    <row r="321" spans="25:33">
      <c r="Y321" s="5">
        <v>48201241300</v>
      </c>
      <c r="Z321" s="5" t="s">
        <v>435</v>
      </c>
      <c r="AA321" s="5">
        <v>7.1</v>
      </c>
      <c r="AB321" s="5">
        <v>91338</v>
      </c>
      <c r="AG321" s="414"/>
    </row>
    <row r="322" spans="25:33">
      <c r="Y322" s="5">
        <v>48201241400</v>
      </c>
      <c r="Z322" s="5" t="s">
        <v>435</v>
      </c>
      <c r="AA322" s="5">
        <v>20</v>
      </c>
      <c r="AB322" s="5">
        <v>68385</v>
      </c>
      <c r="AG322" s="414"/>
    </row>
    <row r="323" spans="25:33">
      <c r="Y323" s="5">
        <v>48201241500</v>
      </c>
      <c r="Z323" s="5" t="s">
        <v>435</v>
      </c>
      <c r="AA323" s="5">
        <v>21.5</v>
      </c>
      <c r="AB323" s="5">
        <v>35968</v>
      </c>
      <c r="AG323" s="414"/>
    </row>
    <row r="324" spans="25:33">
      <c r="Y324" s="5">
        <v>48201250100</v>
      </c>
      <c r="Z324" s="5" t="s">
        <v>435</v>
      </c>
      <c r="AA324" s="5">
        <v>5.4</v>
      </c>
      <c r="AB324" s="5">
        <v>69417</v>
      </c>
      <c r="AG324" s="414"/>
    </row>
    <row r="325" spans="25:33">
      <c r="Y325" s="5">
        <v>48201250200</v>
      </c>
      <c r="Z325" s="5" t="s">
        <v>435</v>
      </c>
      <c r="AA325" s="5">
        <v>16.399999999999999</v>
      </c>
      <c r="AB325" s="5">
        <v>66548</v>
      </c>
      <c r="AG325" s="414"/>
    </row>
    <row r="326" spans="25:33">
      <c r="Y326" s="5">
        <v>48201250301</v>
      </c>
      <c r="Z326" s="5" t="s">
        <v>435</v>
      </c>
      <c r="AA326" s="5">
        <v>8.6999999999999993</v>
      </c>
      <c r="AB326" s="5">
        <v>64984</v>
      </c>
      <c r="AG326" s="414"/>
    </row>
    <row r="327" spans="25:33">
      <c r="Y327" s="5">
        <v>48201250302</v>
      </c>
      <c r="Z327" s="5" t="s">
        <v>435</v>
      </c>
      <c r="AA327" s="5">
        <v>8.1999999999999993</v>
      </c>
      <c r="AB327" s="5">
        <v>74790</v>
      </c>
      <c r="AG327" s="414"/>
    </row>
    <row r="328" spans="25:33">
      <c r="Y328" s="5">
        <v>48201250401</v>
      </c>
      <c r="Z328" s="5" t="s">
        <v>435</v>
      </c>
      <c r="AA328" s="5">
        <v>6.9</v>
      </c>
      <c r="AB328" s="5">
        <v>96897</v>
      </c>
      <c r="AG328" s="414"/>
    </row>
    <row r="329" spans="25:33">
      <c r="Y329" s="5">
        <v>48201250402</v>
      </c>
      <c r="Z329" s="5" t="s">
        <v>435</v>
      </c>
      <c r="AA329" s="5">
        <v>7</v>
      </c>
      <c r="AB329" s="5">
        <v>110103</v>
      </c>
      <c r="AG329" s="414"/>
    </row>
    <row r="330" spans="25:33">
      <c r="Y330" s="5">
        <v>48201250500</v>
      </c>
      <c r="Z330" s="5" t="s">
        <v>435</v>
      </c>
      <c r="AA330" s="5">
        <v>7.9</v>
      </c>
      <c r="AB330" s="5">
        <v>71875</v>
      </c>
      <c r="AG330" s="414"/>
    </row>
    <row r="331" spans="25:33">
      <c r="Y331" s="5">
        <v>48201250600</v>
      </c>
      <c r="Z331" s="5" t="s">
        <v>435</v>
      </c>
      <c r="AA331" s="5">
        <v>23.2</v>
      </c>
      <c r="AB331" s="5">
        <v>34450</v>
      </c>
      <c r="AG331" s="414"/>
    </row>
    <row r="332" spans="25:33">
      <c r="Y332" s="5">
        <v>48201250701</v>
      </c>
      <c r="Z332" s="5" t="s">
        <v>435</v>
      </c>
      <c r="AA332" s="5">
        <v>9.6999999999999993</v>
      </c>
      <c r="AB332" s="5">
        <v>79122</v>
      </c>
      <c r="AG332" s="414"/>
    </row>
    <row r="333" spans="25:33">
      <c r="Y333" s="5">
        <v>48201250702</v>
      </c>
      <c r="Z333" s="5" t="s">
        <v>435</v>
      </c>
      <c r="AA333" s="5">
        <v>4.7</v>
      </c>
      <c r="AB333" s="5">
        <v>108324</v>
      </c>
      <c r="AG333" s="414"/>
    </row>
    <row r="334" spans="25:33">
      <c r="Y334" s="5">
        <v>48201250800</v>
      </c>
      <c r="Z334" s="5" t="s">
        <v>435</v>
      </c>
      <c r="AA334" s="5">
        <v>2.8</v>
      </c>
      <c r="AB334" s="5">
        <v>107847</v>
      </c>
      <c r="AG334" s="414"/>
    </row>
    <row r="335" spans="25:33">
      <c r="Y335" s="5">
        <v>48201250900</v>
      </c>
      <c r="Z335" s="5" t="s">
        <v>435</v>
      </c>
      <c r="AA335" s="5">
        <v>4.4000000000000004</v>
      </c>
      <c r="AB335" s="5">
        <v>132813</v>
      </c>
      <c r="AG335" s="414"/>
    </row>
    <row r="336" spans="25:33">
      <c r="Y336" s="5">
        <v>48201251000</v>
      </c>
      <c r="Z336" s="5" t="s">
        <v>435</v>
      </c>
      <c r="AA336" s="5">
        <v>12.1</v>
      </c>
      <c r="AB336" s="5">
        <v>79653</v>
      </c>
      <c r="AG336" s="414"/>
    </row>
    <row r="337" spans="25:33">
      <c r="Y337" s="5">
        <v>48201251100</v>
      </c>
      <c r="Z337" s="5" t="s">
        <v>435</v>
      </c>
      <c r="AA337" s="5">
        <v>4.4000000000000004</v>
      </c>
      <c r="AB337" s="5">
        <v>80534</v>
      </c>
      <c r="AG337" s="414"/>
    </row>
    <row r="338" spans="25:33">
      <c r="Y338" s="5">
        <v>48201251200</v>
      </c>
      <c r="Z338" s="5" t="s">
        <v>435</v>
      </c>
      <c r="AA338" s="5">
        <v>14.6</v>
      </c>
      <c r="AB338" s="5">
        <v>71594</v>
      </c>
      <c r="AG338" s="414"/>
    </row>
    <row r="339" spans="25:33">
      <c r="Y339" s="5">
        <v>48201251300</v>
      </c>
      <c r="Z339" s="5" t="s">
        <v>435</v>
      </c>
      <c r="AA339" s="5">
        <v>1.2</v>
      </c>
      <c r="AB339" s="5">
        <v>86302</v>
      </c>
      <c r="AG339" s="414"/>
    </row>
    <row r="340" spans="25:33">
      <c r="Y340" s="5">
        <v>48201251401</v>
      </c>
      <c r="Z340" s="5" t="s">
        <v>435</v>
      </c>
      <c r="AA340" s="5">
        <v>3.6</v>
      </c>
      <c r="AB340" s="5">
        <v>109653</v>
      </c>
      <c r="AG340" s="414"/>
    </row>
    <row r="341" spans="25:33">
      <c r="Y341" s="5">
        <v>48201251402</v>
      </c>
      <c r="Z341" s="5" t="s">
        <v>435</v>
      </c>
      <c r="AA341" s="5">
        <v>4.7</v>
      </c>
      <c r="AB341" s="5">
        <v>61452</v>
      </c>
      <c r="AG341" s="414"/>
    </row>
    <row r="342" spans="25:33">
      <c r="Y342" s="5">
        <v>48201251501</v>
      </c>
      <c r="Z342" s="5" t="s">
        <v>435</v>
      </c>
      <c r="AA342" s="5">
        <v>3.2</v>
      </c>
      <c r="AB342" s="5">
        <v>128465</v>
      </c>
      <c r="AG342" s="414"/>
    </row>
    <row r="343" spans="25:33">
      <c r="Y343" s="5">
        <v>48201251502</v>
      </c>
      <c r="Z343" s="5" t="s">
        <v>435</v>
      </c>
      <c r="AA343" s="5">
        <v>1.9</v>
      </c>
      <c r="AB343" s="5">
        <v>133850</v>
      </c>
      <c r="AG343" s="414"/>
    </row>
    <row r="344" spans="25:33">
      <c r="Y344" s="5">
        <v>48201251503</v>
      </c>
      <c r="Z344" s="5" t="s">
        <v>435</v>
      </c>
      <c r="AA344" s="5">
        <v>2.4</v>
      </c>
      <c r="AB344" s="5">
        <v>105313</v>
      </c>
      <c r="AG344" s="414"/>
    </row>
    <row r="345" spans="25:33">
      <c r="Y345" s="5">
        <v>48201251600</v>
      </c>
      <c r="Z345" s="5" t="s">
        <v>435</v>
      </c>
      <c r="AA345" s="5">
        <v>4.3</v>
      </c>
      <c r="AB345" s="5">
        <v>88654</v>
      </c>
      <c r="AG345" s="414"/>
    </row>
    <row r="346" spans="25:33">
      <c r="Y346" s="5">
        <v>48201251700</v>
      </c>
      <c r="Z346" s="5" t="s">
        <v>435</v>
      </c>
      <c r="AA346" s="5">
        <v>10.1</v>
      </c>
      <c r="AB346" s="5">
        <v>55886</v>
      </c>
      <c r="AG346" s="414"/>
    </row>
    <row r="347" spans="25:33">
      <c r="Y347" s="5">
        <v>48201251800</v>
      </c>
      <c r="Z347" s="5" t="s">
        <v>435</v>
      </c>
      <c r="AA347" s="5">
        <v>5.0999999999999996</v>
      </c>
      <c r="AB347" s="5">
        <v>73958</v>
      </c>
      <c r="AG347" s="414"/>
    </row>
    <row r="348" spans="25:33">
      <c r="Y348" s="5">
        <v>48201251901</v>
      </c>
      <c r="Z348" s="5" t="s">
        <v>435</v>
      </c>
      <c r="AA348" s="5">
        <v>11.9</v>
      </c>
      <c r="AB348" s="5">
        <v>75574</v>
      </c>
      <c r="AG348" s="414"/>
    </row>
    <row r="349" spans="25:33">
      <c r="Y349" s="5">
        <v>48201251902</v>
      </c>
      <c r="Z349" s="5" t="s">
        <v>435</v>
      </c>
      <c r="AA349" s="5">
        <v>7.2</v>
      </c>
      <c r="AB349" s="5">
        <v>74490</v>
      </c>
      <c r="AG349" s="414"/>
    </row>
    <row r="350" spans="25:33">
      <c r="Y350" s="5">
        <v>48201252000</v>
      </c>
      <c r="Z350" s="5" t="s">
        <v>435</v>
      </c>
      <c r="AA350" s="5">
        <v>5</v>
      </c>
      <c r="AB350" s="5">
        <v>122828</v>
      </c>
      <c r="AG350" s="414"/>
    </row>
    <row r="351" spans="25:33">
      <c r="Y351" s="5">
        <v>48201252100</v>
      </c>
      <c r="Z351" s="5" t="s">
        <v>435</v>
      </c>
      <c r="AA351" s="5">
        <v>6.3</v>
      </c>
      <c r="AB351" s="5">
        <v>70625</v>
      </c>
      <c r="AG351" s="414"/>
    </row>
    <row r="352" spans="25:33">
      <c r="Y352" s="5">
        <v>48201252200</v>
      </c>
      <c r="Z352" s="5" t="s">
        <v>435</v>
      </c>
      <c r="AA352" s="5">
        <v>5</v>
      </c>
      <c r="AB352" s="5">
        <v>52355</v>
      </c>
      <c r="AG352" s="414"/>
    </row>
    <row r="353" spans="25:33">
      <c r="Y353" s="5">
        <v>48201252301</v>
      </c>
      <c r="Z353" s="5" t="s">
        <v>435</v>
      </c>
      <c r="AA353" s="5">
        <v>9.1999999999999993</v>
      </c>
      <c r="AB353" s="5">
        <v>60537</v>
      </c>
      <c r="AG353" s="414"/>
    </row>
    <row r="354" spans="25:33">
      <c r="Y354" s="5">
        <v>48201252302</v>
      </c>
      <c r="Z354" s="5" t="s">
        <v>435</v>
      </c>
      <c r="AA354" s="5">
        <v>11.7</v>
      </c>
      <c r="AB354" s="5">
        <v>76847</v>
      </c>
      <c r="AG354" s="414"/>
    </row>
    <row r="355" spans="25:33">
      <c r="Y355" s="5">
        <v>48201252400</v>
      </c>
      <c r="Z355" s="5" t="s">
        <v>435</v>
      </c>
      <c r="AA355" s="5">
        <v>25.3</v>
      </c>
      <c r="AB355" s="5">
        <v>45957</v>
      </c>
      <c r="AG355" s="414"/>
    </row>
    <row r="356" spans="25:33">
      <c r="Y356" s="5">
        <v>48201252500</v>
      </c>
      <c r="Z356" s="5" t="s">
        <v>435</v>
      </c>
      <c r="AA356" s="5">
        <v>31.8</v>
      </c>
      <c r="AB356" s="5">
        <v>43261</v>
      </c>
      <c r="AG356" s="414"/>
    </row>
    <row r="357" spans="25:33">
      <c r="Y357" s="5">
        <v>48201252600</v>
      </c>
      <c r="Z357" s="5" t="s">
        <v>435</v>
      </c>
      <c r="AA357" s="5">
        <v>21.8</v>
      </c>
      <c r="AB357" s="5">
        <v>48352</v>
      </c>
      <c r="AG357" s="414"/>
    </row>
    <row r="358" spans="25:33">
      <c r="Y358" s="5">
        <v>48201252700</v>
      </c>
      <c r="Z358" s="5" t="s">
        <v>435</v>
      </c>
      <c r="AA358" s="5">
        <v>17.7</v>
      </c>
      <c r="AB358" s="5">
        <v>41133</v>
      </c>
      <c r="AG358" s="414"/>
    </row>
    <row r="359" spans="25:33">
      <c r="Y359" s="5">
        <v>48201252800</v>
      </c>
      <c r="Z359" s="5" t="s">
        <v>435</v>
      </c>
      <c r="AA359" s="5">
        <v>24.5</v>
      </c>
      <c r="AB359" s="5">
        <v>50721</v>
      </c>
      <c r="AG359" s="414"/>
    </row>
    <row r="360" spans="25:33">
      <c r="Y360" s="5">
        <v>48201252900</v>
      </c>
      <c r="Z360" s="5" t="s">
        <v>435</v>
      </c>
      <c r="AA360" s="5">
        <v>12.7</v>
      </c>
      <c r="AB360" s="5">
        <v>59344</v>
      </c>
      <c r="AG360" s="414"/>
    </row>
    <row r="361" spans="25:33">
      <c r="Y361" s="5">
        <v>48201253000</v>
      </c>
      <c r="Z361" s="5" t="s">
        <v>435</v>
      </c>
      <c r="AA361" s="5">
        <v>15.8</v>
      </c>
      <c r="AB361" s="5">
        <v>53393</v>
      </c>
      <c r="AG361" s="414"/>
    </row>
    <row r="362" spans="25:33">
      <c r="Y362" s="5">
        <v>48201253100</v>
      </c>
      <c r="Z362" s="5" t="s">
        <v>435</v>
      </c>
      <c r="AA362" s="5">
        <v>4.3</v>
      </c>
      <c r="AB362" s="5">
        <v>100281</v>
      </c>
      <c r="AG362" s="414"/>
    </row>
    <row r="363" spans="25:33">
      <c r="Y363" s="5">
        <v>48201253200</v>
      </c>
      <c r="Z363" s="5" t="s">
        <v>435</v>
      </c>
      <c r="AA363" s="5">
        <v>18.399999999999999</v>
      </c>
      <c r="AB363" s="5">
        <v>71206</v>
      </c>
      <c r="AG363" s="414"/>
    </row>
    <row r="364" spans="25:33">
      <c r="Y364" s="5">
        <v>48201253300</v>
      </c>
      <c r="Z364" s="5" t="s">
        <v>435</v>
      </c>
      <c r="AA364" s="5">
        <v>5.0999999999999996</v>
      </c>
      <c r="AB364" s="5">
        <v>82854</v>
      </c>
      <c r="AG364" s="414"/>
    </row>
    <row r="365" spans="25:33">
      <c r="Y365" s="5">
        <v>48201253400</v>
      </c>
      <c r="Z365" s="5" t="s">
        <v>435</v>
      </c>
      <c r="AA365" s="5">
        <v>9.8000000000000007</v>
      </c>
      <c r="AB365" s="5">
        <v>36184</v>
      </c>
      <c r="AG365" s="414"/>
    </row>
    <row r="366" spans="25:33">
      <c r="Y366" s="5">
        <v>48201253500</v>
      </c>
      <c r="Z366" s="5" t="s">
        <v>435</v>
      </c>
      <c r="AA366" s="5">
        <v>28.1</v>
      </c>
      <c r="AB366" s="5">
        <v>42401</v>
      </c>
      <c r="AG366" s="414"/>
    </row>
    <row r="367" spans="25:33">
      <c r="Y367" s="5">
        <v>48201253600</v>
      </c>
      <c r="Z367" s="5" t="s">
        <v>435</v>
      </c>
      <c r="AA367" s="5">
        <v>22.8</v>
      </c>
      <c r="AB367" s="5">
        <v>48293</v>
      </c>
      <c r="AG367" s="414"/>
    </row>
    <row r="368" spans="25:33">
      <c r="Y368" s="5">
        <v>48201253700</v>
      </c>
      <c r="Z368" s="5" t="s">
        <v>435</v>
      </c>
      <c r="AA368" s="5">
        <v>10.4</v>
      </c>
      <c r="AB368" s="5">
        <v>55674</v>
      </c>
      <c r="AG368" s="414"/>
    </row>
    <row r="369" spans="25:33">
      <c r="Y369" s="5">
        <v>48201253800</v>
      </c>
      <c r="Z369" s="5" t="s">
        <v>435</v>
      </c>
      <c r="AA369" s="5">
        <v>17.399999999999999</v>
      </c>
      <c r="AB369" s="5">
        <v>57991</v>
      </c>
      <c r="AG369" s="414"/>
    </row>
    <row r="370" spans="25:33">
      <c r="Y370" s="5">
        <v>48201253900</v>
      </c>
      <c r="Z370" s="5" t="s">
        <v>435</v>
      </c>
      <c r="AA370" s="5">
        <v>21.2</v>
      </c>
      <c r="AB370" s="5">
        <v>44028</v>
      </c>
      <c r="AG370" s="414"/>
    </row>
    <row r="371" spans="25:33">
      <c r="Y371" s="5">
        <v>48201254000</v>
      </c>
      <c r="Z371" s="5" t="s">
        <v>435</v>
      </c>
      <c r="AA371" s="5">
        <v>12.5</v>
      </c>
      <c r="AB371" s="5">
        <v>40833</v>
      </c>
      <c r="AG371" s="414"/>
    </row>
    <row r="372" spans="25:33">
      <c r="Y372" s="5">
        <v>48201254100</v>
      </c>
      <c r="Z372" s="5" t="s">
        <v>435</v>
      </c>
      <c r="AA372" s="5">
        <v>18.100000000000001</v>
      </c>
      <c r="AB372" s="5">
        <v>40000</v>
      </c>
      <c r="AG372" s="414"/>
    </row>
    <row r="373" spans="25:33">
      <c r="Y373" s="5">
        <v>48201254200</v>
      </c>
      <c r="Z373" s="5" t="s">
        <v>435</v>
      </c>
      <c r="AA373" s="5">
        <v>24.5</v>
      </c>
      <c r="AB373" s="5">
        <v>47250</v>
      </c>
      <c r="AG373" s="414"/>
    </row>
    <row r="374" spans="25:33">
      <c r="Y374" s="5">
        <v>48201254300</v>
      </c>
      <c r="Z374" s="5" t="s">
        <v>435</v>
      </c>
      <c r="AA374" s="5">
        <v>20</v>
      </c>
      <c r="AB374" s="5">
        <v>45411</v>
      </c>
      <c r="AG374" s="414"/>
    </row>
    <row r="375" spans="25:33">
      <c r="Y375" s="5">
        <v>48201254400</v>
      </c>
      <c r="Z375" s="5" t="s">
        <v>435</v>
      </c>
      <c r="AA375" s="5">
        <v>35.6</v>
      </c>
      <c r="AB375" s="5">
        <v>35571</v>
      </c>
      <c r="AG375" s="414"/>
    </row>
    <row r="376" spans="25:33">
      <c r="Y376" s="5">
        <v>48201254500</v>
      </c>
      <c r="Z376" s="5" t="s">
        <v>435</v>
      </c>
      <c r="AA376" s="5">
        <v>20.100000000000001</v>
      </c>
      <c r="AB376" s="5">
        <v>42917</v>
      </c>
      <c r="AG376" s="414"/>
    </row>
    <row r="377" spans="25:33">
      <c r="Y377" s="5">
        <v>48201254600</v>
      </c>
      <c r="Z377" s="5" t="s">
        <v>435</v>
      </c>
      <c r="AA377" s="5">
        <v>7.4</v>
      </c>
      <c r="AB377" s="5">
        <v>59196</v>
      </c>
      <c r="AG377" s="414"/>
    </row>
    <row r="378" spans="25:33">
      <c r="Y378" s="5">
        <v>48201254700</v>
      </c>
      <c r="Z378" s="5" t="s">
        <v>435</v>
      </c>
      <c r="AA378" s="5">
        <v>14.1</v>
      </c>
      <c r="AB378" s="5">
        <v>57136</v>
      </c>
      <c r="AG378" s="414"/>
    </row>
    <row r="379" spans="25:33">
      <c r="Y379" s="5">
        <v>48201310100</v>
      </c>
      <c r="Z379" s="5" t="s">
        <v>435</v>
      </c>
      <c r="AA379" s="5">
        <v>31</v>
      </c>
      <c r="AB379" s="5">
        <v>52145</v>
      </c>
      <c r="AG379" s="414"/>
    </row>
    <row r="380" spans="25:33">
      <c r="Y380" s="5">
        <v>48201310200</v>
      </c>
      <c r="Z380" s="5" t="s">
        <v>435</v>
      </c>
      <c r="AA380" s="5">
        <v>8.8000000000000007</v>
      </c>
      <c r="AB380" s="5">
        <v>122222</v>
      </c>
      <c r="AG380" s="414"/>
    </row>
    <row r="381" spans="25:33">
      <c r="Y381" s="5">
        <v>48201310300</v>
      </c>
      <c r="Z381" s="5" t="s">
        <v>435</v>
      </c>
      <c r="AA381" s="5">
        <v>18.7</v>
      </c>
      <c r="AB381" s="5">
        <v>41855</v>
      </c>
      <c r="AG381" s="414"/>
    </row>
    <row r="382" spans="25:33">
      <c r="Y382" s="5">
        <v>48201310400</v>
      </c>
      <c r="Z382" s="5" t="s">
        <v>435</v>
      </c>
      <c r="AA382" s="5">
        <v>39.200000000000003</v>
      </c>
      <c r="AB382" s="5">
        <v>28555</v>
      </c>
      <c r="AG382" s="414"/>
    </row>
    <row r="383" spans="25:33">
      <c r="Y383" s="5">
        <v>48201310500</v>
      </c>
      <c r="Z383" s="5" t="s">
        <v>435</v>
      </c>
      <c r="AA383" s="5">
        <v>24.5</v>
      </c>
      <c r="AB383" s="5">
        <v>40326</v>
      </c>
      <c r="AG383" s="414"/>
    </row>
    <row r="384" spans="25:33">
      <c r="Y384" s="5">
        <v>48201310600</v>
      </c>
      <c r="Z384" s="5" t="s">
        <v>435</v>
      </c>
      <c r="AA384" s="5">
        <v>17.600000000000001</v>
      </c>
      <c r="AB384" s="5">
        <v>36174</v>
      </c>
      <c r="AG384" s="414"/>
    </row>
    <row r="385" spans="25:33">
      <c r="Y385" s="5">
        <v>48201310700</v>
      </c>
      <c r="Z385" s="5" t="s">
        <v>435</v>
      </c>
      <c r="AA385" s="5">
        <v>28.2</v>
      </c>
      <c r="AB385" s="5">
        <v>46000</v>
      </c>
      <c r="AG385" s="414"/>
    </row>
    <row r="386" spans="25:33">
      <c r="Y386" s="5">
        <v>48201310800</v>
      </c>
      <c r="Z386" s="5" t="s">
        <v>435</v>
      </c>
      <c r="AA386" s="5">
        <v>33.799999999999997</v>
      </c>
      <c r="AB386" s="5">
        <v>28214</v>
      </c>
      <c r="AG386" s="414"/>
    </row>
    <row r="387" spans="25:33">
      <c r="Y387" s="5">
        <v>48201310900</v>
      </c>
      <c r="Z387" s="5" t="s">
        <v>435</v>
      </c>
      <c r="AA387" s="5">
        <v>38.6</v>
      </c>
      <c r="AB387" s="5">
        <v>28878</v>
      </c>
      <c r="AG387" s="414"/>
    </row>
    <row r="388" spans="25:33">
      <c r="Y388" s="5">
        <v>48201311000</v>
      </c>
      <c r="Z388" s="5" t="s">
        <v>435</v>
      </c>
      <c r="AA388" s="5">
        <v>37.799999999999997</v>
      </c>
      <c r="AB388" s="5">
        <v>29480</v>
      </c>
      <c r="AG388" s="414"/>
    </row>
    <row r="389" spans="25:33">
      <c r="Y389" s="5">
        <v>48201311100</v>
      </c>
      <c r="Z389" s="5" t="s">
        <v>435</v>
      </c>
      <c r="AA389" s="5">
        <v>15.7</v>
      </c>
      <c r="AB389" s="5">
        <v>36744</v>
      </c>
      <c r="AG389" s="414"/>
    </row>
    <row r="390" spans="25:33">
      <c r="Y390" s="5">
        <v>48201311200</v>
      </c>
      <c r="Z390" s="5" t="s">
        <v>435</v>
      </c>
      <c r="AA390" s="5">
        <v>28.2</v>
      </c>
      <c r="AB390" s="5">
        <v>36875</v>
      </c>
      <c r="AG390" s="414"/>
    </row>
    <row r="391" spans="25:33">
      <c r="Y391" s="5">
        <v>48201311300</v>
      </c>
      <c r="Z391" s="5" t="s">
        <v>435</v>
      </c>
      <c r="AA391" s="5">
        <v>19.600000000000001</v>
      </c>
      <c r="AB391" s="5">
        <v>44883</v>
      </c>
      <c r="AG391" s="414"/>
    </row>
    <row r="392" spans="25:33">
      <c r="Y392" s="5">
        <v>48201311400</v>
      </c>
      <c r="Z392" s="5" t="s">
        <v>435</v>
      </c>
      <c r="AA392" s="5">
        <v>38</v>
      </c>
      <c r="AB392" s="5">
        <v>42375</v>
      </c>
      <c r="AG392" s="414"/>
    </row>
    <row r="393" spans="25:33">
      <c r="Y393" s="5">
        <v>48201311500</v>
      </c>
      <c r="Z393" s="5" t="s">
        <v>435</v>
      </c>
      <c r="AA393" s="5">
        <v>26.1</v>
      </c>
      <c r="AB393" s="5">
        <v>43724</v>
      </c>
      <c r="AG393" s="414"/>
    </row>
    <row r="394" spans="25:33">
      <c r="Y394" s="5">
        <v>48201311600</v>
      </c>
      <c r="Z394" s="5" t="s">
        <v>435</v>
      </c>
      <c r="AA394" s="5">
        <v>30.7</v>
      </c>
      <c r="AB394" s="5">
        <v>30146</v>
      </c>
      <c r="AG394" s="414"/>
    </row>
    <row r="395" spans="25:33">
      <c r="Y395" s="5">
        <v>48201311700</v>
      </c>
      <c r="Z395" s="5" t="s">
        <v>435</v>
      </c>
      <c r="AA395" s="5">
        <v>39.1</v>
      </c>
      <c r="AB395" s="5">
        <v>25997</v>
      </c>
      <c r="AG395" s="414"/>
    </row>
    <row r="396" spans="25:33">
      <c r="Y396" s="5">
        <v>48201311800</v>
      </c>
      <c r="Z396" s="5" t="s">
        <v>435</v>
      </c>
      <c r="AA396" s="5">
        <v>36.9</v>
      </c>
      <c r="AB396" s="5">
        <v>33583</v>
      </c>
      <c r="AG396" s="414"/>
    </row>
    <row r="397" spans="25:33">
      <c r="Y397" s="5">
        <v>48201311900</v>
      </c>
      <c r="Z397" s="5" t="s">
        <v>435</v>
      </c>
      <c r="AA397" s="5">
        <v>26.2</v>
      </c>
      <c r="AB397" s="5">
        <v>42174</v>
      </c>
      <c r="AG397" s="414"/>
    </row>
    <row r="398" spans="25:33">
      <c r="Y398" s="5">
        <v>48201312000</v>
      </c>
      <c r="Z398" s="5" t="s">
        <v>435</v>
      </c>
      <c r="AA398" s="5">
        <v>17</v>
      </c>
      <c r="AB398" s="5">
        <v>60375</v>
      </c>
      <c r="AG398" s="414"/>
    </row>
    <row r="399" spans="25:33">
      <c r="Y399" s="5">
        <v>48201312100</v>
      </c>
      <c r="Z399" s="5" t="s">
        <v>435</v>
      </c>
      <c r="AA399" s="5" t="s">
        <v>431</v>
      </c>
      <c r="AB399" s="5" t="s">
        <v>431</v>
      </c>
      <c r="AG399" s="414"/>
    </row>
    <row r="400" spans="25:33">
      <c r="Y400" s="5">
        <v>48201312200</v>
      </c>
      <c r="Z400" s="5" t="s">
        <v>435</v>
      </c>
      <c r="AA400" s="5">
        <v>33.5</v>
      </c>
      <c r="AB400" s="5">
        <v>27270</v>
      </c>
      <c r="AG400" s="414"/>
    </row>
    <row r="401" spans="25:33">
      <c r="Y401" s="5">
        <v>48201312300</v>
      </c>
      <c r="Z401" s="5" t="s">
        <v>435</v>
      </c>
      <c r="AA401" s="5">
        <v>36.4</v>
      </c>
      <c r="AB401" s="5">
        <v>27500</v>
      </c>
      <c r="AG401" s="414"/>
    </row>
    <row r="402" spans="25:33">
      <c r="Y402" s="5">
        <v>48201312400</v>
      </c>
      <c r="Z402" s="5" t="s">
        <v>435</v>
      </c>
      <c r="AA402" s="5">
        <v>40.9</v>
      </c>
      <c r="AB402" s="5">
        <v>18202</v>
      </c>
      <c r="AG402" s="414"/>
    </row>
    <row r="403" spans="25:33">
      <c r="Y403" s="5">
        <v>48201312500</v>
      </c>
      <c r="Z403" s="5" t="s">
        <v>435</v>
      </c>
      <c r="AA403" s="5">
        <v>18.100000000000001</v>
      </c>
      <c r="AB403" s="5">
        <v>91373</v>
      </c>
      <c r="AG403" s="414"/>
    </row>
    <row r="404" spans="25:33">
      <c r="Y404" s="5">
        <v>48201312600</v>
      </c>
      <c r="Z404" s="5" t="s">
        <v>435</v>
      </c>
      <c r="AA404" s="5">
        <v>15</v>
      </c>
      <c r="AB404" s="5">
        <v>96492</v>
      </c>
      <c r="AG404" s="414"/>
    </row>
    <row r="405" spans="25:33">
      <c r="Y405" s="5">
        <v>48201312700</v>
      </c>
      <c r="Z405" s="5" t="s">
        <v>435</v>
      </c>
      <c r="AA405" s="5">
        <v>26.7</v>
      </c>
      <c r="AB405" s="5">
        <v>49211</v>
      </c>
      <c r="AG405" s="414"/>
    </row>
    <row r="406" spans="25:33">
      <c r="Y406" s="5">
        <v>48201312800</v>
      </c>
      <c r="Z406" s="5" t="s">
        <v>435</v>
      </c>
      <c r="AA406" s="5">
        <v>66</v>
      </c>
      <c r="AB406" s="5">
        <v>12841</v>
      </c>
      <c r="AG406" s="414"/>
    </row>
    <row r="407" spans="25:33">
      <c r="Y407" s="5">
        <v>48201312900</v>
      </c>
      <c r="Z407" s="5" t="s">
        <v>435</v>
      </c>
      <c r="AA407" s="5">
        <v>27.9</v>
      </c>
      <c r="AB407" s="5">
        <v>37357</v>
      </c>
      <c r="AG407" s="414"/>
    </row>
    <row r="408" spans="25:33">
      <c r="Y408" s="5">
        <v>48201313000</v>
      </c>
      <c r="Z408" s="5" t="s">
        <v>435</v>
      </c>
      <c r="AA408" s="5">
        <v>26.7</v>
      </c>
      <c r="AB408" s="5">
        <v>38095</v>
      </c>
      <c r="AG408" s="414"/>
    </row>
    <row r="409" spans="25:33">
      <c r="Y409" s="5">
        <v>48201313100</v>
      </c>
      <c r="Z409" s="5" t="s">
        <v>435</v>
      </c>
      <c r="AA409" s="5">
        <v>13.7</v>
      </c>
      <c r="AB409" s="5">
        <v>78807</v>
      </c>
      <c r="AG409" s="414"/>
    </row>
    <row r="410" spans="25:33">
      <c r="Y410" s="5">
        <v>48201313200</v>
      </c>
      <c r="Z410" s="5" t="s">
        <v>435</v>
      </c>
      <c r="AA410" s="5">
        <v>24.3</v>
      </c>
      <c r="AB410" s="5">
        <v>44044</v>
      </c>
      <c r="AG410" s="414"/>
    </row>
    <row r="411" spans="25:33">
      <c r="Y411" s="5">
        <v>48201313300</v>
      </c>
      <c r="Z411" s="5" t="s">
        <v>435</v>
      </c>
      <c r="AA411" s="5">
        <v>26.2</v>
      </c>
      <c r="AB411" s="5">
        <v>38650</v>
      </c>
      <c r="AG411" s="414"/>
    </row>
    <row r="412" spans="25:33">
      <c r="Y412" s="5">
        <v>48201313400</v>
      </c>
      <c r="Z412" s="5" t="s">
        <v>435</v>
      </c>
      <c r="AA412" s="5">
        <v>31.8</v>
      </c>
      <c r="AB412" s="5">
        <v>25496</v>
      </c>
      <c r="AG412" s="414"/>
    </row>
    <row r="413" spans="25:33">
      <c r="Y413" s="5">
        <v>48201313500</v>
      </c>
      <c r="Z413" s="5" t="s">
        <v>435</v>
      </c>
      <c r="AA413" s="5">
        <v>36.1</v>
      </c>
      <c r="AB413" s="5">
        <v>32560</v>
      </c>
      <c r="AG413" s="414"/>
    </row>
    <row r="414" spans="25:33">
      <c r="Y414" s="5">
        <v>48201313600</v>
      </c>
      <c r="Z414" s="5" t="s">
        <v>435</v>
      </c>
      <c r="AA414" s="5">
        <v>40.299999999999997</v>
      </c>
      <c r="AB414" s="5">
        <v>28869</v>
      </c>
      <c r="AG414" s="414"/>
    </row>
    <row r="415" spans="25:33">
      <c r="Y415" s="5">
        <v>48201313700</v>
      </c>
      <c r="Z415" s="5" t="s">
        <v>435</v>
      </c>
      <c r="AA415" s="5">
        <v>15.7</v>
      </c>
      <c r="AB415" s="5">
        <v>43434</v>
      </c>
      <c r="AG415" s="414"/>
    </row>
    <row r="416" spans="25:33">
      <c r="Y416" s="5">
        <v>48201313800</v>
      </c>
      <c r="Z416" s="5" t="s">
        <v>435</v>
      </c>
      <c r="AA416" s="5">
        <v>31.9</v>
      </c>
      <c r="AB416" s="5">
        <v>26371</v>
      </c>
      <c r="AG416" s="414"/>
    </row>
    <row r="417" spans="25:33">
      <c r="Y417" s="5">
        <v>48201313900</v>
      </c>
      <c r="Z417" s="5" t="s">
        <v>435</v>
      </c>
      <c r="AA417" s="5">
        <v>25.9</v>
      </c>
      <c r="AB417" s="5">
        <v>52708</v>
      </c>
      <c r="AG417" s="414"/>
    </row>
    <row r="418" spans="25:33">
      <c r="Y418" s="5">
        <v>48201314001</v>
      </c>
      <c r="Z418" s="5" t="s">
        <v>435</v>
      </c>
      <c r="AA418" s="5">
        <v>14.8</v>
      </c>
      <c r="AB418" s="5">
        <v>60701</v>
      </c>
      <c r="AG418" s="414"/>
    </row>
    <row r="419" spans="25:33">
      <c r="Y419" s="5">
        <v>48201314002</v>
      </c>
      <c r="Z419" s="5" t="s">
        <v>435</v>
      </c>
      <c r="AA419" s="5">
        <v>23.6</v>
      </c>
      <c r="AB419" s="5">
        <v>48122</v>
      </c>
      <c r="AG419" s="414"/>
    </row>
    <row r="420" spans="25:33">
      <c r="Y420" s="5">
        <v>48201314300</v>
      </c>
      <c r="Z420" s="5" t="s">
        <v>435</v>
      </c>
      <c r="AA420" s="5">
        <v>15.8</v>
      </c>
      <c r="AB420" s="5">
        <v>32979</v>
      </c>
      <c r="AG420" s="414"/>
    </row>
    <row r="421" spans="25:33">
      <c r="Y421" s="5">
        <v>48201314400</v>
      </c>
      <c r="Z421" s="5" t="s">
        <v>435</v>
      </c>
      <c r="AA421" s="5">
        <v>22.7</v>
      </c>
      <c r="AB421" s="5">
        <v>52837</v>
      </c>
      <c r="AG421" s="414"/>
    </row>
    <row r="422" spans="25:33">
      <c r="Y422" s="5">
        <v>48201320100</v>
      </c>
      <c r="Z422" s="5" t="s">
        <v>435</v>
      </c>
      <c r="AA422" s="5">
        <v>18.899999999999999</v>
      </c>
      <c r="AB422" s="5">
        <v>38299</v>
      </c>
      <c r="AG422" s="414"/>
    </row>
    <row r="423" spans="25:33">
      <c r="Y423" s="5">
        <v>48201320200</v>
      </c>
      <c r="Z423" s="5" t="s">
        <v>435</v>
      </c>
      <c r="AA423" s="5">
        <v>21.6</v>
      </c>
      <c r="AB423" s="5">
        <v>41186</v>
      </c>
      <c r="AG423" s="414"/>
    </row>
    <row r="424" spans="25:33">
      <c r="Y424" s="5">
        <v>48201320500</v>
      </c>
      <c r="Z424" s="5" t="s">
        <v>435</v>
      </c>
      <c r="AA424" s="5">
        <v>12.5</v>
      </c>
      <c r="AB424" s="5">
        <v>56645</v>
      </c>
      <c r="AG424" s="414"/>
    </row>
    <row r="425" spans="25:33">
      <c r="Y425" s="5">
        <v>48201320601</v>
      </c>
      <c r="Z425" s="5" t="s">
        <v>435</v>
      </c>
      <c r="AA425" s="5">
        <v>19.100000000000001</v>
      </c>
      <c r="AB425" s="5">
        <v>47768</v>
      </c>
      <c r="AG425" s="414"/>
    </row>
    <row r="426" spans="25:33">
      <c r="Y426" s="5">
        <v>48201320602</v>
      </c>
      <c r="Z426" s="5" t="s">
        <v>435</v>
      </c>
      <c r="AA426" s="5">
        <v>22.4</v>
      </c>
      <c r="AB426" s="5">
        <v>42910</v>
      </c>
      <c r="AG426" s="414"/>
    </row>
    <row r="427" spans="25:33">
      <c r="Y427" s="5">
        <v>48201320700</v>
      </c>
      <c r="Z427" s="5" t="s">
        <v>435</v>
      </c>
      <c r="AA427" s="5">
        <v>18.5</v>
      </c>
      <c r="AB427" s="5">
        <v>37575</v>
      </c>
      <c r="AG427" s="414"/>
    </row>
    <row r="428" spans="25:33">
      <c r="Y428" s="5">
        <v>48201320800</v>
      </c>
      <c r="Z428" s="5" t="s">
        <v>435</v>
      </c>
      <c r="AA428" s="5">
        <v>24.3</v>
      </c>
      <c r="AB428" s="5">
        <v>43931</v>
      </c>
      <c r="AG428" s="414"/>
    </row>
    <row r="429" spans="25:33">
      <c r="Y429" s="5">
        <v>48201320900</v>
      </c>
      <c r="Z429" s="5" t="s">
        <v>435</v>
      </c>
      <c r="AA429" s="5">
        <v>20.399999999999999</v>
      </c>
      <c r="AB429" s="5">
        <v>49048</v>
      </c>
      <c r="AG429" s="414"/>
    </row>
    <row r="430" spans="25:33">
      <c r="Y430" s="5">
        <v>48201321000</v>
      </c>
      <c r="Z430" s="5" t="s">
        <v>435</v>
      </c>
      <c r="AA430" s="5">
        <v>25</v>
      </c>
      <c r="AB430" s="5">
        <v>40328</v>
      </c>
      <c r="AG430" s="414"/>
    </row>
    <row r="431" spans="25:33">
      <c r="Y431" s="5">
        <v>48201321100</v>
      </c>
      <c r="Z431" s="5" t="s">
        <v>435</v>
      </c>
      <c r="AA431" s="5">
        <v>13.7</v>
      </c>
      <c r="AB431" s="5">
        <v>55750</v>
      </c>
      <c r="AG431" s="414"/>
    </row>
    <row r="432" spans="25:33">
      <c r="Y432" s="5">
        <v>48201321200</v>
      </c>
      <c r="Z432" s="5" t="s">
        <v>435</v>
      </c>
      <c r="AA432" s="5">
        <v>41.7</v>
      </c>
      <c r="AB432" s="5">
        <v>29286</v>
      </c>
      <c r="AG432" s="414"/>
    </row>
    <row r="433" spans="25:33">
      <c r="Y433" s="5">
        <v>48201321300</v>
      </c>
      <c r="Z433" s="5" t="s">
        <v>435</v>
      </c>
      <c r="AA433" s="5">
        <v>21.5</v>
      </c>
      <c r="AB433" s="5">
        <v>44688</v>
      </c>
      <c r="AG433" s="414"/>
    </row>
    <row r="434" spans="25:33">
      <c r="Y434" s="5">
        <v>48201321401</v>
      </c>
      <c r="Z434" s="5" t="s">
        <v>435</v>
      </c>
      <c r="AA434" s="5">
        <v>23.9</v>
      </c>
      <c r="AB434" s="5">
        <v>44112</v>
      </c>
      <c r="AG434" s="414"/>
    </row>
    <row r="435" spans="25:33">
      <c r="Y435" s="5">
        <v>48201321402</v>
      </c>
      <c r="Z435" s="5" t="s">
        <v>435</v>
      </c>
      <c r="AA435" s="5">
        <v>17.399999999999999</v>
      </c>
      <c r="AB435" s="5">
        <v>60176</v>
      </c>
      <c r="AG435" s="414"/>
    </row>
    <row r="436" spans="25:33">
      <c r="Y436" s="5">
        <v>48201321500</v>
      </c>
      <c r="Z436" s="5" t="s">
        <v>435</v>
      </c>
      <c r="AA436" s="5">
        <v>33.700000000000003</v>
      </c>
      <c r="AB436" s="5">
        <v>30000</v>
      </c>
      <c r="AG436" s="414"/>
    </row>
    <row r="437" spans="25:33">
      <c r="Y437" s="5">
        <v>48201321600</v>
      </c>
      <c r="Z437" s="5" t="s">
        <v>435</v>
      </c>
      <c r="AA437" s="5">
        <v>16.5</v>
      </c>
      <c r="AB437" s="5">
        <v>57683</v>
      </c>
      <c r="AG437" s="414"/>
    </row>
    <row r="438" spans="25:33">
      <c r="Y438" s="5">
        <v>48201321700</v>
      </c>
      <c r="Z438" s="5" t="s">
        <v>435</v>
      </c>
      <c r="AA438" s="5">
        <v>9.3000000000000007</v>
      </c>
      <c r="AB438" s="5">
        <v>67396</v>
      </c>
      <c r="AG438" s="414"/>
    </row>
    <row r="439" spans="25:33">
      <c r="Y439" s="5">
        <v>48201321800</v>
      </c>
      <c r="Z439" s="5" t="s">
        <v>435</v>
      </c>
      <c r="AA439" s="5">
        <v>21.3</v>
      </c>
      <c r="AB439" s="5">
        <v>42257</v>
      </c>
      <c r="AG439" s="414"/>
    </row>
    <row r="440" spans="25:33">
      <c r="Y440" s="5">
        <v>48201321900</v>
      </c>
      <c r="Z440" s="5" t="s">
        <v>435</v>
      </c>
      <c r="AA440" s="5">
        <v>14.8</v>
      </c>
      <c r="AB440" s="5">
        <v>55064</v>
      </c>
      <c r="AG440" s="414"/>
    </row>
    <row r="441" spans="25:33">
      <c r="Y441" s="5">
        <v>48201322000</v>
      </c>
      <c r="Z441" s="5" t="s">
        <v>435</v>
      </c>
      <c r="AA441" s="5">
        <v>34.700000000000003</v>
      </c>
      <c r="AB441" s="5">
        <v>31892</v>
      </c>
      <c r="AG441" s="414"/>
    </row>
    <row r="442" spans="25:33">
      <c r="Y442" s="5">
        <v>48201322100</v>
      </c>
      <c r="Z442" s="5" t="s">
        <v>435</v>
      </c>
      <c r="AA442" s="5">
        <v>27.4</v>
      </c>
      <c r="AB442" s="5">
        <v>35888</v>
      </c>
      <c r="AG442" s="414"/>
    </row>
    <row r="443" spans="25:33">
      <c r="Y443" s="5">
        <v>48201322200</v>
      </c>
      <c r="Z443" s="5" t="s">
        <v>435</v>
      </c>
      <c r="AA443" s="5">
        <v>23.5</v>
      </c>
      <c r="AB443" s="5">
        <v>29191</v>
      </c>
      <c r="AG443" s="414"/>
    </row>
    <row r="444" spans="25:33">
      <c r="Y444" s="5">
        <v>48201322600</v>
      </c>
      <c r="Z444" s="5" t="s">
        <v>435</v>
      </c>
      <c r="AA444" s="5">
        <v>16</v>
      </c>
      <c r="AB444" s="5">
        <v>53375</v>
      </c>
      <c r="AG444" s="414"/>
    </row>
    <row r="445" spans="25:33">
      <c r="Y445" s="5">
        <v>48201322700</v>
      </c>
      <c r="Z445" s="5" t="s">
        <v>435</v>
      </c>
      <c r="AA445" s="5">
        <v>14.7</v>
      </c>
      <c r="AB445" s="5">
        <v>49332</v>
      </c>
      <c r="AG445" s="414"/>
    </row>
    <row r="446" spans="25:33">
      <c r="Y446" s="5">
        <v>48201322800</v>
      </c>
      <c r="Z446" s="5" t="s">
        <v>435</v>
      </c>
      <c r="AA446" s="5">
        <v>19.7</v>
      </c>
      <c r="AB446" s="5">
        <v>50750</v>
      </c>
      <c r="AG446" s="414"/>
    </row>
    <row r="447" spans="25:33">
      <c r="Y447" s="5">
        <v>48201322900</v>
      </c>
      <c r="Z447" s="5" t="s">
        <v>435</v>
      </c>
      <c r="AA447" s="5">
        <v>20.2</v>
      </c>
      <c r="AB447" s="5">
        <v>50357</v>
      </c>
      <c r="AG447" s="414"/>
    </row>
    <row r="448" spans="25:33">
      <c r="Y448" s="5">
        <v>48201323000</v>
      </c>
      <c r="Z448" s="5" t="s">
        <v>435</v>
      </c>
      <c r="AA448" s="5">
        <v>30.3</v>
      </c>
      <c r="AB448" s="5">
        <v>29456</v>
      </c>
      <c r="AG448" s="414"/>
    </row>
    <row r="449" spans="25:33">
      <c r="Y449" s="5">
        <v>48201323100</v>
      </c>
      <c r="Z449" s="5" t="s">
        <v>435</v>
      </c>
      <c r="AA449" s="5">
        <v>31.3</v>
      </c>
      <c r="AB449" s="5">
        <v>29015</v>
      </c>
      <c r="AG449" s="414"/>
    </row>
    <row r="450" spans="25:33">
      <c r="Y450" s="5">
        <v>48201323200</v>
      </c>
      <c r="Z450" s="5" t="s">
        <v>435</v>
      </c>
      <c r="AA450" s="5">
        <v>14.1</v>
      </c>
      <c r="AB450" s="5">
        <v>56227</v>
      </c>
      <c r="AG450" s="414"/>
    </row>
    <row r="451" spans="25:33">
      <c r="Y451" s="5">
        <v>48201323300</v>
      </c>
      <c r="Z451" s="5" t="s">
        <v>435</v>
      </c>
      <c r="AA451" s="5">
        <v>23.3</v>
      </c>
      <c r="AB451" s="5">
        <v>31597</v>
      </c>
      <c r="AG451" s="414"/>
    </row>
    <row r="452" spans="25:33">
      <c r="Y452" s="5">
        <v>48201323400</v>
      </c>
      <c r="Z452" s="5" t="s">
        <v>435</v>
      </c>
      <c r="AA452" s="5">
        <v>34.4</v>
      </c>
      <c r="AB452" s="5">
        <v>36791</v>
      </c>
      <c r="AG452" s="414"/>
    </row>
    <row r="453" spans="25:33">
      <c r="Y453" s="5">
        <v>48201323500</v>
      </c>
      <c r="Z453" s="5" t="s">
        <v>435</v>
      </c>
      <c r="AA453" s="5">
        <v>31.9</v>
      </c>
      <c r="AB453" s="5">
        <v>29704</v>
      </c>
      <c r="AG453" s="414"/>
    </row>
    <row r="454" spans="25:33">
      <c r="Y454" s="5">
        <v>48201323600</v>
      </c>
      <c r="Z454" s="5" t="s">
        <v>435</v>
      </c>
      <c r="AA454" s="5">
        <v>16.2</v>
      </c>
      <c r="AB454" s="5">
        <v>49813</v>
      </c>
      <c r="AG454" s="414"/>
    </row>
    <row r="455" spans="25:33">
      <c r="Y455" s="5">
        <v>48201323701</v>
      </c>
      <c r="Z455" s="5" t="s">
        <v>435</v>
      </c>
      <c r="AA455" s="5">
        <v>15.8</v>
      </c>
      <c r="AB455" s="5">
        <v>48013</v>
      </c>
      <c r="AG455" s="414"/>
    </row>
    <row r="456" spans="25:33">
      <c r="Y456" s="5">
        <v>48201323702</v>
      </c>
      <c r="Z456" s="5" t="s">
        <v>435</v>
      </c>
      <c r="AA456" s="5">
        <v>25.3</v>
      </c>
      <c r="AB456" s="5">
        <v>38455</v>
      </c>
      <c r="AG456" s="414"/>
    </row>
    <row r="457" spans="25:33">
      <c r="Y457" s="5">
        <v>48201323801</v>
      </c>
      <c r="Z457" s="5" t="s">
        <v>435</v>
      </c>
      <c r="AA457" s="5">
        <v>5</v>
      </c>
      <c r="AB457" s="5">
        <v>60045</v>
      </c>
      <c r="AG457" s="414"/>
    </row>
    <row r="458" spans="25:33">
      <c r="Y458" s="5">
        <v>48201323802</v>
      </c>
      <c r="Z458" s="5" t="s">
        <v>435</v>
      </c>
      <c r="AA458" s="5">
        <v>30.4</v>
      </c>
      <c r="AB458" s="5">
        <v>46684</v>
      </c>
      <c r="AG458" s="414"/>
    </row>
    <row r="459" spans="25:33">
      <c r="Y459" s="5">
        <v>48201323900</v>
      </c>
      <c r="Z459" s="5" t="s">
        <v>435</v>
      </c>
      <c r="AA459" s="5">
        <v>26.8</v>
      </c>
      <c r="AB459" s="5">
        <v>28506</v>
      </c>
      <c r="AG459" s="414"/>
    </row>
    <row r="460" spans="25:33">
      <c r="Y460" s="5">
        <v>48201324000</v>
      </c>
      <c r="Z460" s="5" t="s">
        <v>435</v>
      </c>
      <c r="AA460" s="5">
        <v>9</v>
      </c>
      <c r="AB460" s="5">
        <v>69449</v>
      </c>
      <c r="AG460" s="414"/>
    </row>
    <row r="461" spans="25:33">
      <c r="Y461" s="5">
        <v>48201324100</v>
      </c>
      <c r="Z461" s="5" t="s">
        <v>435</v>
      </c>
      <c r="AA461" s="5">
        <v>33.6</v>
      </c>
      <c r="AB461" s="5">
        <v>35594</v>
      </c>
      <c r="AG461" s="414"/>
    </row>
    <row r="462" spans="25:33">
      <c r="Y462" s="5">
        <v>48201324200</v>
      </c>
      <c r="Z462" s="5" t="s">
        <v>435</v>
      </c>
      <c r="AA462" s="5">
        <v>20.399999999999999</v>
      </c>
      <c r="AB462" s="5">
        <v>29271</v>
      </c>
      <c r="AG462" s="414"/>
    </row>
    <row r="463" spans="25:33">
      <c r="Y463" s="5">
        <v>48201330100</v>
      </c>
      <c r="Z463" s="5" t="s">
        <v>435</v>
      </c>
      <c r="AA463" s="5">
        <v>20.9</v>
      </c>
      <c r="AB463" s="5">
        <v>64596</v>
      </c>
      <c r="AG463" s="414"/>
    </row>
    <row r="464" spans="25:33">
      <c r="Y464" s="5">
        <v>48201330200</v>
      </c>
      <c r="Z464" s="5" t="s">
        <v>435</v>
      </c>
      <c r="AA464" s="5">
        <v>19.600000000000001</v>
      </c>
      <c r="AB464" s="5">
        <v>46853</v>
      </c>
      <c r="AG464" s="414"/>
    </row>
    <row r="465" spans="25:33">
      <c r="Y465" s="5">
        <v>48201330301</v>
      </c>
      <c r="Z465" s="5" t="s">
        <v>435</v>
      </c>
      <c r="AA465" s="5">
        <v>8.5</v>
      </c>
      <c r="AB465" s="5">
        <v>65682</v>
      </c>
      <c r="AG465" s="414"/>
    </row>
    <row r="466" spans="25:33">
      <c r="Y466" s="5">
        <v>48201330302</v>
      </c>
      <c r="Z466" s="5" t="s">
        <v>435</v>
      </c>
      <c r="AA466" s="5">
        <v>12.9</v>
      </c>
      <c r="AB466" s="5">
        <v>60032</v>
      </c>
      <c r="AG466" s="414"/>
    </row>
    <row r="467" spans="25:33">
      <c r="Y467" s="5">
        <v>48201330303</v>
      </c>
      <c r="Z467" s="5" t="s">
        <v>435</v>
      </c>
      <c r="AA467" s="5">
        <v>23.6</v>
      </c>
      <c r="AB467" s="5">
        <v>44982</v>
      </c>
      <c r="AG467" s="414"/>
    </row>
    <row r="468" spans="25:33">
      <c r="Y468" s="5">
        <v>48201330400</v>
      </c>
      <c r="Z468" s="5" t="s">
        <v>435</v>
      </c>
      <c r="AA468" s="5">
        <v>22.1</v>
      </c>
      <c r="AB468" s="5">
        <v>39451</v>
      </c>
      <c r="AG468" s="414"/>
    </row>
    <row r="469" spans="25:33">
      <c r="Y469" s="5">
        <v>48201330500</v>
      </c>
      <c r="Z469" s="5" t="s">
        <v>435</v>
      </c>
      <c r="AA469" s="5">
        <v>26.5</v>
      </c>
      <c r="AB469" s="5">
        <v>45000</v>
      </c>
      <c r="AG469" s="414"/>
    </row>
    <row r="470" spans="25:33">
      <c r="Y470" s="5">
        <v>48201330600</v>
      </c>
      <c r="Z470" s="5" t="s">
        <v>435</v>
      </c>
      <c r="AA470" s="5">
        <v>28.2</v>
      </c>
      <c r="AB470" s="5">
        <v>37434</v>
      </c>
      <c r="AG470" s="414"/>
    </row>
    <row r="471" spans="25:33">
      <c r="Y471" s="5">
        <v>48201330700</v>
      </c>
      <c r="Z471" s="5" t="s">
        <v>435</v>
      </c>
      <c r="AA471" s="5">
        <v>31.9</v>
      </c>
      <c r="AB471" s="5">
        <v>41148</v>
      </c>
      <c r="AG471" s="414"/>
    </row>
    <row r="472" spans="25:33">
      <c r="Y472" s="5">
        <v>48201330800</v>
      </c>
      <c r="Z472" s="5" t="s">
        <v>435</v>
      </c>
      <c r="AA472" s="5">
        <v>13.7</v>
      </c>
      <c r="AB472" s="5">
        <v>71649</v>
      </c>
      <c r="AG472" s="414"/>
    </row>
    <row r="473" spans="25:33">
      <c r="Y473" s="5">
        <v>48201330900</v>
      </c>
      <c r="Z473" s="5" t="s">
        <v>435</v>
      </c>
      <c r="AA473" s="5">
        <v>34.799999999999997</v>
      </c>
      <c r="AB473" s="5">
        <v>49990</v>
      </c>
      <c r="AG473" s="414"/>
    </row>
    <row r="474" spans="25:33">
      <c r="Y474" s="5">
        <v>48201331100</v>
      </c>
      <c r="Z474" s="5" t="s">
        <v>435</v>
      </c>
      <c r="AA474" s="5">
        <v>30.1</v>
      </c>
      <c r="AB474" s="5">
        <v>26730</v>
      </c>
      <c r="AG474" s="414"/>
    </row>
    <row r="475" spans="25:33">
      <c r="Y475" s="5">
        <v>48201331200</v>
      </c>
      <c r="Z475" s="5" t="s">
        <v>435</v>
      </c>
      <c r="AA475" s="5">
        <v>38</v>
      </c>
      <c r="AB475" s="5">
        <v>26781</v>
      </c>
      <c r="AG475" s="414"/>
    </row>
    <row r="476" spans="25:33">
      <c r="Y476" s="5">
        <v>48201331300</v>
      </c>
      <c r="Z476" s="5" t="s">
        <v>435</v>
      </c>
      <c r="AA476" s="5">
        <v>24.4</v>
      </c>
      <c r="AB476" s="5">
        <v>36788</v>
      </c>
      <c r="AG476" s="414"/>
    </row>
    <row r="477" spans="25:33">
      <c r="Y477" s="5">
        <v>48201331400</v>
      </c>
      <c r="Z477" s="5" t="s">
        <v>435</v>
      </c>
      <c r="AA477" s="5">
        <v>76.599999999999994</v>
      </c>
      <c r="AB477" s="5">
        <v>10128</v>
      </c>
      <c r="AG477" s="414"/>
    </row>
    <row r="478" spans="25:33">
      <c r="Y478" s="5">
        <v>48201331500</v>
      </c>
      <c r="Z478" s="5" t="s">
        <v>435</v>
      </c>
      <c r="AA478" s="5">
        <v>15.5</v>
      </c>
      <c r="AB478" s="5">
        <v>52339</v>
      </c>
      <c r="AG478" s="414"/>
    </row>
    <row r="479" spans="25:33">
      <c r="Y479" s="5">
        <v>48201331601</v>
      </c>
      <c r="Z479" s="5" t="s">
        <v>435</v>
      </c>
      <c r="AA479" s="5">
        <v>21.3</v>
      </c>
      <c r="AB479" s="5">
        <v>40456</v>
      </c>
      <c r="AG479" s="414"/>
    </row>
    <row r="480" spans="25:33">
      <c r="Y480" s="5">
        <v>48201331602</v>
      </c>
      <c r="Z480" s="5" t="s">
        <v>435</v>
      </c>
      <c r="AA480" s="5">
        <v>36.5</v>
      </c>
      <c r="AB480" s="5">
        <v>27530</v>
      </c>
      <c r="AG480" s="414"/>
    </row>
    <row r="481" spans="25:33">
      <c r="Y481" s="5">
        <v>48201331700</v>
      </c>
      <c r="Z481" s="5" t="s">
        <v>435</v>
      </c>
      <c r="AA481" s="5">
        <v>20.399999999999999</v>
      </c>
      <c r="AB481" s="5">
        <v>37740</v>
      </c>
      <c r="AG481" s="414"/>
    </row>
    <row r="482" spans="25:33">
      <c r="Y482" s="5">
        <v>48201331800</v>
      </c>
      <c r="Z482" s="5" t="s">
        <v>435</v>
      </c>
      <c r="AA482" s="5">
        <v>38.6</v>
      </c>
      <c r="AB482" s="5">
        <v>27672</v>
      </c>
      <c r="AG482" s="414"/>
    </row>
    <row r="483" spans="25:33">
      <c r="Y483" s="5">
        <v>48201331900</v>
      </c>
      <c r="Z483" s="5" t="s">
        <v>435</v>
      </c>
      <c r="AA483" s="5">
        <v>22</v>
      </c>
      <c r="AB483" s="5">
        <v>34400</v>
      </c>
      <c r="AG483" s="414"/>
    </row>
    <row r="484" spans="25:33">
      <c r="Y484" s="5">
        <v>48201332000</v>
      </c>
      <c r="Z484" s="5" t="s">
        <v>435</v>
      </c>
      <c r="AA484" s="5">
        <v>37</v>
      </c>
      <c r="AB484" s="5">
        <v>24496</v>
      </c>
      <c r="AG484" s="414"/>
    </row>
    <row r="485" spans="25:33">
      <c r="Y485" s="5">
        <v>48201332100</v>
      </c>
      <c r="Z485" s="5" t="s">
        <v>435</v>
      </c>
      <c r="AA485" s="5">
        <v>30</v>
      </c>
      <c r="AB485" s="5">
        <v>36528</v>
      </c>
      <c r="AG485" s="414"/>
    </row>
    <row r="486" spans="25:33">
      <c r="Y486" s="5">
        <v>48201332200</v>
      </c>
      <c r="Z486" s="5" t="s">
        <v>435</v>
      </c>
      <c r="AA486" s="5">
        <v>29.2</v>
      </c>
      <c r="AB486" s="5">
        <v>43346</v>
      </c>
      <c r="AG486" s="414"/>
    </row>
    <row r="487" spans="25:33">
      <c r="Y487" s="5">
        <v>48201332300</v>
      </c>
      <c r="Z487" s="5" t="s">
        <v>435</v>
      </c>
      <c r="AA487" s="5">
        <v>24.1</v>
      </c>
      <c r="AB487" s="5">
        <v>42813</v>
      </c>
      <c r="AG487" s="414"/>
    </row>
    <row r="488" spans="25:33">
      <c r="Y488" s="5">
        <v>48201332400</v>
      </c>
      <c r="Z488" s="5" t="s">
        <v>435</v>
      </c>
      <c r="AA488" s="5">
        <v>10.9</v>
      </c>
      <c r="AB488" s="5">
        <v>33294</v>
      </c>
      <c r="AG488" s="414"/>
    </row>
    <row r="489" spans="25:33">
      <c r="Y489" s="5">
        <v>48201332500</v>
      </c>
      <c r="Z489" s="5" t="s">
        <v>435</v>
      </c>
      <c r="AA489" s="5">
        <v>28.8</v>
      </c>
      <c r="AB489" s="5">
        <v>34755</v>
      </c>
      <c r="AG489" s="414"/>
    </row>
    <row r="490" spans="25:33">
      <c r="Y490" s="5">
        <v>48201332600</v>
      </c>
      <c r="Z490" s="5" t="s">
        <v>435</v>
      </c>
      <c r="AA490" s="5">
        <v>18.399999999999999</v>
      </c>
      <c r="AB490" s="5">
        <v>40726</v>
      </c>
      <c r="AG490" s="414"/>
    </row>
    <row r="491" spans="25:33">
      <c r="Y491" s="5">
        <v>48201332700</v>
      </c>
      <c r="Z491" s="5" t="s">
        <v>435</v>
      </c>
      <c r="AA491" s="5">
        <v>32</v>
      </c>
      <c r="AB491" s="5">
        <v>33036</v>
      </c>
      <c r="AG491" s="414"/>
    </row>
    <row r="492" spans="25:33">
      <c r="Y492" s="5">
        <v>48201332800</v>
      </c>
      <c r="Z492" s="5" t="s">
        <v>435</v>
      </c>
      <c r="AA492" s="5">
        <v>35.6</v>
      </c>
      <c r="AB492" s="5">
        <v>24904</v>
      </c>
      <c r="AG492" s="414"/>
    </row>
    <row r="493" spans="25:33">
      <c r="Y493" s="5">
        <v>48201332900</v>
      </c>
      <c r="Z493" s="5" t="s">
        <v>435</v>
      </c>
      <c r="AA493" s="5">
        <v>32.799999999999997</v>
      </c>
      <c r="AB493" s="5">
        <v>36042</v>
      </c>
      <c r="AG493" s="414"/>
    </row>
    <row r="494" spans="25:33">
      <c r="Y494" s="5">
        <v>48201333000</v>
      </c>
      <c r="Z494" s="5" t="s">
        <v>435</v>
      </c>
      <c r="AA494" s="5">
        <v>18.3</v>
      </c>
      <c r="AB494" s="5">
        <v>57321</v>
      </c>
      <c r="AG494" s="414"/>
    </row>
    <row r="495" spans="25:33">
      <c r="Y495" s="5">
        <v>48201333100</v>
      </c>
      <c r="Z495" s="5" t="s">
        <v>435</v>
      </c>
      <c r="AA495" s="5">
        <v>19.399999999999999</v>
      </c>
      <c r="AB495" s="5">
        <v>47578</v>
      </c>
      <c r="AG495" s="414"/>
    </row>
    <row r="496" spans="25:33">
      <c r="Y496" s="5">
        <v>48201333201</v>
      </c>
      <c r="Z496" s="5" t="s">
        <v>435</v>
      </c>
      <c r="AA496" s="5">
        <v>29.8</v>
      </c>
      <c r="AB496" s="5">
        <v>34290</v>
      </c>
      <c r="AG496" s="414"/>
    </row>
    <row r="497" spans="25:33">
      <c r="Y497" s="5">
        <v>48201333202</v>
      </c>
      <c r="Z497" s="5" t="s">
        <v>435</v>
      </c>
      <c r="AA497" s="5">
        <v>20.5</v>
      </c>
      <c r="AB497" s="5">
        <v>33436</v>
      </c>
      <c r="AG497" s="414"/>
    </row>
    <row r="498" spans="25:33">
      <c r="Y498" s="5">
        <v>48201333300</v>
      </c>
      <c r="Z498" s="5" t="s">
        <v>435</v>
      </c>
      <c r="AA498" s="5">
        <v>36.700000000000003</v>
      </c>
      <c r="AB498" s="5">
        <v>32118</v>
      </c>
      <c r="AG498" s="414"/>
    </row>
    <row r="499" spans="25:33">
      <c r="Y499" s="5">
        <v>48201333500</v>
      </c>
      <c r="Z499" s="5" t="s">
        <v>435</v>
      </c>
      <c r="AA499" s="5">
        <v>23</v>
      </c>
      <c r="AB499" s="5">
        <v>40067</v>
      </c>
      <c r="AG499" s="414"/>
    </row>
    <row r="500" spans="25:33">
      <c r="Y500" s="5">
        <v>48201333600</v>
      </c>
      <c r="Z500" s="5" t="s">
        <v>435</v>
      </c>
      <c r="AA500" s="5">
        <v>9.8000000000000007</v>
      </c>
      <c r="AB500" s="5">
        <v>61836</v>
      </c>
      <c r="AG500" s="414"/>
    </row>
    <row r="501" spans="25:33">
      <c r="Y501" s="5">
        <v>48201333700</v>
      </c>
      <c r="Z501" s="5" t="s">
        <v>435</v>
      </c>
      <c r="AA501" s="5">
        <v>22.9</v>
      </c>
      <c r="AB501" s="5">
        <v>46588</v>
      </c>
      <c r="AG501" s="414"/>
    </row>
    <row r="502" spans="25:33">
      <c r="Y502" s="5">
        <v>48201333800</v>
      </c>
      <c r="Z502" s="5" t="s">
        <v>435</v>
      </c>
      <c r="AA502" s="5">
        <v>15.2</v>
      </c>
      <c r="AB502" s="5">
        <v>50540</v>
      </c>
      <c r="AG502" s="414"/>
    </row>
    <row r="503" spans="25:33">
      <c r="Y503" s="5">
        <v>48201333901</v>
      </c>
      <c r="Z503" s="5" t="s">
        <v>435</v>
      </c>
      <c r="AA503" s="5">
        <v>7.2</v>
      </c>
      <c r="AB503" s="5">
        <v>72866</v>
      </c>
      <c r="AG503" s="414"/>
    </row>
    <row r="504" spans="25:33">
      <c r="Y504" s="5">
        <v>48201333902</v>
      </c>
      <c r="Z504" s="5" t="s">
        <v>435</v>
      </c>
      <c r="AA504" s="5">
        <v>14.6</v>
      </c>
      <c r="AB504" s="5">
        <v>50551</v>
      </c>
      <c r="AG504" s="414"/>
    </row>
    <row r="505" spans="25:33">
      <c r="Y505" s="5">
        <v>48201334001</v>
      </c>
      <c r="Z505" s="5" t="s">
        <v>435</v>
      </c>
      <c r="AA505" s="5">
        <v>16.399999999999999</v>
      </c>
      <c r="AB505" s="5">
        <v>40952</v>
      </c>
      <c r="AG505" s="414"/>
    </row>
    <row r="506" spans="25:33">
      <c r="Y506" s="5">
        <v>48201334002</v>
      </c>
      <c r="Z506" s="5" t="s">
        <v>435</v>
      </c>
      <c r="AA506" s="5">
        <v>8</v>
      </c>
      <c r="AB506" s="5">
        <v>56324</v>
      </c>
      <c r="AG506" s="414"/>
    </row>
    <row r="507" spans="25:33">
      <c r="Y507" s="5">
        <v>48201334003</v>
      </c>
      <c r="Z507" s="5" t="s">
        <v>435</v>
      </c>
      <c r="AA507" s="5">
        <v>12.6</v>
      </c>
      <c r="AB507" s="5">
        <v>54803</v>
      </c>
      <c r="AG507" s="414"/>
    </row>
    <row r="508" spans="25:33">
      <c r="Y508" s="5">
        <v>48201334100</v>
      </c>
      <c r="Z508" s="5" t="s">
        <v>435</v>
      </c>
      <c r="AA508" s="5">
        <v>14.1</v>
      </c>
      <c r="AB508" s="5">
        <v>56135</v>
      </c>
      <c r="AG508" s="414"/>
    </row>
    <row r="509" spans="25:33">
      <c r="Y509" s="5">
        <v>48201340100</v>
      </c>
      <c r="Z509" s="5" t="s">
        <v>435</v>
      </c>
      <c r="AA509" s="5">
        <v>11.6</v>
      </c>
      <c r="AB509" s="5">
        <v>47838</v>
      </c>
      <c r="AG509" s="414"/>
    </row>
    <row r="510" spans="25:33">
      <c r="Y510" s="5">
        <v>48201340201</v>
      </c>
      <c r="Z510" s="5" t="s">
        <v>435</v>
      </c>
      <c r="AA510" s="5">
        <v>1.8</v>
      </c>
      <c r="AB510" s="5">
        <v>91406</v>
      </c>
      <c r="AG510" s="414"/>
    </row>
    <row r="511" spans="25:33">
      <c r="Y511" s="5">
        <v>48201340202</v>
      </c>
      <c r="Z511" s="5" t="s">
        <v>435</v>
      </c>
      <c r="AA511" s="5">
        <v>2.7</v>
      </c>
      <c r="AB511" s="5">
        <v>124719</v>
      </c>
      <c r="AG511" s="414"/>
    </row>
    <row r="512" spans="25:33">
      <c r="Y512" s="5">
        <v>48201340203</v>
      </c>
      <c r="Z512" s="5" t="s">
        <v>435</v>
      </c>
      <c r="AA512" s="5">
        <v>4.0999999999999996</v>
      </c>
      <c r="AB512" s="5">
        <v>108897</v>
      </c>
      <c r="AG512" s="414"/>
    </row>
    <row r="513" spans="25:33">
      <c r="Y513" s="5">
        <v>48201340301</v>
      </c>
      <c r="Z513" s="5" t="s">
        <v>435</v>
      </c>
      <c r="AA513" s="5">
        <v>2.5</v>
      </c>
      <c r="AB513" s="5">
        <v>184306</v>
      </c>
      <c r="AG513" s="414"/>
    </row>
    <row r="514" spans="25:33">
      <c r="Y514" s="5">
        <v>48201340302</v>
      </c>
      <c r="Z514" s="5" t="s">
        <v>435</v>
      </c>
      <c r="AA514" s="5">
        <v>3.1</v>
      </c>
      <c r="AB514" s="5">
        <v>109318</v>
      </c>
      <c r="AG514" s="414"/>
    </row>
    <row r="515" spans="25:33">
      <c r="Y515" s="5">
        <v>48201340400</v>
      </c>
      <c r="Z515" s="5" t="s">
        <v>435</v>
      </c>
      <c r="AA515" s="5">
        <v>1</v>
      </c>
      <c r="AB515" s="5">
        <v>157000</v>
      </c>
      <c r="AG515" s="414"/>
    </row>
    <row r="516" spans="25:33">
      <c r="Y516" s="5">
        <v>48201340500</v>
      </c>
      <c r="Z516" s="5" t="s">
        <v>435</v>
      </c>
      <c r="AA516" s="5">
        <v>14.7</v>
      </c>
      <c r="AB516" s="5">
        <v>47388</v>
      </c>
      <c r="AG516" s="414"/>
    </row>
    <row r="517" spans="25:33">
      <c r="Y517" s="5">
        <v>48201340600</v>
      </c>
      <c r="Z517" s="5" t="s">
        <v>435</v>
      </c>
      <c r="AA517" s="5">
        <v>1.1000000000000001</v>
      </c>
      <c r="AB517" s="5">
        <v>104219</v>
      </c>
      <c r="AG517" s="414"/>
    </row>
    <row r="518" spans="25:33">
      <c r="Y518" s="5">
        <v>48201340700</v>
      </c>
      <c r="Z518" s="5" t="s">
        <v>435</v>
      </c>
      <c r="AA518" s="5">
        <v>13.8</v>
      </c>
      <c r="AB518" s="5">
        <v>70533</v>
      </c>
      <c r="AG518" s="414"/>
    </row>
    <row r="519" spans="25:33">
      <c r="Y519" s="5">
        <v>48201340800</v>
      </c>
      <c r="Z519" s="5" t="s">
        <v>435</v>
      </c>
      <c r="AA519" s="5">
        <v>4.5999999999999996</v>
      </c>
      <c r="AB519" s="5">
        <v>110045</v>
      </c>
      <c r="AG519" s="414"/>
    </row>
    <row r="520" spans="25:33">
      <c r="Y520" s="5">
        <v>48201340900</v>
      </c>
      <c r="Z520" s="5" t="s">
        <v>435</v>
      </c>
      <c r="AA520" s="5">
        <v>13.2</v>
      </c>
      <c r="AB520" s="5">
        <v>48272</v>
      </c>
      <c r="AG520" s="414"/>
    </row>
    <row r="521" spans="25:33">
      <c r="Y521" s="5">
        <v>48201341000</v>
      </c>
      <c r="Z521" s="5" t="s">
        <v>435</v>
      </c>
      <c r="AA521" s="5">
        <v>7.9</v>
      </c>
      <c r="AB521" s="5">
        <v>57932</v>
      </c>
      <c r="AG521" s="414"/>
    </row>
    <row r="522" spans="25:33">
      <c r="Y522" s="5">
        <v>48201341100</v>
      </c>
      <c r="Z522" s="5" t="s">
        <v>435</v>
      </c>
      <c r="AA522" s="5">
        <v>11.8</v>
      </c>
      <c r="AB522" s="5">
        <v>55987</v>
      </c>
      <c r="AG522" s="414"/>
    </row>
    <row r="523" spans="25:33">
      <c r="Y523" s="5">
        <v>48201341201</v>
      </c>
      <c r="Z523" s="5" t="s">
        <v>435</v>
      </c>
      <c r="AA523" s="5">
        <v>30.1</v>
      </c>
      <c r="AB523" s="5">
        <v>44091</v>
      </c>
      <c r="AG523" s="414"/>
    </row>
    <row r="524" spans="25:33">
      <c r="Y524" s="5">
        <v>48201341202</v>
      </c>
      <c r="Z524" s="5" t="s">
        <v>435</v>
      </c>
      <c r="AA524" s="5">
        <v>10.1</v>
      </c>
      <c r="AB524" s="5">
        <v>70641</v>
      </c>
      <c r="AG524" s="414"/>
    </row>
    <row r="525" spans="25:33">
      <c r="Y525" s="5">
        <v>48201341301</v>
      </c>
      <c r="Z525" s="5" t="s">
        <v>435</v>
      </c>
      <c r="AA525" s="5">
        <v>31.1</v>
      </c>
      <c r="AB525" s="5">
        <v>34303</v>
      </c>
      <c r="AG525" s="414"/>
    </row>
    <row r="526" spans="25:33">
      <c r="Y526" s="5">
        <v>48201341302</v>
      </c>
      <c r="Z526" s="5" t="s">
        <v>435</v>
      </c>
      <c r="AA526" s="5">
        <v>16.7</v>
      </c>
      <c r="AB526" s="5">
        <v>48518</v>
      </c>
      <c r="AG526" s="414"/>
    </row>
    <row r="527" spans="25:33">
      <c r="Y527" s="5">
        <v>48201341400</v>
      </c>
      <c r="Z527" s="5" t="s">
        <v>435</v>
      </c>
      <c r="AA527" s="5">
        <v>5.2</v>
      </c>
      <c r="AB527" s="5">
        <v>119200</v>
      </c>
      <c r="AG527" s="414"/>
    </row>
    <row r="528" spans="25:33">
      <c r="Y528" s="5">
        <v>48201341501</v>
      </c>
      <c r="Z528" s="5" t="s">
        <v>435</v>
      </c>
      <c r="AA528" s="5">
        <v>5.7</v>
      </c>
      <c r="AB528" s="5">
        <v>89458</v>
      </c>
      <c r="AG528" s="414"/>
    </row>
    <row r="529" spans="25:33">
      <c r="Y529" s="5">
        <v>48201341502</v>
      </c>
      <c r="Z529" s="5" t="s">
        <v>435</v>
      </c>
      <c r="AA529" s="5">
        <v>5.8</v>
      </c>
      <c r="AB529" s="5">
        <v>80692</v>
      </c>
      <c r="AG529" s="414"/>
    </row>
    <row r="530" spans="25:33">
      <c r="Y530" s="5">
        <v>48201341600</v>
      </c>
      <c r="Z530" s="5" t="s">
        <v>435</v>
      </c>
      <c r="AA530" s="5">
        <v>12</v>
      </c>
      <c r="AB530" s="5">
        <v>78649</v>
      </c>
      <c r="AG530" s="414"/>
    </row>
    <row r="531" spans="25:33">
      <c r="Y531" s="5">
        <v>48201341700</v>
      </c>
      <c r="Z531" s="5" t="s">
        <v>435</v>
      </c>
      <c r="AA531" s="5">
        <v>6.7</v>
      </c>
      <c r="AB531" s="5">
        <v>78611</v>
      </c>
      <c r="AG531" s="414"/>
    </row>
    <row r="532" spans="25:33">
      <c r="Y532" s="5">
        <v>48201341800</v>
      </c>
      <c r="Z532" s="5" t="s">
        <v>435</v>
      </c>
      <c r="AA532" s="5">
        <v>9.3000000000000007</v>
      </c>
      <c r="AB532" s="5">
        <v>76908</v>
      </c>
      <c r="AG532" s="414"/>
    </row>
    <row r="533" spans="25:33">
      <c r="Y533" s="5">
        <v>48201342001</v>
      </c>
      <c r="Z533" s="5" t="s">
        <v>435</v>
      </c>
      <c r="AA533" s="5">
        <v>1.3</v>
      </c>
      <c r="AB533" s="5">
        <v>115021</v>
      </c>
      <c r="AG533" s="414"/>
    </row>
    <row r="534" spans="25:33">
      <c r="Y534" s="5">
        <v>48201342002</v>
      </c>
      <c r="Z534" s="5" t="s">
        <v>435</v>
      </c>
      <c r="AA534" s="5">
        <v>3</v>
      </c>
      <c r="AB534" s="5">
        <v>85968</v>
      </c>
      <c r="AG534" s="414"/>
    </row>
    <row r="535" spans="25:33">
      <c r="Y535" s="5">
        <v>48201342100</v>
      </c>
      <c r="Z535" s="5" t="s">
        <v>435</v>
      </c>
      <c r="AA535" s="5">
        <v>14.4</v>
      </c>
      <c r="AB535" s="5">
        <v>66295</v>
      </c>
      <c r="AG535" s="414"/>
    </row>
    <row r="536" spans="25:33">
      <c r="Y536" s="5">
        <v>48201342200</v>
      </c>
      <c r="Z536" s="5" t="s">
        <v>435</v>
      </c>
      <c r="AA536" s="5">
        <v>2.5</v>
      </c>
      <c r="AB536" s="5">
        <v>59625</v>
      </c>
      <c r="AG536" s="414"/>
    </row>
    <row r="537" spans="25:33">
      <c r="Y537" s="5">
        <v>48201342300</v>
      </c>
      <c r="Z537" s="5" t="s">
        <v>435</v>
      </c>
      <c r="AA537" s="5">
        <v>13.4</v>
      </c>
      <c r="AB537" s="5">
        <v>58101</v>
      </c>
      <c r="AG537" s="414"/>
    </row>
    <row r="538" spans="25:33">
      <c r="Y538" s="5">
        <v>48201342400</v>
      </c>
      <c r="Z538" s="5" t="s">
        <v>435</v>
      </c>
      <c r="AA538" s="5">
        <v>7.6</v>
      </c>
      <c r="AB538" s="5">
        <v>57715</v>
      </c>
      <c r="AG538" s="414"/>
    </row>
    <row r="539" spans="25:33">
      <c r="Y539" s="5">
        <v>48201342500</v>
      </c>
      <c r="Z539" s="5" t="s">
        <v>435</v>
      </c>
      <c r="AA539" s="5">
        <v>1.9</v>
      </c>
      <c r="AB539" s="5">
        <v>78995</v>
      </c>
      <c r="AG539" s="414"/>
    </row>
    <row r="540" spans="25:33">
      <c r="Y540" s="5">
        <v>48201342700</v>
      </c>
      <c r="Z540" s="5" t="s">
        <v>435</v>
      </c>
      <c r="AA540" s="5">
        <v>10.5</v>
      </c>
      <c r="AB540" s="5">
        <v>66912</v>
      </c>
      <c r="AG540" s="414"/>
    </row>
    <row r="541" spans="25:33">
      <c r="Y541" s="5">
        <v>48201342800</v>
      </c>
      <c r="Z541" s="5" t="s">
        <v>435</v>
      </c>
      <c r="AA541" s="5">
        <v>4.5999999999999996</v>
      </c>
      <c r="AB541" s="5">
        <v>124455</v>
      </c>
      <c r="AG541" s="414"/>
    </row>
    <row r="542" spans="25:33">
      <c r="Y542" s="5">
        <v>48201342900</v>
      </c>
      <c r="Z542" s="5" t="s">
        <v>435</v>
      </c>
      <c r="AA542" s="5">
        <v>22.1</v>
      </c>
      <c r="AB542" s="5">
        <v>61023</v>
      </c>
      <c r="AG542" s="414"/>
    </row>
    <row r="543" spans="25:33">
      <c r="Y543" s="5">
        <v>48201343000</v>
      </c>
      <c r="Z543" s="5" t="s">
        <v>435</v>
      </c>
      <c r="AA543" s="5">
        <v>18.100000000000001</v>
      </c>
      <c r="AB543" s="5">
        <v>63810</v>
      </c>
      <c r="AG543" s="414"/>
    </row>
    <row r="544" spans="25:33">
      <c r="Y544" s="5">
        <v>48201343100</v>
      </c>
      <c r="Z544" s="5" t="s">
        <v>435</v>
      </c>
      <c r="AA544" s="5">
        <v>5.8</v>
      </c>
      <c r="AB544" s="5">
        <v>76225</v>
      </c>
      <c r="AG544" s="414"/>
    </row>
    <row r="545" spans="25:33">
      <c r="Y545" s="5">
        <v>48201343200</v>
      </c>
      <c r="Z545" s="5" t="s">
        <v>435</v>
      </c>
      <c r="AA545" s="5">
        <v>1.9</v>
      </c>
      <c r="AB545" s="5">
        <v>103684</v>
      </c>
      <c r="AG545" s="414"/>
    </row>
    <row r="546" spans="25:33">
      <c r="Y546" s="5">
        <v>48201343301</v>
      </c>
      <c r="Z546" s="5" t="s">
        <v>435</v>
      </c>
      <c r="AA546" s="5">
        <v>9.3000000000000007</v>
      </c>
      <c r="AB546" s="5">
        <v>83448</v>
      </c>
      <c r="AG546" s="414"/>
    </row>
    <row r="547" spans="25:33">
      <c r="Y547" s="5">
        <v>48201343302</v>
      </c>
      <c r="Z547" s="5" t="s">
        <v>435</v>
      </c>
      <c r="AA547" s="5">
        <v>1.4</v>
      </c>
      <c r="AB547" s="5">
        <v>92917</v>
      </c>
      <c r="AG547" s="414"/>
    </row>
    <row r="548" spans="25:33">
      <c r="Y548" s="5">
        <v>48201343600</v>
      </c>
      <c r="Z548" s="5" t="s">
        <v>435</v>
      </c>
      <c r="AA548" s="5">
        <v>17.5</v>
      </c>
      <c r="AB548" s="5">
        <v>46875</v>
      </c>
      <c r="AG548" s="414"/>
    </row>
    <row r="549" spans="25:33">
      <c r="Y549" s="5">
        <v>48201343700</v>
      </c>
      <c r="Z549" s="5" t="s">
        <v>435</v>
      </c>
      <c r="AA549" s="5">
        <v>17.7</v>
      </c>
      <c r="AB549" s="5">
        <v>55625</v>
      </c>
      <c r="AG549" s="414"/>
    </row>
    <row r="550" spans="25:33">
      <c r="Y550" s="5">
        <v>48201350100</v>
      </c>
      <c r="Z550" s="5" t="s">
        <v>435</v>
      </c>
      <c r="AA550" s="5">
        <v>7.7</v>
      </c>
      <c r="AB550" s="5">
        <v>89705</v>
      </c>
      <c r="AG550" s="414"/>
    </row>
    <row r="551" spans="25:33">
      <c r="Y551" s="5">
        <v>48201350200</v>
      </c>
      <c r="Z551" s="5" t="s">
        <v>435</v>
      </c>
      <c r="AA551" s="5">
        <v>12.1</v>
      </c>
      <c r="AB551" s="5">
        <v>70924</v>
      </c>
      <c r="AG551" s="414"/>
    </row>
    <row r="552" spans="25:33">
      <c r="Y552" s="5">
        <v>48201350300</v>
      </c>
      <c r="Z552" s="5" t="s">
        <v>435</v>
      </c>
      <c r="AA552" s="5">
        <v>6.1</v>
      </c>
      <c r="AB552" s="5">
        <v>84229</v>
      </c>
      <c r="AG552" s="414"/>
    </row>
    <row r="553" spans="25:33">
      <c r="Y553" s="5">
        <v>48201350400</v>
      </c>
      <c r="Z553" s="5" t="s">
        <v>435</v>
      </c>
      <c r="AA553" s="5">
        <v>14.4</v>
      </c>
      <c r="AB553" s="5">
        <v>57754</v>
      </c>
      <c r="AG553" s="414"/>
    </row>
    <row r="554" spans="25:33">
      <c r="Y554" s="5">
        <v>48201350500</v>
      </c>
      <c r="Z554" s="5" t="s">
        <v>435</v>
      </c>
      <c r="AA554" s="5">
        <v>16.5</v>
      </c>
      <c r="AB554" s="5">
        <v>50042</v>
      </c>
      <c r="AG554" s="414"/>
    </row>
    <row r="555" spans="25:33">
      <c r="Y555" s="5">
        <v>48201350601</v>
      </c>
      <c r="Z555" s="5" t="s">
        <v>435</v>
      </c>
      <c r="AA555" s="5">
        <v>3.7</v>
      </c>
      <c r="AB555" s="5">
        <v>74730</v>
      </c>
      <c r="AG555" s="414"/>
    </row>
    <row r="556" spans="25:33">
      <c r="Y556" s="5">
        <v>48201350602</v>
      </c>
      <c r="Z556" s="5" t="s">
        <v>435</v>
      </c>
      <c r="AA556" s="5">
        <v>4</v>
      </c>
      <c r="AB556" s="5">
        <v>96829</v>
      </c>
      <c r="AG556" s="414"/>
    </row>
    <row r="557" spans="25:33">
      <c r="Y557" s="5">
        <v>48201350700</v>
      </c>
      <c r="Z557" s="5" t="s">
        <v>435</v>
      </c>
      <c r="AA557" s="5">
        <v>4.9000000000000004</v>
      </c>
      <c r="AB557" s="5">
        <v>77621</v>
      </c>
      <c r="AG557" s="414"/>
    </row>
    <row r="558" spans="25:33">
      <c r="Y558" s="5">
        <v>48201350801</v>
      </c>
      <c r="Z558" s="5" t="s">
        <v>435</v>
      </c>
      <c r="AA558" s="5">
        <v>12.6</v>
      </c>
      <c r="AB558" s="5">
        <v>63137</v>
      </c>
      <c r="AG558" s="414"/>
    </row>
    <row r="559" spans="25:33">
      <c r="Y559" s="5">
        <v>48201350802</v>
      </c>
      <c r="Z559" s="5" t="s">
        <v>435</v>
      </c>
      <c r="AA559" s="5">
        <v>8.6999999999999993</v>
      </c>
      <c r="AB559" s="5">
        <v>70630</v>
      </c>
      <c r="AG559" s="414"/>
    </row>
    <row r="560" spans="25:33">
      <c r="Y560" s="5">
        <v>48201410100</v>
      </c>
      <c r="Z560" s="5" t="s">
        <v>435</v>
      </c>
      <c r="AA560" s="5">
        <v>23.5</v>
      </c>
      <c r="AB560" s="5">
        <v>57902</v>
      </c>
      <c r="AG560" s="414"/>
    </row>
    <row r="561" spans="25:33">
      <c r="Y561" s="5">
        <v>48201410200</v>
      </c>
      <c r="Z561" s="5" t="s">
        <v>435</v>
      </c>
      <c r="AA561" s="5">
        <v>5.8</v>
      </c>
      <c r="AB561" s="5">
        <v>130259</v>
      </c>
      <c r="AG561" s="414"/>
    </row>
    <row r="562" spans="25:33">
      <c r="Y562" s="5">
        <v>48201410300</v>
      </c>
      <c r="Z562" s="5" t="s">
        <v>435</v>
      </c>
      <c r="AA562" s="5">
        <v>9.1</v>
      </c>
      <c r="AB562" s="5">
        <v>95658</v>
      </c>
      <c r="AG562" s="414"/>
    </row>
    <row r="563" spans="25:33">
      <c r="Y563" s="5">
        <v>48201410401</v>
      </c>
      <c r="Z563" s="5" t="s">
        <v>435</v>
      </c>
      <c r="AA563" s="5">
        <v>5.0999999999999996</v>
      </c>
      <c r="AB563" s="5">
        <v>125769</v>
      </c>
      <c r="AG563" s="414"/>
    </row>
    <row r="564" spans="25:33">
      <c r="Y564" s="5">
        <v>48201410402</v>
      </c>
      <c r="Z564" s="5" t="s">
        <v>435</v>
      </c>
      <c r="AA564" s="5">
        <v>8.3000000000000007</v>
      </c>
      <c r="AB564" s="5">
        <v>101250</v>
      </c>
      <c r="AG564" s="414"/>
    </row>
    <row r="565" spans="25:33">
      <c r="Y565" s="5">
        <v>48201410500</v>
      </c>
      <c r="Z565" s="5" t="s">
        <v>435</v>
      </c>
      <c r="AA565" s="5">
        <v>3.7</v>
      </c>
      <c r="AB565" s="5">
        <v>99286</v>
      </c>
      <c r="AG565" s="414"/>
    </row>
    <row r="566" spans="25:33">
      <c r="Y566" s="5">
        <v>48201410600</v>
      </c>
      <c r="Z566" s="5" t="s">
        <v>435</v>
      </c>
      <c r="AA566" s="5">
        <v>7.3</v>
      </c>
      <c r="AB566" s="5">
        <v>82870</v>
      </c>
      <c r="AG566" s="414"/>
    </row>
    <row r="567" spans="25:33">
      <c r="Y567" s="5">
        <v>48201410701</v>
      </c>
      <c r="Z567" s="5" t="s">
        <v>435</v>
      </c>
      <c r="AA567" s="5">
        <v>11.7</v>
      </c>
      <c r="AB567" s="5">
        <v>60868</v>
      </c>
      <c r="AG567" s="414"/>
    </row>
    <row r="568" spans="25:33">
      <c r="Y568" s="5">
        <v>48201410702</v>
      </c>
      <c r="Z568" s="5" t="s">
        <v>435</v>
      </c>
      <c r="AA568" s="5">
        <v>19.100000000000001</v>
      </c>
      <c r="AB568" s="5">
        <v>51071</v>
      </c>
      <c r="AG568" s="414"/>
    </row>
    <row r="569" spans="25:33">
      <c r="Y569" s="5">
        <v>48201410800</v>
      </c>
      <c r="Z569" s="5" t="s">
        <v>435</v>
      </c>
      <c r="AA569" s="5">
        <v>11.7</v>
      </c>
      <c r="AB569" s="5">
        <v>65264</v>
      </c>
      <c r="AG569" s="414"/>
    </row>
    <row r="570" spans="25:33">
      <c r="Y570" s="5">
        <v>48201410900</v>
      </c>
      <c r="Z570" s="5" t="s">
        <v>435</v>
      </c>
      <c r="AA570" s="5">
        <v>8.5</v>
      </c>
      <c r="AB570" s="5">
        <v>69873</v>
      </c>
      <c r="AG570" s="414"/>
    </row>
    <row r="571" spans="25:33">
      <c r="Y571" s="5">
        <v>48201411000</v>
      </c>
      <c r="Z571" s="5" t="s">
        <v>435</v>
      </c>
      <c r="AA571" s="5">
        <v>9.1</v>
      </c>
      <c r="AB571" s="5">
        <v>99194</v>
      </c>
      <c r="AG571" s="414"/>
    </row>
    <row r="572" spans="25:33">
      <c r="Y572" s="5">
        <v>48201411100</v>
      </c>
      <c r="Z572" s="5" t="s">
        <v>435</v>
      </c>
      <c r="AA572" s="5">
        <v>5</v>
      </c>
      <c r="AB572" s="5">
        <v>160804</v>
      </c>
      <c r="AG572" s="415"/>
    </row>
    <row r="573" spans="25:33">
      <c r="Y573" s="5">
        <v>48201411200</v>
      </c>
      <c r="Z573" s="5" t="s">
        <v>435</v>
      </c>
      <c r="AA573" s="5">
        <v>12.5</v>
      </c>
      <c r="AB573" s="5">
        <v>204856</v>
      </c>
      <c r="AG573" s="414"/>
    </row>
    <row r="574" spans="25:33">
      <c r="Y574" s="5">
        <v>48201411300</v>
      </c>
      <c r="Z574" s="5" t="s">
        <v>435</v>
      </c>
      <c r="AA574" s="5">
        <v>7.8</v>
      </c>
      <c r="AB574" s="5">
        <v>85471</v>
      </c>
      <c r="AG574" s="414"/>
    </row>
    <row r="575" spans="25:33">
      <c r="Y575" s="5">
        <v>48201411400</v>
      </c>
      <c r="Z575" s="5" t="s">
        <v>435</v>
      </c>
      <c r="AA575" s="5">
        <v>1.6</v>
      </c>
      <c r="AB575" s="5">
        <v>196000</v>
      </c>
      <c r="AG575" s="414"/>
    </row>
    <row r="576" spans="25:33">
      <c r="Y576" s="5">
        <v>48201411501</v>
      </c>
      <c r="Z576" s="5" t="s">
        <v>435</v>
      </c>
      <c r="AA576" s="5">
        <v>8.4</v>
      </c>
      <c r="AB576" s="5">
        <v>84915</v>
      </c>
      <c r="AG576" s="414"/>
    </row>
    <row r="577" spans="25:33">
      <c r="Y577" s="5">
        <v>48201411502</v>
      </c>
      <c r="Z577" s="5" t="s">
        <v>435</v>
      </c>
      <c r="AA577" s="5">
        <v>6.1</v>
      </c>
      <c r="AB577" s="5">
        <v>85819</v>
      </c>
      <c r="AG577" s="414"/>
    </row>
    <row r="578" spans="25:33">
      <c r="Y578" s="5">
        <v>48201411600</v>
      </c>
      <c r="Z578" s="5" t="s">
        <v>435</v>
      </c>
      <c r="AA578" s="5">
        <v>3.5</v>
      </c>
      <c r="AB578" s="5">
        <v>194000</v>
      </c>
      <c r="AG578" s="414"/>
    </row>
    <row r="579" spans="25:33">
      <c r="Y579" s="5">
        <v>48201411700</v>
      </c>
      <c r="Z579" s="5" t="s">
        <v>435</v>
      </c>
      <c r="AA579" s="5">
        <v>6.7</v>
      </c>
      <c r="AB579" s="5">
        <v>66134</v>
      </c>
      <c r="AG579" s="414"/>
    </row>
    <row r="580" spans="25:33">
      <c r="Y580" s="5">
        <v>48201411800</v>
      </c>
      <c r="Z580" s="5" t="s">
        <v>435</v>
      </c>
      <c r="AA580" s="5">
        <v>4.7</v>
      </c>
      <c r="AB580" s="5">
        <v>84485</v>
      </c>
      <c r="AG580" s="414"/>
    </row>
    <row r="581" spans="25:33">
      <c r="Y581" s="5">
        <v>48201411900</v>
      </c>
      <c r="Z581" s="5" t="s">
        <v>435</v>
      </c>
      <c r="AA581" s="5">
        <v>8</v>
      </c>
      <c r="AB581" s="5">
        <v>108750</v>
      </c>
      <c r="AG581" s="414"/>
    </row>
    <row r="582" spans="25:33">
      <c r="Y582" s="5">
        <v>48201412000</v>
      </c>
      <c r="Z582" s="5" t="s">
        <v>435</v>
      </c>
      <c r="AA582" s="5">
        <v>5.5</v>
      </c>
      <c r="AB582" s="5">
        <v>172083</v>
      </c>
      <c r="AG582" s="414"/>
    </row>
    <row r="583" spans="25:33">
      <c r="Y583" s="5">
        <v>48201412100</v>
      </c>
      <c r="Z583" s="5" t="s">
        <v>435</v>
      </c>
      <c r="AA583" s="5" t="s">
        <v>431</v>
      </c>
      <c r="AB583" s="5" t="s">
        <v>431</v>
      </c>
      <c r="AG583" s="414"/>
    </row>
    <row r="584" spans="25:33">
      <c r="Y584" s="5">
        <v>48201412200</v>
      </c>
      <c r="Z584" s="5" t="s">
        <v>435</v>
      </c>
      <c r="AA584" s="5">
        <v>10.3</v>
      </c>
      <c r="AB584" s="5">
        <v>121354</v>
      </c>
      <c r="AG584" s="414"/>
    </row>
    <row r="585" spans="25:33">
      <c r="Y585" s="5">
        <v>48201412300</v>
      </c>
      <c r="Z585" s="5" t="s">
        <v>435</v>
      </c>
      <c r="AA585" s="5">
        <v>4.3</v>
      </c>
      <c r="AB585" s="5">
        <v>231711</v>
      </c>
      <c r="AG585" s="414"/>
    </row>
    <row r="586" spans="25:33">
      <c r="Y586" s="5">
        <v>48201412400</v>
      </c>
      <c r="Z586" s="5" t="s">
        <v>435</v>
      </c>
      <c r="AA586" s="5">
        <v>1.7</v>
      </c>
      <c r="AB586" s="5">
        <v>234167</v>
      </c>
      <c r="AG586" s="414"/>
    </row>
    <row r="587" spans="25:33">
      <c r="Y587" s="5">
        <v>48201412500</v>
      </c>
      <c r="Z587" s="5" t="s">
        <v>435</v>
      </c>
      <c r="AA587" s="5">
        <v>6.7</v>
      </c>
      <c r="AB587" s="5">
        <v>167813</v>
      </c>
      <c r="AG587" s="414"/>
    </row>
    <row r="588" spans="25:33">
      <c r="Y588" s="5">
        <v>48201412600</v>
      </c>
      <c r="Z588" s="5" t="s">
        <v>435</v>
      </c>
      <c r="AA588" s="5">
        <v>0.9</v>
      </c>
      <c r="AB588" s="5">
        <v>250000</v>
      </c>
      <c r="AG588" s="414"/>
    </row>
    <row r="589" spans="25:33">
      <c r="Y589" s="5">
        <v>48201412700</v>
      </c>
      <c r="Z589" s="5" t="s">
        <v>435</v>
      </c>
      <c r="AA589" s="5">
        <v>5.3</v>
      </c>
      <c r="AB589" s="5">
        <v>104698</v>
      </c>
      <c r="AG589" s="414"/>
    </row>
    <row r="590" spans="25:33">
      <c r="Y590" s="5">
        <v>48201412800</v>
      </c>
      <c r="Z590" s="5" t="s">
        <v>435</v>
      </c>
      <c r="AA590" s="5">
        <v>0.8</v>
      </c>
      <c r="AB590" s="5">
        <v>230492</v>
      </c>
      <c r="AG590" s="414"/>
    </row>
    <row r="591" spans="25:33">
      <c r="Y591" s="5">
        <v>48201412900</v>
      </c>
      <c r="Z591" s="5" t="s">
        <v>435</v>
      </c>
      <c r="AA591" s="5">
        <v>11.3</v>
      </c>
      <c r="AB591" s="5">
        <v>56172</v>
      </c>
      <c r="AG591" s="414"/>
    </row>
    <row r="592" spans="25:33">
      <c r="Y592" s="5">
        <v>48201413000</v>
      </c>
      <c r="Z592" s="5" t="s">
        <v>435</v>
      </c>
      <c r="AA592" s="5">
        <v>1.3</v>
      </c>
      <c r="AB592" s="5">
        <v>123646</v>
      </c>
      <c r="AG592" s="414"/>
    </row>
    <row r="593" spans="25:33">
      <c r="Y593" s="5">
        <v>48201413100</v>
      </c>
      <c r="Z593" s="5" t="s">
        <v>435</v>
      </c>
      <c r="AA593" s="5">
        <v>4.5</v>
      </c>
      <c r="AB593" s="5">
        <v>205200</v>
      </c>
      <c r="AG593" s="414"/>
    </row>
    <row r="594" spans="25:33">
      <c r="Y594" s="5">
        <v>48201413201</v>
      </c>
      <c r="Z594" s="5" t="s">
        <v>435</v>
      </c>
      <c r="AA594" s="5">
        <v>12.2</v>
      </c>
      <c r="AB594" s="5">
        <v>55212</v>
      </c>
      <c r="AG594" s="414"/>
    </row>
    <row r="595" spans="25:33">
      <c r="Y595" s="5">
        <v>48201413202</v>
      </c>
      <c r="Z595" s="5" t="s">
        <v>435</v>
      </c>
      <c r="AA595" s="5">
        <v>15.4</v>
      </c>
      <c r="AB595" s="5">
        <v>61250</v>
      </c>
      <c r="AG595" s="414"/>
    </row>
    <row r="596" spans="25:33">
      <c r="Y596" s="5">
        <v>48201413300</v>
      </c>
      <c r="Z596" s="5" t="s">
        <v>435</v>
      </c>
      <c r="AA596" s="5">
        <v>11</v>
      </c>
      <c r="AB596" s="5">
        <v>101731</v>
      </c>
      <c r="AG596" s="414"/>
    </row>
    <row r="597" spans="25:33">
      <c r="Y597" s="5">
        <v>48201420100</v>
      </c>
      <c r="Z597" s="5" t="s">
        <v>435</v>
      </c>
      <c r="AA597" s="5">
        <v>15.5</v>
      </c>
      <c r="AB597" s="5">
        <v>42326</v>
      </c>
      <c r="AG597" s="414"/>
    </row>
    <row r="598" spans="25:33">
      <c r="Y598" s="5">
        <v>48201420200</v>
      </c>
      <c r="Z598" s="5" t="s">
        <v>435</v>
      </c>
      <c r="AA598" s="5">
        <v>6.7</v>
      </c>
      <c r="AB598" s="5">
        <v>61809</v>
      </c>
      <c r="AG598" s="414"/>
    </row>
    <row r="599" spans="25:33">
      <c r="Y599" s="5">
        <v>48201420300</v>
      </c>
      <c r="Z599" s="5" t="s">
        <v>435</v>
      </c>
      <c r="AA599" s="5">
        <v>7.4</v>
      </c>
      <c r="AB599" s="5">
        <v>103846</v>
      </c>
      <c r="AG599" s="414"/>
    </row>
    <row r="600" spans="25:33">
      <c r="Y600" s="5">
        <v>48201420400</v>
      </c>
      <c r="Z600" s="5" t="s">
        <v>435</v>
      </c>
      <c r="AA600" s="5">
        <v>15.8</v>
      </c>
      <c r="AB600" s="5">
        <v>95326</v>
      </c>
      <c r="AG600" s="414"/>
    </row>
    <row r="601" spans="25:33">
      <c r="Y601" s="5">
        <v>48201420500</v>
      </c>
      <c r="Z601" s="5" t="s">
        <v>435</v>
      </c>
      <c r="AA601" s="5">
        <v>40.700000000000003</v>
      </c>
      <c r="AB601" s="5">
        <v>27533</v>
      </c>
      <c r="AG601" s="414"/>
    </row>
    <row r="602" spans="25:33">
      <c r="Y602" s="5">
        <v>48201420600</v>
      </c>
      <c r="Z602" s="5" t="s">
        <v>435</v>
      </c>
      <c r="AA602" s="5">
        <v>8.9</v>
      </c>
      <c r="AB602" s="5">
        <v>77269</v>
      </c>
      <c r="AG602" s="414"/>
    </row>
    <row r="603" spans="25:33">
      <c r="Y603" s="5">
        <v>48201420700</v>
      </c>
      <c r="Z603" s="5" t="s">
        <v>435</v>
      </c>
      <c r="AA603" s="5">
        <v>1.5</v>
      </c>
      <c r="AB603" s="5">
        <v>133750</v>
      </c>
      <c r="AG603" s="414"/>
    </row>
    <row r="604" spans="25:33">
      <c r="Y604" s="5">
        <v>48201420800</v>
      </c>
      <c r="Z604" s="5" t="s">
        <v>435</v>
      </c>
      <c r="AA604" s="5">
        <v>3.9</v>
      </c>
      <c r="AB604" s="5">
        <v>157396</v>
      </c>
      <c r="AG604" s="414"/>
    </row>
    <row r="605" spans="25:33">
      <c r="Y605" s="5">
        <v>48201420900</v>
      </c>
      <c r="Z605" s="5" t="s">
        <v>435</v>
      </c>
      <c r="AA605" s="5">
        <v>0.8</v>
      </c>
      <c r="AB605" s="5">
        <v>228792</v>
      </c>
      <c r="AG605" s="414"/>
    </row>
    <row r="606" spans="25:33">
      <c r="Y606" s="5">
        <v>48201421000</v>
      </c>
      <c r="Z606" s="5" t="s">
        <v>435</v>
      </c>
      <c r="AA606" s="5">
        <v>1.3</v>
      </c>
      <c r="AB606" s="5">
        <v>156780</v>
      </c>
      <c r="AG606" s="414"/>
    </row>
    <row r="607" spans="25:33">
      <c r="Y607" s="5">
        <v>48201421101</v>
      </c>
      <c r="Z607" s="5" t="s">
        <v>435</v>
      </c>
      <c r="AA607" s="5">
        <v>28.6</v>
      </c>
      <c r="AB607" s="5">
        <v>48510</v>
      </c>
      <c r="AG607" s="414"/>
    </row>
    <row r="608" spans="25:33">
      <c r="Y608" s="5">
        <v>48201421102</v>
      </c>
      <c r="Z608" s="5" t="s">
        <v>435</v>
      </c>
      <c r="AA608" s="5">
        <v>45.2</v>
      </c>
      <c r="AB608" s="5">
        <v>28773</v>
      </c>
      <c r="AG608" s="414"/>
    </row>
    <row r="609" spans="25:33">
      <c r="Y609" s="5">
        <v>48201421201</v>
      </c>
      <c r="Z609" s="5" t="s">
        <v>435</v>
      </c>
      <c r="AA609" s="5">
        <v>34.200000000000003</v>
      </c>
      <c r="AB609" s="5">
        <v>30327</v>
      </c>
      <c r="AG609" s="414"/>
    </row>
    <row r="610" spans="25:33">
      <c r="Y610" s="5">
        <v>48201421202</v>
      </c>
      <c r="Z610" s="5" t="s">
        <v>435</v>
      </c>
      <c r="AA610" s="5">
        <v>50.1</v>
      </c>
      <c r="AB610" s="5">
        <v>22476</v>
      </c>
      <c r="AG610" s="414"/>
    </row>
    <row r="611" spans="25:33">
      <c r="Y611" s="5">
        <v>48201421300</v>
      </c>
      <c r="Z611" s="5" t="s">
        <v>435</v>
      </c>
      <c r="AA611" s="5">
        <v>41.8</v>
      </c>
      <c r="AB611" s="5">
        <v>28559</v>
      </c>
      <c r="AG611" s="414"/>
    </row>
    <row r="612" spans="25:33">
      <c r="Y612" s="5">
        <v>48201421401</v>
      </c>
      <c r="Z612" s="5" t="s">
        <v>435</v>
      </c>
      <c r="AA612" s="5">
        <v>43.4</v>
      </c>
      <c r="AB612" s="5">
        <v>21654</v>
      </c>
      <c r="AG612" s="414"/>
    </row>
    <row r="613" spans="25:33">
      <c r="Y613" s="5">
        <v>48201421402</v>
      </c>
      <c r="Z613" s="5" t="s">
        <v>435</v>
      </c>
      <c r="AA613" s="5">
        <v>40.299999999999997</v>
      </c>
      <c r="AB613" s="5">
        <v>24703</v>
      </c>
      <c r="AG613" s="414"/>
    </row>
    <row r="614" spans="25:33">
      <c r="Y614" s="5">
        <v>48201421403</v>
      </c>
      <c r="Z614" s="5" t="s">
        <v>435</v>
      </c>
      <c r="AA614" s="5">
        <v>51.4</v>
      </c>
      <c r="AB614" s="5">
        <v>22317</v>
      </c>
      <c r="AG614" s="414"/>
    </row>
    <row r="615" spans="25:33">
      <c r="Y615" s="5">
        <v>48201421500</v>
      </c>
      <c r="Z615" s="5" t="s">
        <v>435</v>
      </c>
      <c r="AA615" s="5">
        <v>28</v>
      </c>
      <c r="AB615" s="5">
        <v>30045</v>
      </c>
      <c r="AG615" s="414"/>
    </row>
    <row r="616" spans="25:33">
      <c r="Y616" s="5">
        <v>48201421600</v>
      </c>
      <c r="Z616" s="5" t="s">
        <v>435</v>
      </c>
      <c r="AA616" s="5">
        <v>44.1</v>
      </c>
      <c r="AB616" s="5">
        <v>23558</v>
      </c>
      <c r="AG616" s="414"/>
    </row>
    <row r="617" spans="25:33">
      <c r="Y617" s="5">
        <v>48201421700</v>
      </c>
      <c r="Z617" s="5" t="s">
        <v>435</v>
      </c>
      <c r="AA617" s="5">
        <v>19.399999999999999</v>
      </c>
      <c r="AB617" s="5">
        <v>66136</v>
      </c>
      <c r="AG617" s="414"/>
    </row>
    <row r="618" spans="25:33">
      <c r="Y618" s="5">
        <v>48201421800</v>
      </c>
      <c r="Z618" s="5" t="s">
        <v>435</v>
      </c>
      <c r="AA618" s="5">
        <v>13.6</v>
      </c>
      <c r="AB618" s="5">
        <v>52632</v>
      </c>
      <c r="AG618" s="414"/>
    </row>
    <row r="619" spans="25:33">
      <c r="Y619" s="5">
        <v>48201421900</v>
      </c>
      <c r="Z619" s="5" t="s">
        <v>435</v>
      </c>
      <c r="AA619" s="5">
        <v>8</v>
      </c>
      <c r="AB619" s="5">
        <v>134844</v>
      </c>
      <c r="AG619" s="414"/>
    </row>
    <row r="620" spans="25:33">
      <c r="Y620" s="5">
        <v>48201422000</v>
      </c>
      <c r="Z620" s="5" t="s">
        <v>435</v>
      </c>
      <c r="AA620" s="5">
        <v>0.7</v>
      </c>
      <c r="AB620" s="5">
        <v>109722</v>
      </c>
      <c r="AG620" s="414"/>
    </row>
    <row r="621" spans="25:33">
      <c r="Y621" s="5">
        <v>48201422100</v>
      </c>
      <c r="Z621" s="5" t="s">
        <v>435</v>
      </c>
      <c r="AA621" s="5">
        <v>13</v>
      </c>
      <c r="AB621" s="5">
        <v>56406</v>
      </c>
      <c r="AG621" s="414"/>
    </row>
    <row r="622" spans="25:33">
      <c r="Y622" s="5">
        <v>48201422200</v>
      </c>
      <c r="Z622" s="5" t="s">
        <v>435</v>
      </c>
      <c r="AA622" s="5">
        <v>32.6</v>
      </c>
      <c r="AB622" s="5">
        <v>27887</v>
      </c>
      <c r="AG622" s="414"/>
    </row>
    <row r="623" spans="25:33">
      <c r="Y623" s="5">
        <v>48201422301</v>
      </c>
      <c r="Z623" s="5" t="s">
        <v>435</v>
      </c>
      <c r="AA623" s="5">
        <v>35.1</v>
      </c>
      <c r="AB623" s="5">
        <v>35177</v>
      </c>
      <c r="AG623" s="414"/>
    </row>
    <row r="624" spans="25:33">
      <c r="Y624" s="5">
        <v>48201422302</v>
      </c>
      <c r="Z624" s="5" t="s">
        <v>435</v>
      </c>
      <c r="AA624" s="5">
        <v>10.199999999999999</v>
      </c>
      <c r="AB624" s="5">
        <v>53974</v>
      </c>
      <c r="AG624" s="414"/>
    </row>
    <row r="625" spans="25:33">
      <c r="Y625" s="5">
        <v>48201422401</v>
      </c>
      <c r="Z625" s="5" t="s">
        <v>435</v>
      </c>
      <c r="AA625" s="5">
        <v>34.700000000000003</v>
      </c>
      <c r="AB625" s="5">
        <v>28142</v>
      </c>
      <c r="AG625" s="414"/>
    </row>
    <row r="626" spans="25:33">
      <c r="Y626" s="5">
        <v>48201422402</v>
      </c>
      <c r="Z626" s="5" t="s">
        <v>435</v>
      </c>
      <c r="AA626" s="5">
        <v>21.3</v>
      </c>
      <c r="AB626" s="5">
        <v>44770</v>
      </c>
      <c r="AG626" s="414"/>
    </row>
    <row r="627" spans="25:33">
      <c r="Y627" s="5">
        <v>48201422500</v>
      </c>
      <c r="Z627" s="5" t="s">
        <v>435</v>
      </c>
      <c r="AA627" s="5">
        <v>35.799999999999997</v>
      </c>
      <c r="AB627" s="5">
        <v>37375</v>
      </c>
      <c r="AG627" s="414"/>
    </row>
    <row r="628" spans="25:33">
      <c r="Y628" s="5">
        <v>48201422600</v>
      </c>
      <c r="Z628" s="5" t="s">
        <v>435</v>
      </c>
      <c r="AA628" s="5">
        <v>20.7</v>
      </c>
      <c r="AB628" s="5">
        <v>53018</v>
      </c>
      <c r="AG628" s="414"/>
    </row>
    <row r="629" spans="25:33">
      <c r="Y629" s="5">
        <v>48201422701</v>
      </c>
      <c r="Z629" s="5" t="s">
        <v>435</v>
      </c>
      <c r="AA629" s="5">
        <v>29.2</v>
      </c>
      <c r="AB629" s="5">
        <v>39208</v>
      </c>
      <c r="AG629" s="414"/>
    </row>
    <row r="630" spans="25:33">
      <c r="Y630" s="5">
        <v>48201422702</v>
      </c>
      <c r="Z630" s="5" t="s">
        <v>435</v>
      </c>
      <c r="AA630" s="5">
        <v>20.6</v>
      </c>
      <c r="AB630" s="5">
        <v>50156</v>
      </c>
      <c r="AG630" s="414"/>
    </row>
    <row r="631" spans="25:33">
      <c r="Y631" s="5">
        <v>48201422800</v>
      </c>
      <c r="Z631" s="5" t="s">
        <v>435</v>
      </c>
      <c r="AA631" s="5">
        <v>24.6</v>
      </c>
      <c r="AB631" s="5">
        <v>39423</v>
      </c>
      <c r="AG631" s="414"/>
    </row>
    <row r="632" spans="25:33">
      <c r="Y632" s="5">
        <v>48201422900</v>
      </c>
      <c r="Z632" s="5" t="s">
        <v>435</v>
      </c>
      <c r="AA632" s="5">
        <v>36.9</v>
      </c>
      <c r="AB632" s="5">
        <v>30636</v>
      </c>
      <c r="AG632" s="414"/>
    </row>
    <row r="633" spans="25:33">
      <c r="Y633" s="5">
        <v>48201423000</v>
      </c>
      <c r="Z633" s="5" t="s">
        <v>435</v>
      </c>
      <c r="AA633" s="5">
        <v>41.4</v>
      </c>
      <c r="AB633" s="5">
        <v>27021</v>
      </c>
      <c r="AG633" s="414"/>
    </row>
    <row r="634" spans="25:33">
      <c r="Y634" s="5">
        <v>48201423100</v>
      </c>
      <c r="Z634" s="5" t="s">
        <v>435</v>
      </c>
      <c r="AA634" s="5">
        <v>38.5</v>
      </c>
      <c r="AB634" s="5">
        <v>31294</v>
      </c>
      <c r="AG634" s="414"/>
    </row>
    <row r="635" spans="25:33">
      <c r="Y635" s="5">
        <v>48201423201</v>
      </c>
      <c r="Z635" s="5" t="s">
        <v>435</v>
      </c>
      <c r="AA635" s="5">
        <v>4.5999999999999996</v>
      </c>
      <c r="AB635" s="5">
        <v>71818</v>
      </c>
      <c r="AG635" s="414"/>
    </row>
    <row r="636" spans="25:33">
      <c r="Y636" s="5">
        <v>48201423202</v>
      </c>
      <c r="Z636" s="5" t="s">
        <v>435</v>
      </c>
      <c r="AA636" s="5">
        <v>33.4</v>
      </c>
      <c r="AB636" s="5">
        <v>32025</v>
      </c>
      <c r="AG636" s="414"/>
    </row>
    <row r="637" spans="25:33">
      <c r="Y637" s="5">
        <v>48201423301</v>
      </c>
      <c r="Z637" s="5" t="s">
        <v>435</v>
      </c>
      <c r="AA637" s="5">
        <v>19.399999999999999</v>
      </c>
      <c r="AB637" s="5">
        <v>46504</v>
      </c>
      <c r="AG637" s="414"/>
    </row>
    <row r="638" spans="25:33">
      <c r="Y638" s="5">
        <v>48201423302</v>
      </c>
      <c r="Z638" s="5" t="s">
        <v>435</v>
      </c>
      <c r="AA638" s="5">
        <v>15.6</v>
      </c>
      <c r="AB638" s="5">
        <v>42585</v>
      </c>
      <c r="AG638" s="414"/>
    </row>
    <row r="639" spans="25:33">
      <c r="Y639" s="5">
        <v>48201423401</v>
      </c>
      <c r="Z639" s="5" t="s">
        <v>435</v>
      </c>
      <c r="AA639" s="5">
        <v>16.899999999999999</v>
      </c>
      <c r="AB639" s="5">
        <v>51742</v>
      </c>
      <c r="AG639" s="414"/>
    </row>
    <row r="640" spans="25:33">
      <c r="Y640" s="5">
        <v>48201423402</v>
      </c>
      <c r="Z640" s="5" t="s">
        <v>435</v>
      </c>
      <c r="AA640" s="5">
        <v>12.8</v>
      </c>
      <c r="AB640" s="5">
        <v>56778</v>
      </c>
      <c r="AG640" s="414"/>
    </row>
    <row r="641" spans="25:33">
      <c r="Y641" s="5">
        <v>48201423500</v>
      </c>
      <c r="Z641" s="5" t="s">
        <v>435</v>
      </c>
      <c r="AA641" s="5">
        <v>13.2</v>
      </c>
      <c r="AB641" s="5">
        <v>75329</v>
      </c>
      <c r="AG641" s="414"/>
    </row>
    <row r="642" spans="25:33">
      <c r="Y642" s="5">
        <v>48201423600</v>
      </c>
      <c r="Z642" s="5" t="s">
        <v>435</v>
      </c>
      <c r="AA642" s="5">
        <v>11</v>
      </c>
      <c r="AB642" s="5">
        <v>53654</v>
      </c>
      <c r="AG642" s="414"/>
    </row>
    <row r="643" spans="25:33">
      <c r="Y643" s="5">
        <v>48201430100</v>
      </c>
      <c r="Z643" s="5" t="s">
        <v>435</v>
      </c>
      <c r="AA643" s="5">
        <v>7.6</v>
      </c>
      <c r="AB643" s="5">
        <v>83977</v>
      </c>
      <c r="AG643" s="414"/>
    </row>
    <row r="644" spans="25:33">
      <c r="Y644" s="5">
        <v>48201430200</v>
      </c>
      <c r="Z644" s="5" t="s">
        <v>435</v>
      </c>
      <c r="AA644" s="5">
        <v>6.3</v>
      </c>
      <c r="AB644" s="5">
        <v>76518</v>
      </c>
      <c r="AG644" s="414"/>
    </row>
    <row r="645" spans="25:33">
      <c r="Y645" s="5">
        <v>48201430300</v>
      </c>
      <c r="Z645" s="5" t="s">
        <v>435</v>
      </c>
      <c r="AA645" s="5">
        <v>1.5</v>
      </c>
      <c r="AB645" s="5">
        <v>250000</v>
      </c>
      <c r="AG645" s="414"/>
    </row>
    <row r="646" spans="25:33">
      <c r="Y646" s="5">
        <v>48201430400</v>
      </c>
      <c r="Z646" s="5" t="s">
        <v>435</v>
      </c>
      <c r="AA646" s="5">
        <v>5.0999999999999996</v>
      </c>
      <c r="AB646" s="5">
        <v>250000</v>
      </c>
      <c r="AG646" s="414"/>
    </row>
    <row r="647" spans="25:33">
      <c r="Y647" s="5">
        <v>48201430500</v>
      </c>
      <c r="Z647" s="5" t="s">
        <v>435</v>
      </c>
      <c r="AA647" s="5">
        <v>10.5</v>
      </c>
      <c r="AB647" s="5">
        <v>97865</v>
      </c>
      <c r="AG647" s="414"/>
    </row>
    <row r="648" spans="25:33">
      <c r="Y648" s="5">
        <v>48201430600</v>
      </c>
      <c r="Z648" s="5" t="s">
        <v>435</v>
      </c>
      <c r="AA648" s="5">
        <v>3.7</v>
      </c>
      <c r="AB648" s="5">
        <v>246058</v>
      </c>
      <c r="AG648" s="414"/>
    </row>
    <row r="649" spans="25:33">
      <c r="Y649" s="5">
        <v>48201430700</v>
      </c>
      <c r="Z649" s="5" t="s">
        <v>435</v>
      </c>
      <c r="AA649" s="5">
        <v>9.1999999999999993</v>
      </c>
      <c r="AB649" s="5">
        <v>68864</v>
      </c>
      <c r="AG649" s="414"/>
    </row>
    <row r="650" spans="25:33">
      <c r="Y650" s="5">
        <v>48201430800</v>
      </c>
      <c r="Z650" s="5" t="s">
        <v>435</v>
      </c>
      <c r="AA650" s="5">
        <v>3.4</v>
      </c>
      <c r="AB650" s="5">
        <v>125800</v>
      </c>
      <c r="AG650" s="414"/>
    </row>
    <row r="651" spans="25:33">
      <c r="Y651" s="5">
        <v>48201430900</v>
      </c>
      <c r="Z651" s="5" t="s">
        <v>435</v>
      </c>
      <c r="AA651" s="5">
        <v>7.4</v>
      </c>
      <c r="AB651" s="5">
        <v>92813</v>
      </c>
      <c r="AG651" s="414"/>
    </row>
    <row r="652" spans="25:33">
      <c r="Y652" s="5">
        <v>48201431000</v>
      </c>
      <c r="Z652" s="5" t="s">
        <v>435</v>
      </c>
      <c r="AA652" s="5">
        <v>2</v>
      </c>
      <c r="AB652" s="5">
        <v>91768</v>
      </c>
      <c r="AG652" s="414"/>
    </row>
    <row r="653" spans="25:33">
      <c r="Y653" s="5">
        <v>48201431101</v>
      </c>
      <c r="Z653" s="5" t="s">
        <v>435</v>
      </c>
      <c r="AA653" s="5">
        <v>17.3</v>
      </c>
      <c r="AB653" s="5">
        <v>52382</v>
      </c>
      <c r="AG653" s="414"/>
    </row>
    <row r="654" spans="25:33">
      <c r="Y654" s="5">
        <v>48201431102</v>
      </c>
      <c r="Z654" s="5" t="s">
        <v>435</v>
      </c>
      <c r="AA654" s="5">
        <v>30.1</v>
      </c>
      <c r="AB654" s="5">
        <v>42055</v>
      </c>
      <c r="AG654" s="414"/>
    </row>
    <row r="655" spans="25:33">
      <c r="Y655" s="5">
        <v>48201431201</v>
      </c>
      <c r="Z655" s="5" t="s">
        <v>435</v>
      </c>
      <c r="AA655" s="5">
        <v>24.2</v>
      </c>
      <c r="AB655" s="5">
        <v>43552</v>
      </c>
      <c r="AG655" s="414"/>
    </row>
    <row r="656" spans="25:33">
      <c r="Y656" s="5">
        <v>48201431202</v>
      </c>
      <c r="Z656" s="5" t="s">
        <v>435</v>
      </c>
      <c r="AA656" s="5">
        <v>23.2</v>
      </c>
      <c r="AB656" s="5">
        <v>53255</v>
      </c>
      <c r="AG656" s="414"/>
    </row>
    <row r="657" spans="25:33">
      <c r="Y657" s="5">
        <v>48201431301</v>
      </c>
      <c r="Z657" s="5" t="s">
        <v>435</v>
      </c>
      <c r="AA657" s="5">
        <v>8.6</v>
      </c>
      <c r="AB657" s="5">
        <v>51223</v>
      </c>
      <c r="AG657" s="414"/>
    </row>
    <row r="658" spans="25:33">
      <c r="Y658" s="5">
        <v>48201431302</v>
      </c>
      <c r="Z658" s="5" t="s">
        <v>435</v>
      </c>
      <c r="AA658" s="5">
        <v>2.6</v>
      </c>
      <c r="AB658" s="5">
        <v>107115</v>
      </c>
      <c r="AG658" s="414"/>
    </row>
    <row r="659" spans="25:33">
      <c r="Y659" s="5">
        <v>48201431401</v>
      </c>
      <c r="Z659" s="5" t="s">
        <v>435</v>
      </c>
      <c r="AA659" s="5">
        <v>15.1</v>
      </c>
      <c r="AB659" s="5">
        <v>62375</v>
      </c>
      <c r="AG659" s="414"/>
    </row>
    <row r="660" spans="25:33">
      <c r="Y660" s="5">
        <v>48201431402</v>
      </c>
      <c r="Z660" s="5" t="s">
        <v>435</v>
      </c>
      <c r="AA660" s="5">
        <v>10.1</v>
      </c>
      <c r="AB660" s="5">
        <v>83289</v>
      </c>
      <c r="AG660" s="414"/>
    </row>
    <row r="661" spans="25:33">
      <c r="Y661" s="5">
        <v>48201431501</v>
      </c>
      <c r="Z661" s="5" t="s">
        <v>435</v>
      </c>
      <c r="AA661" s="5">
        <v>3.8</v>
      </c>
      <c r="AB661" s="5">
        <v>68318</v>
      </c>
      <c r="AG661" s="414"/>
    </row>
    <row r="662" spans="25:33">
      <c r="Y662" s="5">
        <v>48201431502</v>
      </c>
      <c r="Z662" s="5" t="s">
        <v>435</v>
      </c>
      <c r="AA662" s="5">
        <v>7.1</v>
      </c>
      <c r="AB662" s="5">
        <v>107857</v>
      </c>
      <c r="AG662" s="414"/>
    </row>
    <row r="663" spans="25:33">
      <c r="Y663" s="5">
        <v>48201431600</v>
      </c>
      <c r="Z663" s="5" t="s">
        <v>435</v>
      </c>
      <c r="AA663" s="5">
        <v>2.1</v>
      </c>
      <c r="AB663" s="5">
        <v>126250</v>
      </c>
      <c r="AG663" s="414"/>
    </row>
    <row r="664" spans="25:33">
      <c r="Y664" s="5">
        <v>48201431700</v>
      </c>
      <c r="Z664" s="5" t="s">
        <v>435</v>
      </c>
      <c r="AA664" s="5">
        <v>7.5</v>
      </c>
      <c r="AB664" s="5">
        <v>176019</v>
      </c>
      <c r="AG664" s="414"/>
    </row>
    <row r="665" spans="25:33">
      <c r="Y665" s="5">
        <v>48201431801</v>
      </c>
      <c r="Z665" s="5" t="s">
        <v>435</v>
      </c>
      <c r="AA665" s="5">
        <v>0.4</v>
      </c>
      <c r="AB665" s="5">
        <v>106404</v>
      </c>
      <c r="AG665" s="414"/>
    </row>
    <row r="666" spans="25:33">
      <c r="Y666" s="5">
        <v>48201431802</v>
      </c>
      <c r="Z666" s="5" t="s">
        <v>435</v>
      </c>
      <c r="AA666" s="5">
        <v>7</v>
      </c>
      <c r="AB666" s="5">
        <v>97027</v>
      </c>
      <c r="AG666" s="414"/>
    </row>
    <row r="667" spans="25:33">
      <c r="Y667" s="5">
        <v>48201431900</v>
      </c>
      <c r="Z667" s="5" t="s">
        <v>435</v>
      </c>
      <c r="AA667" s="5">
        <v>5.5</v>
      </c>
      <c r="AB667" s="5">
        <v>93077</v>
      </c>
      <c r="AG667" s="414"/>
    </row>
    <row r="668" spans="25:33">
      <c r="Y668" s="5">
        <v>48201432001</v>
      </c>
      <c r="Z668" s="5" t="s">
        <v>435</v>
      </c>
      <c r="AA668" s="5">
        <v>9.8000000000000007</v>
      </c>
      <c r="AB668" s="5">
        <v>53722</v>
      </c>
      <c r="AG668" s="414"/>
    </row>
    <row r="669" spans="25:33">
      <c r="Y669" s="5">
        <v>48201432002</v>
      </c>
      <c r="Z669" s="5" t="s">
        <v>435</v>
      </c>
      <c r="AA669" s="5">
        <v>17.3</v>
      </c>
      <c r="AB669" s="5">
        <v>35964</v>
      </c>
      <c r="AG669" s="414"/>
    </row>
    <row r="670" spans="25:33">
      <c r="Y670" s="5">
        <v>48201432100</v>
      </c>
      <c r="Z670" s="5" t="s">
        <v>435</v>
      </c>
      <c r="AA670" s="5">
        <v>15.5</v>
      </c>
      <c r="AB670" s="5">
        <v>50104</v>
      </c>
      <c r="AG670" s="414"/>
    </row>
    <row r="671" spans="25:33">
      <c r="Y671" s="5">
        <v>48201432200</v>
      </c>
      <c r="Z671" s="5" t="s">
        <v>435</v>
      </c>
      <c r="AA671" s="5">
        <v>11</v>
      </c>
      <c r="AB671" s="5">
        <v>51532</v>
      </c>
      <c r="AG671" s="414"/>
    </row>
    <row r="672" spans="25:33">
      <c r="Y672" s="5">
        <v>48201432300</v>
      </c>
      <c r="Z672" s="5" t="s">
        <v>435</v>
      </c>
      <c r="AA672" s="5">
        <v>21.8</v>
      </c>
      <c r="AB672" s="5">
        <v>40681</v>
      </c>
      <c r="AG672" s="414"/>
    </row>
    <row r="673" spans="25:33">
      <c r="Y673" s="5">
        <v>48201432400</v>
      </c>
      <c r="Z673" s="5" t="s">
        <v>435</v>
      </c>
      <c r="AA673" s="5">
        <v>34.200000000000003</v>
      </c>
      <c r="AB673" s="5">
        <v>33838</v>
      </c>
      <c r="AG673" s="414"/>
    </row>
    <row r="674" spans="25:33">
      <c r="Y674" s="5">
        <v>48201432500</v>
      </c>
      <c r="Z674" s="5" t="s">
        <v>435</v>
      </c>
      <c r="AA674" s="5">
        <v>46.5</v>
      </c>
      <c r="AB674" s="5">
        <v>27273</v>
      </c>
      <c r="AG674" s="414"/>
    </row>
    <row r="675" spans="25:33">
      <c r="Y675" s="5">
        <v>48201432600</v>
      </c>
      <c r="Z675" s="5" t="s">
        <v>435</v>
      </c>
      <c r="AA675" s="5">
        <v>14</v>
      </c>
      <c r="AB675" s="5">
        <v>46324</v>
      </c>
      <c r="AG675" s="414"/>
    </row>
    <row r="676" spans="25:33">
      <c r="Y676" s="5">
        <v>48201432701</v>
      </c>
      <c r="Z676" s="5" t="s">
        <v>435</v>
      </c>
      <c r="AA676" s="5">
        <v>47.9</v>
      </c>
      <c r="AB676" s="5">
        <v>24153</v>
      </c>
      <c r="AG676" s="414"/>
    </row>
    <row r="677" spans="25:33">
      <c r="Y677" s="5">
        <v>48201432702</v>
      </c>
      <c r="Z677" s="5" t="s">
        <v>435</v>
      </c>
      <c r="AA677" s="5">
        <v>11.6</v>
      </c>
      <c r="AB677" s="5">
        <v>61719</v>
      </c>
      <c r="AG677" s="414"/>
    </row>
    <row r="678" spans="25:33">
      <c r="Y678" s="5">
        <v>48201432801</v>
      </c>
      <c r="Z678" s="5" t="s">
        <v>435</v>
      </c>
      <c r="AA678" s="5">
        <v>35.6</v>
      </c>
      <c r="AB678" s="5">
        <v>32676</v>
      </c>
      <c r="AG678" s="414"/>
    </row>
    <row r="679" spans="25:33">
      <c r="Y679" s="5">
        <v>48201432802</v>
      </c>
      <c r="Z679" s="5" t="s">
        <v>435</v>
      </c>
      <c r="AA679" s="5">
        <v>43.3</v>
      </c>
      <c r="AB679" s="5">
        <v>23077</v>
      </c>
      <c r="AG679" s="414"/>
    </row>
    <row r="680" spans="25:33">
      <c r="Y680" s="5">
        <v>48201432901</v>
      </c>
      <c r="Z680" s="5" t="s">
        <v>435</v>
      </c>
      <c r="AA680" s="5">
        <v>37.200000000000003</v>
      </c>
      <c r="AB680" s="5">
        <v>29352</v>
      </c>
      <c r="AG680" s="414"/>
    </row>
    <row r="681" spans="25:33">
      <c r="Y681" s="5">
        <v>48201432902</v>
      </c>
      <c r="Z681" s="5" t="s">
        <v>435</v>
      </c>
      <c r="AA681" s="5">
        <v>28.4</v>
      </c>
      <c r="AB681" s="5">
        <v>34172</v>
      </c>
      <c r="AG681" s="414"/>
    </row>
    <row r="682" spans="25:33">
      <c r="Y682" s="5">
        <v>48201433001</v>
      </c>
      <c r="Z682" s="5" t="s">
        <v>435</v>
      </c>
      <c r="AA682" s="5">
        <v>44.7</v>
      </c>
      <c r="AB682" s="5">
        <v>22961</v>
      </c>
      <c r="AG682" s="414"/>
    </row>
    <row r="683" spans="25:33">
      <c r="Y683" s="5">
        <v>48201433002</v>
      </c>
      <c r="Z683" s="5" t="s">
        <v>435</v>
      </c>
      <c r="AA683" s="5">
        <v>34.299999999999997</v>
      </c>
      <c r="AB683" s="5">
        <v>26145</v>
      </c>
      <c r="AG683" s="414"/>
    </row>
    <row r="684" spans="25:33">
      <c r="Y684" s="5">
        <v>48201433003</v>
      </c>
      <c r="Z684" s="5" t="s">
        <v>435</v>
      </c>
      <c r="AA684" s="5">
        <v>45.1</v>
      </c>
      <c r="AB684" s="5">
        <v>22452</v>
      </c>
      <c r="AG684" s="414"/>
    </row>
    <row r="685" spans="25:33">
      <c r="Y685" s="5">
        <v>48201433100</v>
      </c>
      <c r="Z685" s="5" t="s">
        <v>435</v>
      </c>
      <c r="AA685" s="5">
        <v>35.5</v>
      </c>
      <c r="AB685" s="5">
        <v>31667</v>
      </c>
      <c r="AG685" s="414"/>
    </row>
    <row r="686" spans="25:33">
      <c r="Y686" s="5">
        <v>48201433201</v>
      </c>
      <c r="Z686" s="5" t="s">
        <v>435</v>
      </c>
      <c r="AA686" s="5">
        <v>27.4</v>
      </c>
      <c r="AB686" s="5">
        <v>35739</v>
      </c>
      <c r="AG686" s="414"/>
    </row>
    <row r="687" spans="25:33">
      <c r="Y687" s="5">
        <v>48201433202</v>
      </c>
      <c r="Z687" s="5" t="s">
        <v>435</v>
      </c>
      <c r="AA687" s="5">
        <v>25.1</v>
      </c>
      <c r="AB687" s="5">
        <v>45750</v>
      </c>
      <c r="AG687" s="414"/>
    </row>
    <row r="688" spans="25:33">
      <c r="Y688" s="5">
        <v>48201433300</v>
      </c>
      <c r="Z688" s="5" t="s">
        <v>435</v>
      </c>
      <c r="AA688" s="5">
        <v>19.8</v>
      </c>
      <c r="AB688" s="5">
        <v>51466</v>
      </c>
      <c r="AG688" s="414"/>
    </row>
    <row r="689" spans="25:33">
      <c r="Y689" s="5">
        <v>48201433400</v>
      </c>
      <c r="Z689" s="5" t="s">
        <v>435</v>
      </c>
      <c r="AA689" s="5">
        <v>27.9</v>
      </c>
      <c r="AB689" s="5">
        <v>30246</v>
      </c>
      <c r="AG689" s="414"/>
    </row>
    <row r="690" spans="25:33">
      <c r="Y690" s="5">
        <v>48201433501</v>
      </c>
      <c r="Z690" s="5" t="s">
        <v>435</v>
      </c>
      <c r="AA690" s="5">
        <v>47.5</v>
      </c>
      <c r="AB690" s="5">
        <v>26417</v>
      </c>
      <c r="AG690" s="414"/>
    </row>
    <row r="691" spans="25:33">
      <c r="Y691" s="5">
        <v>48201433502</v>
      </c>
      <c r="Z691" s="5" t="s">
        <v>435</v>
      </c>
      <c r="AA691" s="5">
        <v>42.9</v>
      </c>
      <c r="AB691" s="5">
        <v>24036</v>
      </c>
      <c r="AG691" s="414"/>
    </row>
    <row r="692" spans="25:33">
      <c r="Y692" s="5">
        <v>48201433600</v>
      </c>
      <c r="Z692" s="5" t="s">
        <v>435</v>
      </c>
      <c r="AA692" s="5">
        <v>31.3</v>
      </c>
      <c r="AB692" s="5">
        <v>31117</v>
      </c>
      <c r="AG692" s="414"/>
    </row>
    <row r="693" spans="25:33">
      <c r="Y693" s="5">
        <v>48201440100</v>
      </c>
      <c r="Z693" s="5" t="s">
        <v>435</v>
      </c>
      <c r="AA693" s="5">
        <v>15.4</v>
      </c>
      <c r="AB693" s="5">
        <v>53410</v>
      </c>
      <c r="AG693" s="414"/>
    </row>
    <row r="694" spans="25:33">
      <c r="Y694" s="5">
        <v>48201450100</v>
      </c>
      <c r="Z694" s="5" t="s">
        <v>435</v>
      </c>
      <c r="AA694" s="5">
        <v>3.9</v>
      </c>
      <c r="AB694" s="5">
        <v>101250</v>
      </c>
      <c r="AG694" s="414"/>
    </row>
    <row r="695" spans="25:33">
      <c r="Y695" s="5">
        <v>48201450200</v>
      </c>
      <c r="Z695" s="5" t="s">
        <v>435</v>
      </c>
      <c r="AA695" s="5">
        <v>1.5</v>
      </c>
      <c r="AB695" s="5">
        <v>112357</v>
      </c>
      <c r="AG695" s="414"/>
    </row>
    <row r="696" spans="25:33">
      <c r="Y696" s="5">
        <v>48201450300</v>
      </c>
      <c r="Z696" s="5" t="s">
        <v>435</v>
      </c>
      <c r="AA696" s="5">
        <v>14.1</v>
      </c>
      <c r="AB696" s="5">
        <v>73843</v>
      </c>
      <c r="AG696" s="414"/>
    </row>
    <row r="697" spans="25:33">
      <c r="Y697" s="5">
        <v>48201450400</v>
      </c>
      <c r="Z697" s="5" t="s">
        <v>435</v>
      </c>
      <c r="AA697" s="5">
        <v>23.5</v>
      </c>
      <c r="AB697" s="5">
        <v>68243</v>
      </c>
      <c r="AG697" s="414"/>
    </row>
    <row r="698" spans="25:33">
      <c r="Y698" s="5">
        <v>48201450500</v>
      </c>
      <c r="Z698" s="5" t="s">
        <v>435</v>
      </c>
      <c r="AA698" s="5">
        <v>3</v>
      </c>
      <c r="AB698" s="5">
        <v>158424</v>
      </c>
      <c r="AG698" s="414"/>
    </row>
    <row r="699" spans="25:33">
      <c r="Y699" s="5">
        <v>48201450600</v>
      </c>
      <c r="Z699" s="5" t="s">
        <v>435</v>
      </c>
      <c r="AA699" s="5">
        <v>3.1</v>
      </c>
      <c r="AB699" s="5">
        <v>105563</v>
      </c>
      <c r="AG699" s="414"/>
    </row>
    <row r="700" spans="25:33">
      <c r="Y700" s="5">
        <v>48201450700</v>
      </c>
      <c r="Z700" s="5" t="s">
        <v>435</v>
      </c>
      <c r="AA700" s="5">
        <v>1.2</v>
      </c>
      <c r="AB700" s="5">
        <v>199000</v>
      </c>
      <c r="AG700" s="414"/>
    </row>
    <row r="701" spans="25:33">
      <c r="Y701" s="5">
        <v>48201450801</v>
      </c>
      <c r="Z701" s="5" t="s">
        <v>435</v>
      </c>
      <c r="AA701" s="5">
        <v>12.4</v>
      </c>
      <c r="AB701" s="5">
        <v>52319</v>
      </c>
      <c r="AG701" s="414"/>
    </row>
    <row r="702" spans="25:33">
      <c r="Y702" s="5">
        <v>48201450802</v>
      </c>
      <c r="Z702" s="5" t="s">
        <v>435</v>
      </c>
      <c r="AA702" s="5">
        <v>18.2</v>
      </c>
      <c r="AB702" s="5">
        <v>58271</v>
      </c>
      <c r="AG702" s="414"/>
    </row>
    <row r="703" spans="25:33">
      <c r="Y703" s="5">
        <v>48201450900</v>
      </c>
      <c r="Z703" s="5" t="s">
        <v>435</v>
      </c>
      <c r="AA703" s="5">
        <v>9.6999999999999993</v>
      </c>
      <c r="AB703" s="5">
        <v>87917</v>
      </c>
      <c r="AG703" s="414"/>
    </row>
    <row r="704" spans="25:33">
      <c r="Y704" s="5">
        <v>48201451001</v>
      </c>
      <c r="Z704" s="5" t="s">
        <v>435</v>
      </c>
      <c r="AA704" s="5">
        <v>17.899999999999999</v>
      </c>
      <c r="AB704" s="5">
        <v>39730</v>
      </c>
      <c r="AG704" s="414"/>
    </row>
    <row r="705" spans="25:33">
      <c r="Y705" s="5">
        <v>48201451002</v>
      </c>
      <c r="Z705" s="5" t="s">
        <v>435</v>
      </c>
      <c r="AA705" s="5">
        <v>23.7</v>
      </c>
      <c r="AB705" s="5">
        <v>45174</v>
      </c>
      <c r="AG705" s="414"/>
    </row>
    <row r="706" spans="25:33">
      <c r="Y706" s="5">
        <v>48201451100</v>
      </c>
      <c r="Z706" s="5" t="s">
        <v>435</v>
      </c>
      <c r="AA706" s="5">
        <v>27.6</v>
      </c>
      <c r="AB706" s="5">
        <v>73265</v>
      </c>
      <c r="AG706" s="414"/>
    </row>
    <row r="707" spans="25:33">
      <c r="Y707" s="5">
        <v>48201451200</v>
      </c>
      <c r="Z707" s="5" t="s">
        <v>435</v>
      </c>
      <c r="AA707" s="5">
        <v>0.9</v>
      </c>
      <c r="AB707" s="5">
        <v>136142</v>
      </c>
      <c r="AG707" s="414"/>
    </row>
    <row r="708" spans="25:33">
      <c r="Y708" s="5">
        <v>48201451300</v>
      </c>
      <c r="Z708" s="5" t="s">
        <v>435</v>
      </c>
      <c r="AA708" s="5">
        <v>8.1999999999999993</v>
      </c>
      <c r="AB708" s="5">
        <v>76875</v>
      </c>
      <c r="AG708" s="414"/>
    </row>
    <row r="709" spans="25:33">
      <c r="Y709" s="5">
        <v>48201451401</v>
      </c>
      <c r="Z709" s="5" t="s">
        <v>435</v>
      </c>
      <c r="AA709" s="5">
        <v>8.1</v>
      </c>
      <c r="AB709" s="5">
        <v>52227</v>
      </c>
      <c r="AG709" s="414"/>
    </row>
    <row r="710" spans="25:33">
      <c r="Y710" s="5">
        <v>48201451402</v>
      </c>
      <c r="Z710" s="5" t="s">
        <v>435</v>
      </c>
      <c r="AA710" s="5">
        <v>12.6</v>
      </c>
      <c r="AB710" s="5">
        <v>49269</v>
      </c>
      <c r="AG710" s="414"/>
    </row>
    <row r="711" spans="25:33">
      <c r="Y711" s="5">
        <v>48201451403</v>
      </c>
      <c r="Z711" s="5" t="s">
        <v>435</v>
      </c>
      <c r="AA711" s="5">
        <v>11.9</v>
      </c>
      <c r="AB711" s="5">
        <v>60255</v>
      </c>
      <c r="AG711" s="414"/>
    </row>
    <row r="712" spans="25:33">
      <c r="Y712" s="5">
        <v>48201451500</v>
      </c>
      <c r="Z712" s="5" t="s">
        <v>435</v>
      </c>
      <c r="AA712" s="5">
        <v>9.1999999999999993</v>
      </c>
      <c r="AB712" s="5">
        <v>72448</v>
      </c>
      <c r="AG712" s="414"/>
    </row>
    <row r="713" spans="25:33">
      <c r="Y713" s="5">
        <v>48201451601</v>
      </c>
      <c r="Z713" s="5" t="s">
        <v>435</v>
      </c>
      <c r="AA713" s="5">
        <v>7.3</v>
      </c>
      <c r="AB713" s="5">
        <v>78644</v>
      </c>
      <c r="AG713" s="414"/>
    </row>
    <row r="714" spans="25:33">
      <c r="Y714" s="5">
        <v>48201451602</v>
      </c>
      <c r="Z714" s="5" t="s">
        <v>435</v>
      </c>
      <c r="AA714" s="5">
        <v>4.3</v>
      </c>
      <c r="AB714" s="5">
        <v>87518</v>
      </c>
      <c r="AG714" s="414"/>
    </row>
    <row r="715" spans="25:33">
      <c r="Y715" s="5">
        <v>48201451700</v>
      </c>
      <c r="Z715" s="5" t="s">
        <v>435</v>
      </c>
      <c r="AA715" s="5">
        <v>16.600000000000001</v>
      </c>
      <c r="AB715" s="5">
        <v>54703</v>
      </c>
      <c r="AG715" s="414"/>
    </row>
    <row r="716" spans="25:33">
      <c r="Y716" s="5">
        <v>48201451800</v>
      </c>
      <c r="Z716" s="5" t="s">
        <v>435</v>
      </c>
      <c r="AA716" s="5">
        <v>10</v>
      </c>
      <c r="AB716" s="5">
        <v>56447</v>
      </c>
      <c r="AG716" s="414"/>
    </row>
    <row r="717" spans="25:33">
      <c r="Y717" s="5">
        <v>48201451901</v>
      </c>
      <c r="Z717" s="5" t="s">
        <v>435</v>
      </c>
      <c r="AA717" s="5">
        <v>18.600000000000001</v>
      </c>
      <c r="AB717" s="5">
        <v>34514</v>
      </c>
      <c r="AG717" s="414"/>
    </row>
    <row r="718" spans="25:33">
      <c r="Y718" s="5">
        <v>48201451902</v>
      </c>
      <c r="Z718" s="5" t="s">
        <v>435</v>
      </c>
      <c r="AA718" s="5">
        <v>6.6</v>
      </c>
      <c r="AB718" s="5">
        <v>107875</v>
      </c>
      <c r="AG718" s="414"/>
    </row>
    <row r="719" spans="25:33">
      <c r="Y719" s="5">
        <v>48201452000</v>
      </c>
      <c r="Z719" s="5" t="s">
        <v>435</v>
      </c>
      <c r="AA719" s="5">
        <v>13.9</v>
      </c>
      <c r="AB719" s="5">
        <v>56841</v>
      </c>
      <c r="AG719" s="414"/>
    </row>
    <row r="720" spans="25:33">
      <c r="Y720" s="5">
        <v>48201452100</v>
      </c>
      <c r="Z720" s="5" t="s">
        <v>435</v>
      </c>
      <c r="AA720" s="5">
        <v>12.4</v>
      </c>
      <c r="AB720" s="5">
        <v>60677</v>
      </c>
      <c r="AG720" s="414"/>
    </row>
    <row r="721" spans="25:33">
      <c r="Y721" s="5">
        <v>48201452201</v>
      </c>
      <c r="Z721" s="5" t="s">
        <v>435</v>
      </c>
      <c r="AA721" s="5">
        <v>16.399999999999999</v>
      </c>
      <c r="AB721" s="5">
        <v>35155</v>
      </c>
      <c r="AG721" s="414"/>
    </row>
    <row r="722" spans="25:33">
      <c r="Y722" s="5">
        <v>48201452202</v>
      </c>
      <c r="Z722" s="5" t="s">
        <v>435</v>
      </c>
      <c r="AA722" s="5">
        <v>21.8</v>
      </c>
      <c r="AB722" s="5">
        <v>47847</v>
      </c>
      <c r="AG722" s="414"/>
    </row>
    <row r="723" spans="25:33">
      <c r="Y723" s="5">
        <v>48201452300</v>
      </c>
      <c r="Z723" s="5" t="s">
        <v>435</v>
      </c>
      <c r="AA723" s="5">
        <v>15.3</v>
      </c>
      <c r="AB723" s="5">
        <v>46154</v>
      </c>
      <c r="AG723" s="414"/>
    </row>
    <row r="724" spans="25:33">
      <c r="Y724" s="5">
        <v>48201452400</v>
      </c>
      <c r="Z724" s="5" t="s">
        <v>435</v>
      </c>
      <c r="AA724" s="5">
        <v>19.7</v>
      </c>
      <c r="AB724" s="5">
        <v>44301</v>
      </c>
      <c r="AG724" s="414"/>
    </row>
    <row r="725" spans="25:33">
      <c r="Y725" s="5">
        <v>48201452500</v>
      </c>
      <c r="Z725" s="5" t="s">
        <v>435</v>
      </c>
      <c r="AA725" s="5">
        <v>29.9</v>
      </c>
      <c r="AB725" s="5">
        <v>33542</v>
      </c>
      <c r="AG725" s="414"/>
    </row>
    <row r="726" spans="25:33">
      <c r="Y726" s="5">
        <v>48201452600</v>
      </c>
      <c r="Z726" s="5" t="s">
        <v>435</v>
      </c>
      <c r="AA726" s="5">
        <v>33.799999999999997</v>
      </c>
      <c r="AB726" s="5">
        <v>38826</v>
      </c>
      <c r="AG726" s="414"/>
    </row>
    <row r="727" spans="25:33">
      <c r="Y727" s="5">
        <v>48201452700</v>
      </c>
      <c r="Z727" s="5" t="s">
        <v>435</v>
      </c>
      <c r="AA727" s="5">
        <v>15.8</v>
      </c>
      <c r="AB727" s="5">
        <v>37177</v>
      </c>
      <c r="AG727" s="414"/>
    </row>
    <row r="728" spans="25:33">
      <c r="Y728" s="5">
        <v>48201452801</v>
      </c>
      <c r="Z728" s="5" t="s">
        <v>435</v>
      </c>
      <c r="AA728" s="5">
        <v>16.3</v>
      </c>
      <c r="AB728" s="5">
        <v>47033</v>
      </c>
      <c r="AG728" s="414"/>
    </row>
    <row r="729" spans="25:33">
      <c r="Y729" s="5">
        <v>48201452802</v>
      </c>
      <c r="Z729" s="5" t="s">
        <v>435</v>
      </c>
      <c r="AA729" s="5">
        <v>27.1</v>
      </c>
      <c r="AB729" s="5">
        <v>38591</v>
      </c>
      <c r="AG729" s="414"/>
    </row>
    <row r="730" spans="25:33">
      <c r="Y730" s="5">
        <v>48201452900</v>
      </c>
      <c r="Z730" s="5" t="s">
        <v>435</v>
      </c>
      <c r="AA730" s="5">
        <v>25.8</v>
      </c>
      <c r="AB730" s="5">
        <v>48656</v>
      </c>
      <c r="AG730" s="414"/>
    </row>
    <row r="731" spans="25:33">
      <c r="Y731" s="5">
        <v>48201453000</v>
      </c>
      <c r="Z731" s="5" t="s">
        <v>435</v>
      </c>
      <c r="AA731" s="5">
        <v>23.1</v>
      </c>
      <c r="AB731" s="5">
        <v>51750</v>
      </c>
      <c r="AG731" s="414"/>
    </row>
    <row r="732" spans="25:33">
      <c r="Y732" s="5">
        <v>48201453100</v>
      </c>
      <c r="Z732" s="5" t="s">
        <v>435</v>
      </c>
      <c r="AA732" s="5">
        <v>23.8</v>
      </c>
      <c r="AB732" s="5">
        <v>35693</v>
      </c>
      <c r="AG732" s="414"/>
    </row>
    <row r="733" spans="25:33">
      <c r="Y733" s="5">
        <v>48201453200</v>
      </c>
      <c r="Z733" s="5" t="s">
        <v>435</v>
      </c>
      <c r="AA733" s="5">
        <v>32.9</v>
      </c>
      <c r="AB733" s="5">
        <v>35840</v>
      </c>
      <c r="AG733" s="414"/>
    </row>
    <row r="734" spans="25:33">
      <c r="Y734" s="5">
        <v>48201453300</v>
      </c>
      <c r="Z734" s="5" t="s">
        <v>435</v>
      </c>
      <c r="AA734" s="5">
        <v>43.4</v>
      </c>
      <c r="AB734" s="5">
        <v>27594</v>
      </c>
      <c r="AG734" s="414"/>
    </row>
    <row r="735" spans="25:33">
      <c r="Y735" s="5">
        <v>48201453401</v>
      </c>
      <c r="Z735" s="5" t="s">
        <v>435</v>
      </c>
      <c r="AA735" s="5">
        <v>16</v>
      </c>
      <c r="AB735" s="5">
        <v>40726</v>
      </c>
      <c r="AG735" s="414"/>
    </row>
    <row r="736" spans="25:33">
      <c r="Y736" s="5">
        <v>48201453402</v>
      </c>
      <c r="Z736" s="5" t="s">
        <v>435</v>
      </c>
      <c r="AA736" s="5">
        <v>21.8</v>
      </c>
      <c r="AB736" s="5">
        <v>43654</v>
      </c>
      <c r="AG736" s="414"/>
    </row>
    <row r="737" spans="25:33">
      <c r="Y737" s="5">
        <v>48201453403</v>
      </c>
      <c r="Z737" s="5" t="s">
        <v>435</v>
      </c>
      <c r="AA737" s="5">
        <v>36.1</v>
      </c>
      <c r="AB737" s="5">
        <v>25859</v>
      </c>
      <c r="AG737" s="414"/>
    </row>
    <row r="738" spans="25:33">
      <c r="Y738" s="5">
        <v>48201453501</v>
      </c>
      <c r="Z738" s="5" t="s">
        <v>435</v>
      </c>
      <c r="AA738" s="5">
        <v>17.3</v>
      </c>
      <c r="AB738" s="5">
        <v>48966</v>
      </c>
      <c r="AG738" s="414"/>
    </row>
    <row r="739" spans="25:33">
      <c r="Y739" s="5">
        <v>48201453502</v>
      </c>
      <c r="Z739" s="5" t="s">
        <v>435</v>
      </c>
      <c r="AA739" s="5">
        <v>15.2</v>
      </c>
      <c r="AB739" s="5">
        <v>46458</v>
      </c>
      <c r="AG739" s="414"/>
    </row>
    <row r="740" spans="25:33">
      <c r="Y740" s="5">
        <v>48201453601</v>
      </c>
      <c r="Z740" s="5" t="s">
        <v>435</v>
      </c>
      <c r="AA740" s="5">
        <v>22.6</v>
      </c>
      <c r="AB740" s="5">
        <v>29851</v>
      </c>
      <c r="AG740" s="414"/>
    </row>
    <row r="741" spans="25:33">
      <c r="Y741" s="5">
        <v>48201453602</v>
      </c>
      <c r="Z741" s="5" t="s">
        <v>435</v>
      </c>
      <c r="AA741" s="5">
        <v>28.2</v>
      </c>
      <c r="AB741" s="5">
        <v>35631</v>
      </c>
      <c r="AG741" s="414"/>
    </row>
    <row r="742" spans="25:33">
      <c r="Y742" s="5">
        <v>48201453700</v>
      </c>
      <c r="Z742" s="5" t="s">
        <v>435</v>
      </c>
      <c r="AA742" s="5">
        <v>14</v>
      </c>
      <c r="AB742" s="5">
        <v>48070</v>
      </c>
      <c r="AG742" s="414"/>
    </row>
    <row r="743" spans="25:33">
      <c r="Y743" s="5">
        <v>48201453800</v>
      </c>
      <c r="Z743" s="5" t="s">
        <v>435</v>
      </c>
      <c r="AA743" s="5">
        <v>22.4</v>
      </c>
      <c r="AB743" s="5">
        <v>59688</v>
      </c>
      <c r="AG743" s="414"/>
    </row>
    <row r="744" spans="25:33">
      <c r="Y744" s="5">
        <v>48201453900</v>
      </c>
      <c r="Z744" s="5" t="s">
        <v>435</v>
      </c>
      <c r="AA744" s="5">
        <v>13.3</v>
      </c>
      <c r="AB744" s="5">
        <v>53798</v>
      </c>
      <c r="AG744" s="414"/>
    </row>
    <row r="745" spans="25:33">
      <c r="Y745" s="5">
        <v>48201454000</v>
      </c>
      <c r="Z745" s="5" t="s">
        <v>435</v>
      </c>
      <c r="AA745" s="5">
        <v>12.2</v>
      </c>
      <c r="AB745" s="5">
        <v>66184</v>
      </c>
      <c r="AG745" s="414"/>
    </row>
    <row r="746" spans="25:33">
      <c r="Y746" s="5">
        <v>48201454100</v>
      </c>
      <c r="Z746" s="5" t="s">
        <v>435</v>
      </c>
      <c r="AA746" s="5">
        <v>3.6</v>
      </c>
      <c r="AB746" s="5">
        <v>62458</v>
      </c>
      <c r="AG746" s="414"/>
    </row>
    <row r="747" spans="25:33">
      <c r="Y747" s="5">
        <v>48201454200</v>
      </c>
      <c r="Z747" s="5" t="s">
        <v>435</v>
      </c>
      <c r="AA747" s="5">
        <v>8.8000000000000007</v>
      </c>
      <c r="AB747" s="5">
        <v>71850</v>
      </c>
      <c r="AG747" s="414"/>
    </row>
    <row r="748" spans="25:33">
      <c r="Y748" s="5">
        <v>48201454301</v>
      </c>
      <c r="Z748" s="5" t="s">
        <v>435</v>
      </c>
      <c r="AA748" s="5">
        <v>12.6</v>
      </c>
      <c r="AB748" s="5">
        <v>53724</v>
      </c>
      <c r="AG748" s="414"/>
    </row>
    <row r="749" spans="25:33">
      <c r="Y749" s="5">
        <v>48201454302</v>
      </c>
      <c r="Z749" s="5" t="s">
        <v>435</v>
      </c>
      <c r="AA749" s="5">
        <v>6.4</v>
      </c>
      <c r="AB749" s="5">
        <v>50815</v>
      </c>
      <c r="AG749" s="414"/>
    </row>
    <row r="750" spans="25:33">
      <c r="Y750" s="5">
        <v>48201454400</v>
      </c>
      <c r="Z750" s="5" t="s">
        <v>435</v>
      </c>
      <c r="AA750" s="5">
        <v>4.2</v>
      </c>
      <c r="AB750" s="5">
        <v>81500</v>
      </c>
      <c r="AG750" s="414"/>
    </row>
    <row r="751" spans="25:33">
      <c r="Y751" s="5">
        <v>48201454501</v>
      </c>
      <c r="Z751" s="5" t="s">
        <v>435</v>
      </c>
      <c r="AA751" s="5">
        <v>4.5999999999999996</v>
      </c>
      <c r="AB751" s="5">
        <v>164517</v>
      </c>
      <c r="AG751" s="414"/>
    </row>
    <row r="752" spans="25:33">
      <c r="Y752" s="5">
        <v>48201454502</v>
      </c>
      <c r="Z752" s="5" t="s">
        <v>435</v>
      </c>
      <c r="AA752" s="5">
        <v>5.2</v>
      </c>
      <c r="AB752" s="5">
        <v>182566</v>
      </c>
      <c r="AG752" s="414"/>
    </row>
    <row r="753" spans="25:33">
      <c r="Y753" s="5">
        <v>48201454600</v>
      </c>
      <c r="Z753" s="5" t="s">
        <v>435</v>
      </c>
      <c r="AA753" s="5">
        <v>1.7</v>
      </c>
      <c r="AB753" s="5">
        <v>65598</v>
      </c>
      <c r="AG753" s="414"/>
    </row>
    <row r="754" spans="25:33">
      <c r="Y754" s="5">
        <v>48201454700</v>
      </c>
      <c r="Z754" s="5" t="s">
        <v>435</v>
      </c>
      <c r="AA754" s="5">
        <v>6.5</v>
      </c>
      <c r="AB754" s="5">
        <v>116505</v>
      </c>
      <c r="AG754" s="414"/>
    </row>
    <row r="755" spans="25:33">
      <c r="Y755" s="5">
        <v>48201454800</v>
      </c>
      <c r="Z755" s="5" t="s">
        <v>435</v>
      </c>
      <c r="AA755" s="5">
        <v>7.6</v>
      </c>
      <c r="AB755" s="5">
        <v>53125</v>
      </c>
      <c r="AG755" s="414"/>
    </row>
    <row r="756" spans="25:33">
      <c r="Y756" s="5">
        <v>48201454900</v>
      </c>
      <c r="Z756" s="5" t="s">
        <v>435</v>
      </c>
      <c r="AA756" s="5">
        <v>1.9</v>
      </c>
      <c r="AB756" s="5">
        <v>108458</v>
      </c>
      <c r="AG756" s="414"/>
    </row>
    <row r="757" spans="25:33">
      <c r="Y757" s="5">
        <v>48201455000</v>
      </c>
      <c r="Z757" s="5" t="s">
        <v>435</v>
      </c>
      <c r="AA757" s="5">
        <v>2.9</v>
      </c>
      <c r="AB757" s="5">
        <v>104000</v>
      </c>
      <c r="AG757" s="414"/>
    </row>
    <row r="758" spans="25:33">
      <c r="Y758" s="5">
        <v>48201455101</v>
      </c>
      <c r="Z758" s="5" t="s">
        <v>435</v>
      </c>
      <c r="AA758" s="5">
        <v>5.0999999999999996</v>
      </c>
      <c r="AB758" s="5">
        <v>77684</v>
      </c>
      <c r="AG758" s="414"/>
    </row>
    <row r="759" spans="25:33">
      <c r="Y759" s="5">
        <v>48201455102</v>
      </c>
      <c r="Z759" s="5" t="s">
        <v>435</v>
      </c>
      <c r="AA759" s="5">
        <v>3.5</v>
      </c>
      <c r="AB759" s="5">
        <v>104792</v>
      </c>
      <c r="AG759" s="414"/>
    </row>
    <row r="760" spans="25:33">
      <c r="Y760" s="5">
        <v>48201455200</v>
      </c>
      <c r="Z760" s="5" t="s">
        <v>435</v>
      </c>
      <c r="AA760" s="5">
        <v>5.6</v>
      </c>
      <c r="AB760" s="5">
        <v>74271</v>
      </c>
      <c r="AG760" s="414"/>
    </row>
    <row r="761" spans="25:33">
      <c r="Y761" s="5">
        <v>48201455300</v>
      </c>
      <c r="Z761" s="5" t="s">
        <v>435</v>
      </c>
      <c r="AA761" s="5">
        <v>5.7</v>
      </c>
      <c r="AB761" s="5">
        <v>65948</v>
      </c>
      <c r="AG761" s="414"/>
    </row>
    <row r="762" spans="25:33">
      <c r="Y762" s="5">
        <v>48201510100</v>
      </c>
      <c r="Z762" s="5" t="s">
        <v>435</v>
      </c>
      <c r="AA762" s="5">
        <v>9.8000000000000007</v>
      </c>
      <c r="AB762" s="5">
        <v>118351</v>
      </c>
      <c r="AG762" s="414"/>
    </row>
    <row r="763" spans="25:33">
      <c r="Y763" s="5">
        <v>48201510200</v>
      </c>
      <c r="Z763" s="5" t="s">
        <v>435</v>
      </c>
      <c r="AA763" s="5">
        <v>10.8</v>
      </c>
      <c r="AB763" s="5">
        <v>102891</v>
      </c>
      <c r="AG763" s="414"/>
    </row>
    <row r="764" spans="25:33">
      <c r="Y764" s="5">
        <v>48201510300</v>
      </c>
      <c r="Z764" s="5" t="s">
        <v>435</v>
      </c>
      <c r="AA764" s="5">
        <v>2.2000000000000002</v>
      </c>
      <c r="AB764" s="5">
        <v>133227</v>
      </c>
      <c r="AG764" s="415"/>
    </row>
    <row r="765" spans="25:33">
      <c r="Y765" s="5">
        <v>48201510400</v>
      </c>
      <c r="Z765" s="5" t="s">
        <v>435</v>
      </c>
      <c r="AA765" s="5">
        <v>8.6999999999999993</v>
      </c>
      <c r="AB765" s="5">
        <v>87378</v>
      </c>
      <c r="AG765" s="414"/>
    </row>
    <row r="766" spans="25:33">
      <c r="Y766" s="5">
        <v>48201510500</v>
      </c>
      <c r="Z766" s="5" t="s">
        <v>435</v>
      </c>
      <c r="AA766" s="5">
        <v>5.5</v>
      </c>
      <c r="AB766" s="5">
        <v>103065</v>
      </c>
      <c r="AG766" s="414"/>
    </row>
    <row r="767" spans="25:33">
      <c r="Y767" s="5">
        <v>48201510600</v>
      </c>
      <c r="Z767" s="5" t="s">
        <v>435</v>
      </c>
      <c r="AA767" s="5">
        <v>4.0999999999999996</v>
      </c>
      <c r="AB767" s="5">
        <v>119615</v>
      </c>
      <c r="AG767" s="414"/>
    </row>
    <row r="768" spans="25:33">
      <c r="Y768" s="5">
        <v>48201510700</v>
      </c>
      <c r="Z768" s="5" t="s">
        <v>435</v>
      </c>
      <c r="AA768" s="5">
        <v>2.8</v>
      </c>
      <c r="AB768" s="5">
        <v>112433</v>
      </c>
      <c r="AG768" s="414"/>
    </row>
    <row r="769" spans="25:33">
      <c r="Y769" s="5">
        <v>48201510800</v>
      </c>
      <c r="Z769" s="5" t="s">
        <v>435</v>
      </c>
      <c r="AA769" s="5">
        <v>3.4</v>
      </c>
      <c r="AB769" s="5">
        <v>158893</v>
      </c>
      <c r="AG769" s="414"/>
    </row>
    <row r="770" spans="25:33">
      <c r="Y770" s="5">
        <v>48201510900</v>
      </c>
      <c r="Z770" s="5" t="s">
        <v>435</v>
      </c>
      <c r="AA770" s="5">
        <v>5.9</v>
      </c>
      <c r="AB770" s="5">
        <v>122730</v>
      </c>
      <c r="AG770" s="414"/>
    </row>
    <row r="771" spans="25:33">
      <c r="Y771" s="5">
        <v>48201511001</v>
      </c>
      <c r="Z771" s="5" t="s">
        <v>435</v>
      </c>
      <c r="AA771" s="5">
        <v>3.2</v>
      </c>
      <c r="AB771" s="5">
        <v>83991</v>
      </c>
      <c r="AG771" s="414"/>
    </row>
    <row r="772" spans="25:33">
      <c r="Y772" s="5">
        <v>48201511002</v>
      </c>
      <c r="Z772" s="5" t="s">
        <v>435</v>
      </c>
      <c r="AA772" s="5">
        <v>6.4</v>
      </c>
      <c r="AB772" s="5">
        <v>67866</v>
      </c>
      <c r="AG772" s="414"/>
    </row>
    <row r="773" spans="25:33">
      <c r="Y773" s="5">
        <v>48201511100</v>
      </c>
      <c r="Z773" s="5" t="s">
        <v>435</v>
      </c>
      <c r="AA773" s="5">
        <v>5.9</v>
      </c>
      <c r="AB773" s="5">
        <v>104205</v>
      </c>
      <c r="AG773" s="414"/>
    </row>
    <row r="774" spans="25:33">
      <c r="Y774" s="5">
        <v>48201511200</v>
      </c>
      <c r="Z774" s="5" t="s">
        <v>435</v>
      </c>
      <c r="AA774" s="5">
        <v>9.9</v>
      </c>
      <c r="AB774" s="5">
        <v>101836</v>
      </c>
      <c r="AG774" s="414"/>
    </row>
    <row r="775" spans="25:33">
      <c r="Y775" s="5">
        <v>48201511301</v>
      </c>
      <c r="Z775" s="5" t="s">
        <v>435</v>
      </c>
      <c r="AA775" s="5">
        <v>5.5</v>
      </c>
      <c r="AB775" s="5">
        <v>127025</v>
      </c>
      <c r="AG775" s="414"/>
    </row>
    <row r="776" spans="25:33">
      <c r="Y776" s="5">
        <v>48201511302</v>
      </c>
      <c r="Z776" s="5" t="s">
        <v>435</v>
      </c>
      <c r="AA776" s="5">
        <v>3.9</v>
      </c>
      <c r="AB776" s="5">
        <v>93050</v>
      </c>
      <c r="AG776" s="414"/>
    </row>
    <row r="777" spans="25:33">
      <c r="Y777" s="5">
        <v>48201511400</v>
      </c>
      <c r="Z777" s="5" t="s">
        <v>435</v>
      </c>
      <c r="AA777" s="5">
        <v>14.3</v>
      </c>
      <c r="AB777" s="5">
        <v>100375</v>
      </c>
      <c r="AG777" s="414"/>
    </row>
    <row r="778" spans="25:33">
      <c r="Y778" s="5">
        <v>48201511500</v>
      </c>
      <c r="Z778" s="5" t="s">
        <v>435</v>
      </c>
      <c r="AA778" s="5">
        <v>8.6</v>
      </c>
      <c r="AB778" s="5">
        <v>109896</v>
      </c>
      <c r="AG778" s="414"/>
    </row>
    <row r="779" spans="25:33">
      <c r="Y779" s="5">
        <v>48201511600</v>
      </c>
      <c r="Z779" s="5" t="s">
        <v>435</v>
      </c>
      <c r="AA779" s="5">
        <v>20.8</v>
      </c>
      <c r="AB779" s="5">
        <v>50705</v>
      </c>
      <c r="AG779" s="414"/>
    </row>
    <row r="780" spans="25:33">
      <c r="Y780" s="5">
        <v>48201520100</v>
      </c>
      <c r="Z780" s="5" t="s">
        <v>435</v>
      </c>
      <c r="AA780" s="5">
        <v>8.1</v>
      </c>
      <c r="AB780" s="5">
        <v>88363</v>
      </c>
      <c r="AG780" s="414"/>
    </row>
    <row r="781" spans="25:33">
      <c r="Y781" s="5">
        <v>48201520200</v>
      </c>
      <c r="Z781" s="5" t="s">
        <v>435</v>
      </c>
      <c r="AA781" s="5">
        <v>7.5</v>
      </c>
      <c r="AB781" s="5">
        <v>76034</v>
      </c>
      <c r="AG781" s="414"/>
    </row>
    <row r="782" spans="25:33">
      <c r="Y782" s="5">
        <v>48201520300</v>
      </c>
      <c r="Z782" s="5" t="s">
        <v>435</v>
      </c>
      <c r="AA782" s="5">
        <v>30.1</v>
      </c>
      <c r="AB782" s="5">
        <v>41147</v>
      </c>
      <c r="AG782" s="414"/>
    </row>
    <row r="783" spans="25:33">
      <c r="Y783" s="5">
        <v>48201520400</v>
      </c>
      <c r="Z783" s="5" t="s">
        <v>435</v>
      </c>
      <c r="AA783" s="5">
        <v>25.9</v>
      </c>
      <c r="AB783" s="5">
        <v>30462</v>
      </c>
      <c r="AG783" s="414"/>
    </row>
    <row r="784" spans="25:33">
      <c r="Y784" s="5">
        <v>48201520500</v>
      </c>
      <c r="Z784" s="5" t="s">
        <v>435</v>
      </c>
      <c r="AA784" s="5">
        <v>28.3</v>
      </c>
      <c r="AB784" s="5">
        <v>39622</v>
      </c>
      <c r="AG784" s="414"/>
    </row>
    <row r="785" spans="25:33">
      <c r="Y785" s="5">
        <v>48201520601</v>
      </c>
      <c r="Z785" s="5" t="s">
        <v>435</v>
      </c>
      <c r="AA785" s="5">
        <v>48.1</v>
      </c>
      <c r="AB785" s="5">
        <v>30552</v>
      </c>
      <c r="AG785" s="414"/>
    </row>
    <row r="786" spans="25:33">
      <c r="Y786" s="5">
        <v>48201520602</v>
      </c>
      <c r="Z786" s="5" t="s">
        <v>435</v>
      </c>
      <c r="AA786" s="5">
        <v>31.6</v>
      </c>
      <c r="AB786" s="5">
        <v>38832</v>
      </c>
      <c r="AG786" s="414"/>
    </row>
    <row r="787" spans="25:33">
      <c r="Y787" s="5">
        <v>48201520700</v>
      </c>
      <c r="Z787" s="5" t="s">
        <v>435</v>
      </c>
      <c r="AA787" s="5">
        <v>15.5</v>
      </c>
      <c r="AB787" s="5">
        <v>83953</v>
      </c>
      <c r="AG787" s="414"/>
    </row>
    <row r="788" spans="25:33">
      <c r="Y788" s="5">
        <v>48201521000</v>
      </c>
      <c r="Z788" s="5" t="s">
        <v>435</v>
      </c>
      <c r="AA788" s="5">
        <v>39.200000000000003</v>
      </c>
      <c r="AB788" s="5">
        <v>42171</v>
      </c>
      <c r="AG788" s="414"/>
    </row>
    <row r="789" spans="25:33">
      <c r="Y789" s="5">
        <v>48201521100</v>
      </c>
      <c r="Z789" s="5" t="s">
        <v>435</v>
      </c>
      <c r="AA789" s="5">
        <v>32.200000000000003</v>
      </c>
      <c r="AB789" s="5">
        <v>38800</v>
      </c>
      <c r="AG789" s="414"/>
    </row>
    <row r="790" spans="25:33">
      <c r="Y790" s="5">
        <v>48201521200</v>
      </c>
      <c r="Z790" s="5" t="s">
        <v>435</v>
      </c>
      <c r="AA790" s="5">
        <v>22.9</v>
      </c>
      <c r="AB790" s="5">
        <v>33512</v>
      </c>
      <c r="AG790" s="414"/>
    </row>
    <row r="791" spans="25:33">
      <c r="Y791" s="5">
        <v>48201521300</v>
      </c>
      <c r="Z791" s="5" t="s">
        <v>435</v>
      </c>
      <c r="AA791" s="5">
        <v>24.5</v>
      </c>
      <c r="AB791" s="5">
        <v>41467</v>
      </c>
      <c r="AG791" s="414"/>
    </row>
    <row r="792" spans="25:33">
      <c r="Y792" s="5">
        <v>48201521400</v>
      </c>
      <c r="Z792" s="5" t="s">
        <v>435</v>
      </c>
      <c r="AA792" s="5">
        <v>37.200000000000003</v>
      </c>
      <c r="AB792" s="5">
        <v>33093</v>
      </c>
      <c r="AG792" s="414"/>
    </row>
    <row r="793" spans="25:33">
      <c r="Y793" s="5">
        <v>48201521500</v>
      </c>
      <c r="Z793" s="5" t="s">
        <v>435</v>
      </c>
      <c r="AA793" s="5">
        <v>23.4</v>
      </c>
      <c r="AB793" s="5">
        <v>62869</v>
      </c>
      <c r="AG793" s="414"/>
    </row>
    <row r="794" spans="25:33">
      <c r="Y794" s="5">
        <v>48201521600</v>
      </c>
      <c r="Z794" s="5" t="s">
        <v>435</v>
      </c>
      <c r="AA794" s="5">
        <v>15.7</v>
      </c>
      <c r="AB794" s="5">
        <v>55750</v>
      </c>
      <c r="AG794" s="414"/>
    </row>
    <row r="795" spans="25:33">
      <c r="Y795" s="5">
        <v>48201521700</v>
      </c>
      <c r="Z795" s="5" t="s">
        <v>435</v>
      </c>
      <c r="AA795" s="5">
        <v>37.200000000000003</v>
      </c>
      <c r="AB795" s="5">
        <v>31272</v>
      </c>
      <c r="AG795" s="414"/>
    </row>
    <row r="796" spans="25:33">
      <c r="Y796" s="5">
        <v>48201521800</v>
      </c>
      <c r="Z796" s="5" t="s">
        <v>435</v>
      </c>
      <c r="AA796" s="5">
        <v>11.6</v>
      </c>
      <c r="AB796" s="5">
        <v>52377</v>
      </c>
      <c r="AG796" s="414"/>
    </row>
    <row r="797" spans="25:33">
      <c r="Y797" s="5">
        <v>48201521900</v>
      </c>
      <c r="Z797" s="5" t="s">
        <v>435</v>
      </c>
      <c r="AA797" s="5">
        <v>13.8</v>
      </c>
      <c r="AB797" s="5">
        <v>75938</v>
      </c>
      <c r="AG797" s="414"/>
    </row>
    <row r="798" spans="25:33">
      <c r="Y798" s="5">
        <v>48201522000</v>
      </c>
      <c r="Z798" s="5" t="s">
        <v>435</v>
      </c>
      <c r="AA798" s="5">
        <v>19.899999999999999</v>
      </c>
      <c r="AB798" s="5">
        <v>44940</v>
      </c>
      <c r="AG798" s="414"/>
    </row>
    <row r="799" spans="25:33">
      <c r="Y799" s="5">
        <v>48201522100</v>
      </c>
      <c r="Z799" s="5" t="s">
        <v>435</v>
      </c>
      <c r="AA799" s="5">
        <v>18.5</v>
      </c>
      <c r="AB799" s="5">
        <v>48224</v>
      </c>
      <c r="AG799" s="414"/>
    </row>
    <row r="800" spans="25:33">
      <c r="Y800" s="5">
        <v>48201522201</v>
      </c>
      <c r="Z800" s="5" t="s">
        <v>435</v>
      </c>
      <c r="AA800" s="5">
        <v>23.5</v>
      </c>
      <c r="AB800" s="5">
        <v>49965</v>
      </c>
      <c r="AG800" s="414"/>
    </row>
    <row r="801" spans="25:33">
      <c r="Y801" s="5">
        <v>48201522202</v>
      </c>
      <c r="Z801" s="5" t="s">
        <v>435</v>
      </c>
      <c r="AA801" s="5">
        <v>38.200000000000003</v>
      </c>
      <c r="AB801" s="5">
        <v>43485</v>
      </c>
      <c r="AG801" s="414"/>
    </row>
    <row r="802" spans="25:33">
      <c r="Y802" s="5">
        <v>48201522301</v>
      </c>
      <c r="Z802" s="5" t="s">
        <v>435</v>
      </c>
      <c r="AA802" s="5">
        <v>17.899999999999999</v>
      </c>
      <c r="AB802" s="5">
        <v>43010</v>
      </c>
      <c r="AG802" s="414"/>
    </row>
    <row r="803" spans="25:33">
      <c r="Y803" s="5">
        <v>48201522302</v>
      </c>
      <c r="Z803" s="5" t="s">
        <v>435</v>
      </c>
      <c r="AA803" s="5">
        <v>15.9</v>
      </c>
      <c r="AB803" s="5">
        <v>69318</v>
      </c>
      <c r="AG803" s="414"/>
    </row>
    <row r="804" spans="25:33">
      <c r="Y804" s="5">
        <v>48201522401</v>
      </c>
      <c r="Z804" s="5" t="s">
        <v>435</v>
      </c>
      <c r="AA804" s="5">
        <v>15.5</v>
      </c>
      <c r="AB804" s="5">
        <v>59020</v>
      </c>
      <c r="AG804" s="414"/>
    </row>
    <row r="805" spans="25:33">
      <c r="Y805" s="5">
        <v>48201522402</v>
      </c>
      <c r="Z805" s="5" t="s">
        <v>435</v>
      </c>
      <c r="AA805" s="5">
        <v>23.3</v>
      </c>
      <c r="AB805" s="5">
        <v>54141</v>
      </c>
      <c r="AG805" s="414"/>
    </row>
    <row r="806" spans="25:33">
      <c r="Y806" s="5">
        <v>48201522500</v>
      </c>
      <c r="Z806" s="5" t="s">
        <v>435</v>
      </c>
      <c r="AA806" s="5">
        <v>2.2999999999999998</v>
      </c>
      <c r="AB806" s="5">
        <v>181875</v>
      </c>
      <c r="AG806" s="414"/>
    </row>
    <row r="807" spans="25:33">
      <c r="Y807" s="5">
        <v>48201530100</v>
      </c>
      <c r="Z807" s="5" t="s">
        <v>435</v>
      </c>
      <c r="AA807" s="5">
        <v>22.9</v>
      </c>
      <c r="AB807" s="5">
        <v>33091</v>
      </c>
      <c r="AG807" s="414"/>
    </row>
    <row r="808" spans="25:33">
      <c r="Y808" s="5">
        <v>48201530200</v>
      </c>
      <c r="Z808" s="5" t="s">
        <v>435</v>
      </c>
      <c r="AA808" s="5">
        <v>14.6</v>
      </c>
      <c r="AB808" s="5">
        <v>92902</v>
      </c>
      <c r="AG808" s="414"/>
    </row>
    <row r="809" spans="25:33">
      <c r="Y809" s="5">
        <v>48201530300</v>
      </c>
      <c r="Z809" s="5" t="s">
        <v>435</v>
      </c>
      <c r="AA809" s="5">
        <v>29.4</v>
      </c>
      <c r="AB809" s="5">
        <v>27458</v>
      </c>
      <c r="AG809" s="414"/>
    </row>
    <row r="810" spans="25:33">
      <c r="Y810" s="5">
        <v>48201530400</v>
      </c>
      <c r="Z810" s="5" t="s">
        <v>435</v>
      </c>
      <c r="AA810" s="5">
        <v>34.6</v>
      </c>
      <c r="AB810" s="5">
        <v>24329</v>
      </c>
      <c r="AG810" s="414"/>
    </row>
    <row r="811" spans="25:33">
      <c r="Y811" s="5">
        <v>48201530500</v>
      </c>
      <c r="Z811" s="5" t="s">
        <v>435</v>
      </c>
      <c r="AA811" s="5">
        <v>34.1</v>
      </c>
      <c r="AB811" s="5">
        <v>31573</v>
      </c>
      <c r="AG811" s="414"/>
    </row>
    <row r="812" spans="25:33">
      <c r="Y812" s="5">
        <v>48201530600</v>
      </c>
      <c r="Z812" s="5" t="s">
        <v>435</v>
      </c>
      <c r="AA812" s="5">
        <v>50.9</v>
      </c>
      <c r="AB812" s="5">
        <v>29263</v>
      </c>
      <c r="AG812" s="414"/>
    </row>
    <row r="813" spans="25:33">
      <c r="Y813" s="5">
        <v>48201530700</v>
      </c>
      <c r="Z813" s="5" t="s">
        <v>435</v>
      </c>
      <c r="AA813" s="5">
        <v>37.4</v>
      </c>
      <c r="AB813" s="5">
        <v>30452</v>
      </c>
      <c r="AG813" s="414"/>
    </row>
    <row r="814" spans="25:33">
      <c r="Y814" s="5">
        <v>48201530800</v>
      </c>
      <c r="Z814" s="5" t="s">
        <v>435</v>
      </c>
      <c r="AA814" s="5">
        <v>18.5</v>
      </c>
      <c r="AB814" s="5">
        <v>35938</v>
      </c>
      <c r="AG814" s="414"/>
    </row>
    <row r="815" spans="25:33">
      <c r="Y815" s="5">
        <v>48201530900</v>
      </c>
      <c r="Z815" s="5" t="s">
        <v>435</v>
      </c>
      <c r="AA815" s="5">
        <v>16.7</v>
      </c>
      <c r="AB815" s="5">
        <v>67478</v>
      </c>
      <c r="AG815" s="414"/>
    </row>
    <row r="816" spans="25:33">
      <c r="Y816" s="5">
        <v>48201531000</v>
      </c>
      <c r="Z816" s="5" t="s">
        <v>435</v>
      </c>
      <c r="AA816" s="5">
        <v>8.9</v>
      </c>
      <c r="AB816" s="5">
        <v>119309</v>
      </c>
      <c r="AG816" s="414"/>
    </row>
    <row r="817" spans="25:33">
      <c r="Y817" s="5">
        <v>48201531100</v>
      </c>
      <c r="Z817" s="5" t="s">
        <v>435</v>
      </c>
      <c r="AA817" s="5">
        <v>2</v>
      </c>
      <c r="AB817" s="5">
        <v>117500</v>
      </c>
      <c r="AG817" s="414"/>
    </row>
    <row r="818" spans="25:33">
      <c r="Y818" s="5">
        <v>48201531200</v>
      </c>
      <c r="Z818" s="5" t="s">
        <v>435</v>
      </c>
      <c r="AA818" s="5">
        <v>12.3</v>
      </c>
      <c r="AB818" s="5">
        <v>71912</v>
      </c>
      <c r="AG818" s="414"/>
    </row>
    <row r="819" spans="25:33">
      <c r="Y819" s="5">
        <v>48201531300</v>
      </c>
      <c r="Z819" s="5" t="s">
        <v>435</v>
      </c>
      <c r="AA819" s="5">
        <v>28</v>
      </c>
      <c r="AB819" s="5">
        <v>34489</v>
      </c>
      <c r="AG819" s="414"/>
    </row>
    <row r="820" spans="25:33">
      <c r="Y820" s="5">
        <v>48201531400</v>
      </c>
      <c r="Z820" s="5" t="s">
        <v>435</v>
      </c>
      <c r="AA820" s="5">
        <v>13.3</v>
      </c>
      <c r="AB820" s="5">
        <v>67803</v>
      </c>
      <c r="AG820" s="414"/>
    </row>
    <row r="821" spans="25:33">
      <c r="Y821" s="5">
        <v>48201531500</v>
      </c>
      <c r="Z821" s="5" t="s">
        <v>435</v>
      </c>
      <c r="AA821" s="5">
        <v>5.2</v>
      </c>
      <c r="AB821" s="5">
        <v>62802</v>
      </c>
      <c r="AG821" s="414"/>
    </row>
    <row r="822" spans="25:33">
      <c r="Y822" s="5">
        <v>48201531600</v>
      </c>
      <c r="Z822" s="5" t="s">
        <v>435</v>
      </c>
      <c r="AA822" s="5">
        <v>6.1</v>
      </c>
      <c r="AB822" s="5">
        <v>80152</v>
      </c>
      <c r="AG822" s="414"/>
    </row>
    <row r="823" spans="25:33">
      <c r="Y823" s="5">
        <v>48201531700</v>
      </c>
      <c r="Z823" s="5" t="s">
        <v>435</v>
      </c>
      <c r="AA823" s="5">
        <v>3.1</v>
      </c>
      <c r="AB823" s="5">
        <v>126618</v>
      </c>
      <c r="AG823" s="414"/>
    </row>
    <row r="824" spans="25:33">
      <c r="Y824" s="5">
        <v>48201531800</v>
      </c>
      <c r="Z824" s="5" t="s">
        <v>435</v>
      </c>
      <c r="AA824" s="5">
        <v>28.3</v>
      </c>
      <c r="AB824" s="5">
        <v>36157</v>
      </c>
      <c r="AG824" s="414"/>
    </row>
    <row r="825" spans="25:33">
      <c r="Y825" s="5">
        <v>48201531900</v>
      </c>
      <c r="Z825" s="5" t="s">
        <v>435</v>
      </c>
      <c r="AA825" s="5">
        <v>33.6</v>
      </c>
      <c r="AB825" s="5">
        <v>36538</v>
      </c>
      <c r="AG825" s="414"/>
    </row>
    <row r="826" spans="25:33">
      <c r="Y826" s="5">
        <v>48201532001</v>
      </c>
      <c r="Z826" s="5" t="s">
        <v>435</v>
      </c>
      <c r="AA826" s="5">
        <v>29.4</v>
      </c>
      <c r="AB826" s="5">
        <v>31057</v>
      </c>
      <c r="AG826" s="414"/>
    </row>
    <row r="827" spans="25:33">
      <c r="Y827" s="5">
        <v>48201532002</v>
      </c>
      <c r="Z827" s="5" t="s">
        <v>435</v>
      </c>
      <c r="AA827" s="5">
        <v>2.4</v>
      </c>
      <c r="AB827" s="5">
        <v>73875</v>
      </c>
      <c r="AG827" s="414"/>
    </row>
    <row r="828" spans="25:33">
      <c r="Y828" s="5">
        <v>48201532100</v>
      </c>
      <c r="Z828" s="5" t="s">
        <v>435</v>
      </c>
      <c r="AA828" s="5">
        <v>39.6</v>
      </c>
      <c r="AB828" s="5">
        <v>29722</v>
      </c>
      <c r="AG828" s="414"/>
    </row>
    <row r="829" spans="25:33">
      <c r="Y829" s="5">
        <v>48201532200</v>
      </c>
      <c r="Z829" s="5" t="s">
        <v>435</v>
      </c>
      <c r="AA829" s="5">
        <v>34.799999999999997</v>
      </c>
      <c r="AB829" s="5">
        <v>37206</v>
      </c>
      <c r="AG829" s="414"/>
    </row>
    <row r="830" spans="25:33">
      <c r="Y830" s="5">
        <v>48201532300</v>
      </c>
      <c r="Z830" s="5" t="s">
        <v>435</v>
      </c>
      <c r="AA830" s="5">
        <v>11.6</v>
      </c>
      <c r="AB830" s="5">
        <v>45702</v>
      </c>
      <c r="AG830" s="414"/>
    </row>
    <row r="831" spans="25:33">
      <c r="Y831" s="5">
        <v>48201532400</v>
      </c>
      <c r="Z831" s="5" t="s">
        <v>435</v>
      </c>
      <c r="AA831" s="5">
        <v>12.5</v>
      </c>
      <c r="AB831" s="5">
        <v>71579</v>
      </c>
      <c r="AG831" s="414"/>
    </row>
    <row r="832" spans="25:33">
      <c r="Y832" s="5">
        <v>48201532501</v>
      </c>
      <c r="Z832" s="5" t="s">
        <v>435</v>
      </c>
      <c r="AA832" s="5">
        <v>8.6</v>
      </c>
      <c r="AB832" s="5">
        <v>60210</v>
      </c>
      <c r="AG832" s="414"/>
    </row>
    <row r="833" spans="25:33">
      <c r="Y833" s="5">
        <v>48201532502</v>
      </c>
      <c r="Z833" s="5" t="s">
        <v>435</v>
      </c>
      <c r="AA833" s="5">
        <v>13</v>
      </c>
      <c r="AB833" s="5">
        <v>50211</v>
      </c>
      <c r="AG833" s="414"/>
    </row>
    <row r="834" spans="25:33">
      <c r="Y834" s="5">
        <v>48201532600</v>
      </c>
      <c r="Z834" s="5" t="s">
        <v>435</v>
      </c>
      <c r="AA834" s="5">
        <v>12.1</v>
      </c>
      <c r="AB834" s="5">
        <v>44295</v>
      </c>
      <c r="AG834" s="414"/>
    </row>
    <row r="835" spans="25:33">
      <c r="Y835" s="5">
        <v>48201532700</v>
      </c>
      <c r="Z835" s="5" t="s">
        <v>435</v>
      </c>
      <c r="AA835" s="5">
        <v>23.8</v>
      </c>
      <c r="AB835" s="5">
        <v>41388</v>
      </c>
      <c r="AG835" s="414"/>
    </row>
    <row r="836" spans="25:33">
      <c r="Y836" s="5">
        <v>48201532800</v>
      </c>
      <c r="Z836" s="5" t="s">
        <v>435</v>
      </c>
      <c r="AA836" s="5">
        <v>21.2</v>
      </c>
      <c r="AB836" s="5">
        <v>62788</v>
      </c>
      <c r="AG836" s="414"/>
    </row>
    <row r="837" spans="25:33">
      <c r="Y837" s="5">
        <v>48201532900</v>
      </c>
      <c r="Z837" s="5" t="s">
        <v>435</v>
      </c>
      <c r="AA837" s="5">
        <v>19.899999999999999</v>
      </c>
      <c r="AB837" s="5">
        <v>46165</v>
      </c>
      <c r="AG837" s="414"/>
    </row>
    <row r="838" spans="25:33">
      <c r="Y838" s="5">
        <v>48201533000</v>
      </c>
      <c r="Z838" s="5" t="s">
        <v>435</v>
      </c>
      <c r="AA838" s="5">
        <v>29.7</v>
      </c>
      <c r="AB838" s="5">
        <v>30250</v>
      </c>
      <c r="AG838" s="414"/>
    </row>
    <row r="839" spans="25:33">
      <c r="Y839" s="5">
        <v>48201533100</v>
      </c>
      <c r="Z839" s="5" t="s">
        <v>435</v>
      </c>
      <c r="AA839" s="5">
        <v>14.5</v>
      </c>
      <c r="AB839" s="5">
        <v>58728</v>
      </c>
      <c r="AG839" s="414"/>
    </row>
    <row r="840" spans="25:33">
      <c r="Y840" s="5">
        <v>48201533200</v>
      </c>
      <c r="Z840" s="5" t="s">
        <v>435</v>
      </c>
      <c r="AA840" s="5">
        <v>24.1</v>
      </c>
      <c r="AB840" s="5">
        <v>45424</v>
      </c>
      <c r="AG840" s="414"/>
    </row>
    <row r="841" spans="25:33">
      <c r="Y841" s="5">
        <v>48201533300</v>
      </c>
      <c r="Z841" s="5" t="s">
        <v>435</v>
      </c>
      <c r="AA841" s="5">
        <v>39.6</v>
      </c>
      <c r="AB841" s="5">
        <v>24472</v>
      </c>
      <c r="AG841" s="414"/>
    </row>
    <row r="842" spans="25:33">
      <c r="Y842" s="5">
        <v>48201533400</v>
      </c>
      <c r="Z842" s="5" t="s">
        <v>435</v>
      </c>
      <c r="AA842" s="5">
        <v>24.7</v>
      </c>
      <c r="AB842" s="5">
        <v>36006</v>
      </c>
      <c r="AG842" s="414"/>
    </row>
    <row r="843" spans="25:33">
      <c r="Y843" s="5">
        <v>48201533500</v>
      </c>
      <c r="Z843" s="5" t="s">
        <v>435</v>
      </c>
      <c r="AA843" s="5">
        <v>11.3</v>
      </c>
      <c r="AB843" s="5">
        <v>54315</v>
      </c>
      <c r="AG843" s="414"/>
    </row>
    <row r="844" spans="25:33">
      <c r="Y844" s="5">
        <v>48201533600</v>
      </c>
      <c r="Z844" s="5" t="s">
        <v>435</v>
      </c>
      <c r="AA844" s="5">
        <v>31.9</v>
      </c>
      <c r="AB844" s="5">
        <v>37417</v>
      </c>
      <c r="AG844" s="414"/>
    </row>
    <row r="845" spans="25:33">
      <c r="Y845" s="5">
        <v>48201533701</v>
      </c>
      <c r="Z845" s="5" t="s">
        <v>435</v>
      </c>
      <c r="AA845" s="5">
        <v>34.200000000000003</v>
      </c>
      <c r="AB845" s="5">
        <v>29177</v>
      </c>
      <c r="AG845" s="414"/>
    </row>
    <row r="846" spans="25:33">
      <c r="Y846" s="5">
        <v>48201533702</v>
      </c>
      <c r="Z846" s="5" t="s">
        <v>435</v>
      </c>
      <c r="AA846" s="5">
        <v>18.600000000000001</v>
      </c>
      <c r="AB846" s="5">
        <v>50402</v>
      </c>
      <c r="AG846" s="414"/>
    </row>
    <row r="847" spans="25:33">
      <c r="Y847" s="5">
        <v>48201533801</v>
      </c>
      <c r="Z847" s="5" t="s">
        <v>435</v>
      </c>
      <c r="AA847" s="5">
        <v>20</v>
      </c>
      <c r="AB847" s="5">
        <v>45690</v>
      </c>
      <c r="AG847" s="414"/>
    </row>
    <row r="848" spans="25:33">
      <c r="Y848" s="5">
        <v>48201533802</v>
      </c>
      <c r="Z848" s="5" t="s">
        <v>435</v>
      </c>
      <c r="AA848" s="5">
        <v>26.1</v>
      </c>
      <c r="AB848" s="5">
        <v>57168</v>
      </c>
      <c r="AG848" s="414"/>
    </row>
    <row r="849" spans="25:33">
      <c r="Y849" s="5">
        <v>48201533901</v>
      </c>
      <c r="Z849" s="5" t="s">
        <v>435</v>
      </c>
      <c r="AA849" s="5">
        <v>23.2</v>
      </c>
      <c r="AB849" s="5">
        <v>57154</v>
      </c>
      <c r="AG849" s="414"/>
    </row>
    <row r="850" spans="25:33">
      <c r="Y850" s="5">
        <v>48201533902</v>
      </c>
      <c r="Z850" s="5" t="s">
        <v>435</v>
      </c>
      <c r="AA850" s="5">
        <v>39.700000000000003</v>
      </c>
      <c r="AB850" s="5">
        <v>27083</v>
      </c>
      <c r="AG850" s="414"/>
    </row>
    <row r="851" spans="25:33">
      <c r="Y851" s="5">
        <v>48201534001</v>
      </c>
      <c r="Z851" s="5" t="s">
        <v>435</v>
      </c>
      <c r="AA851" s="5">
        <v>41.7</v>
      </c>
      <c r="AB851" s="5">
        <v>30549</v>
      </c>
      <c r="AG851" s="414"/>
    </row>
    <row r="852" spans="25:33">
      <c r="Y852" s="5">
        <v>48201534002</v>
      </c>
      <c r="Z852" s="5" t="s">
        <v>435</v>
      </c>
      <c r="AA852" s="5">
        <v>11.7</v>
      </c>
      <c r="AB852" s="5">
        <v>51173</v>
      </c>
      <c r="AG852" s="414"/>
    </row>
    <row r="853" spans="25:33">
      <c r="Y853" s="5">
        <v>48201534003</v>
      </c>
      <c r="Z853" s="5" t="s">
        <v>435</v>
      </c>
      <c r="AA853" s="5">
        <v>21.3</v>
      </c>
      <c r="AB853" s="5">
        <v>52176</v>
      </c>
      <c r="AG853" s="414"/>
    </row>
    <row r="854" spans="25:33">
      <c r="Y854" s="5">
        <v>48201534100</v>
      </c>
      <c r="Z854" s="5" t="s">
        <v>435</v>
      </c>
      <c r="AA854" s="5">
        <v>25.9</v>
      </c>
      <c r="AB854" s="5">
        <v>65777</v>
      </c>
      <c r="AG854" s="414"/>
    </row>
    <row r="855" spans="25:33">
      <c r="Y855" s="5">
        <v>48201534201</v>
      </c>
      <c r="Z855" s="5" t="s">
        <v>435</v>
      </c>
      <c r="AA855" s="5">
        <v>14.8</v>
      </c>
      <c r="AB855" s="5">
        <v>57321</v>
      </c>
      <c r="AG855" s="414"/>
    </row>
    <row r="856" spans="25:33">
      <c r="Y856" s="5">
        <v>48201534202</v>
      </c>
      <c r="Z856" s="5" t="s">
        <v>435</v>
      </c>
      <c r="AA856" s="5">
        <v>7.1</v>
      </c>
      <c r="AB856" s="5">
        <v>68750</v>
      </c>
      <c r="AG856" s="414"/>
    </row>
    <row r="857" spans="25:33">
      <c r="Y857" s="5">
        <v>48201534203</v>
      </c>
      <c r="Z857" s="5" t="s">
        <v>435</v>
      </c>
      <c r="AA857" s="5">
        <v>15.1</v>
      </c>
      <c r="AB857" s="5">
        <v>44625</v>
      </c>
      <c r="AG857" s="414"/>
    </row>
    <row r="858" spans="25:33">
      <c r="Y858" s="5">
        <v>48201540100</v>
      </c>
      <c r="Z858" s="5" t="s">
        <v>435</v>
      </c>
      <c r="AA858" s="5">
        <v>4.8</v>
      </c>
      <c r="AB858" s="5">
        <v>140000</v>
      </c>
      <c r="AG858" s="414"/>
    </row>
    <row r="859" spans="25:33">
      <c r="Y859" s="5">
        <v>48201540200</v>
      </c>
      <c r="Z859" s="5" t="s">
        <v>435</v>
      </c>
      <c r="AA859" s="5">
        <v>12</v>
      </c>
      <c r="AB859" s="5">
        <v>48309</v>
      </c>
      <c r="AG859" s="414"/>
    </row>
    <row r="860" spans="25:33">
      <c r="Y860" s="5">
        <v>48201540501</v>
      </c>
      <c r="Z860" s="5" t="s">
        <v>435</v>
      </c>
      <c r="AA860" s="5">
        <v>36.6</v>
      </c>
      <c r="AB860" s="5">
        <v>37558</v>
      </c>
      <c r="AG860" s="414"/>
    </row>
    <row r="861" spans="25:33">
      <c r="Y861" s="5">
        <v>48201540502</v>
      </c>
      <c r="Z861" s="5" t="s">
        <v>435</v>
      </c>
      <c r="AA861" s="5">
        <v>9.1</v>
      </c>
      <c r="AB861" s="5">
        <v>75383</v>
      </c>
      <c r="AG861" s="414"/>
    </row>
    <row r="862" spans="25:33">
      <c r="Y862" s="5">
        <v>48201540601</v>
      </c>
      <c r="Z862" s="5" t="s">
        <v>435</v>
      </c>
      <c r="AA862" s="5">
        <v>9.1999999999999993</v>
      </c>
      <c r="AB862" s="5">
        <v>74179</v>
      </c>
      <c r="AG862" s="414"/>
    </row>
    <row r="863" spans="25:33">
      <c r="Y863" s="5">
        <v>48201540602</v>
      </c>
      <c r="Z863" s="5" t="s">
        <v>435</v>
      </c>
      <c r="AA863" s="5">
        <v>10.1</v>
      </c>
      <c r="AB863" s="5">
        <v>61978</v>
      </c>
      <c r="AG863" s="414"/>
    </row>
    <row r="864" spans="25:33">
      <c r="Y864" s="5">
        <v>48201540700</v>
      </c>
      <c r="Z864" s="5" t="s">
        <v>435</v>
      </c>
      <c r="AA864" s="5">
        <v>11.3</v>
      </c>
      <c r="AB864" s="5">
        <v>85792</v>
      </c>
      <c r="AG864" s="414"/>
    </row>
    <row r="865" spans="25:33">
      <c r="Y865" s="5">
        <v>48201540800</v>
      </c>
      <c r="Z865" s="5" t="s">
        <v>435</v>
      </c>
      <c r="AA865" s="5">
        <v>13.9</v>
      </c>
      <c r="AB865" s="5">
        <v>55990</v>
      </c>
      <c r="AG865" s="414"/>
    </row>
    <row r="866" spans="25:33">
      <c r="Y866" s="5">
        <v>48201540901</v>
      </c>
      <c r="Z866" s="5" t="s">
        <v>435</v>
      </c>
      <c r="AA866" s="5">
        <v>10</v>
      </c>
      <c r="AB866" s="5">
        <v>109028</v>
      </c>
      <c r="AG866" s="414"/>
    </row>
    <row r="867" spans="25:33">
      <c r="Y867" s="5">
        <v>48201540902</v>
      </c>
      <c r="Z867" s="5" t="s">
        <v>435</v>
      </c>
      <c r="AA867" s="5">
        <v>9</v>
      </c>
      <c r="AB867" s="5">
        <v>59776</v>
      </c>
      <c r="AG867" s="414"/>
    </row>
    <row r="868" spans="25:33">
      <c r="Y868" s="5">
        <v>48201541001</v>
      </c>
      <c r="Z868" s="5" t="s">
        <v>435</v>
      </c>
      <c r="AA868" s="5">
        <v>11.5</v>
      </c>
      <c r="AB868" s="5">
        <v>66676</v>
      </c>
      <c r="AG868" s="414"/>
    </row>
    <row r="869" spans="25:33">
      <c r="Y869" s="5">
        <v>48201541002</v>
      </c>
      <c r="Z869" s="5" t="s">
        <v>435</v>
      </c>
      <c r="AA869" s="5">
        <v>4.8</v>
      </c>
      <c r="AB869" s="5">
        <v>102462</v>
      </c>
      <c r="AG869" s="414"/>
    </row>
    <row r="870" spans="25:33">
      <c r="Y870" s="5">
        <v>48201541003</v>
      </c>
      <c r="Z870" s="5" t="s">
        <v>435</v>
      </c>
      <c r="AA870" s="5">
        <v>6.8</v>
      </c>
      <c r="AB870" s="5">
        <v>110809</v>
      </c>
      <c r="AG870" s="414"/>
    </row>
    <row r="871" spans="25:33">
      <c r="Y871" s="5">
        <v>48201541100</v>
      </c>
      <c r="Z871" s="5" t="s">
        <v>435</v>
      </c>
      <c r="AA871" s="5">
        <v>9.3000000000000007</v>
      </c>
      <c r="AB871" s="5">
        <v>97113</v>
      </c>
      <c r="AG871" s="414"/>
    </row>
    <row r="872" spans="25:33">
      <c r="Y872" s="5">
        <v>48201541201</v>
      </c>
      <c r="Z872" s="5" t="s">
        <v>435</v>
      </c>
      <c r="AA872" s="5">
        <v>4.2</v>
      </c>
      <c r="AB872" s="5">
        <v>118429</v>
      </c>
      <c r="AG872" s="414"/>
    </row>
    <row r="873" spans="25:33">
      <c r="Y873" s="5">
        <v>48201541202</v>
      </c>
      <c r="Z873" s="5" t="s">
        <v>435</v>
      </c>
      <c r="AA873" s="5">
        <v>20.6</v>
      </c>
      <c r="AB873" s="5">
        <v>83696</v>
      </c>
      <c r="AG873" s="414"/>
    </row>
    <row r="874" spans="25:33">
      <c r="Y874" s="5">
        <v>48201541203</v>
      </c>
      <c r="Z874" s="5" t="s">
        <v>435</v>
      </c>
      <c r="AA874" s="5">
        <v>2.6</v>
      </c>
      <c r="AB874" s="5">
        <v>124531</v>
      </c>
      <c r="AG874" s="414"/>
    </row>
    <row r="875" spans="25:33">
      <c r="Y875" s="5">
        <v>48201541300</v>
      </c>
      <c r="Z875" s="5" t="s">
        <v>435</v>
      </c>
      <c r="AA875" s="5">
        <v>10</v>
      </c>
      <c r="AB875" s="5">
        <v>62500</v>
      </c>
      <c r="AG875" s="414"/>
    </row>
    <row r="876" spans="25:33">
      <c r="Y876" s="5">
        <v>48201541400</v>
      </c>
      <c r="Z876" s="5" t="s">
        <v>435</v>
      </c>
      <c r="AA876" s="5">
        <v>9.3000000000000007</v>
      </c>
      <c r="AB876" s="5">
        <v>70392</v>
      </c>
      <c r="AG876" s="414"/>
    </row>
    <row r="877" spans="25:33">
      <c r="Y877" s="5">
        <v>48201541500</v>
      </c>
      <c r="Z877" s="5" t="s">
        <v>435</v>
      </c>
      <c r="AA877" s="5">
        <v>10.4</v>
      </c>
      <c r="AB877" s="5">
        <v>68233</v>
      </c>
      <c r="AG877" s="414"/>
    </row>
    <row r="878" spans="25:33">
      <c r="Y878" s="5">
        <v>48201541601</v>
      </c>
      <c r="Z878" s="5" t="s">
        <v>435</v>
      </c>
      <c r="AA878" s="5">
        <v>10.5</v>
      </c>
      <c r="AB878" s="5">
        <v>83810</v>
      </c>
      <c r="AG878" s="414"/>
    </row>
    <row r="879" spans="25:33">
      <c r="Y879" s="5">
        <v>48201541602</v>
      </c>
      <c r="Z879" s="5" t="s">
        <v>435</v>
      </c>
      <c r="AA879" s="5">
        <v>20.399999999999999</v>
      </c>
      <c r="AB879" s="5">
        <v>59364</v>
      </c>
      <c r="AG879" s="414"/>
    </row>
    <row r="880" spans="25:33">
      <c r="Y880" s="5">
        <v>48201541700</v>
      </c>
      <c r="Z880" s="5" t="s">
        <v>435</v>
      </c>
      <c r="AA880" s="5">
        <v>8.1</v>
      </c>
      <c r="AB880" s="5">
        <v>59138</v>
      </c>
      <c r="AG880" s="414"/>
    </row>
    <row r="881" spans="25:33">
      <c r="Y881" s="5">
        <v>48201541800</v>
      </c>
      <c r="Z881" s="5" t="s">
        <v>435</v>
      </c>
      <c r="AA881" s="5">
        <v>17.100000000000001</v>
      </c>
      <c r="AB881" s="5">
        <v>55806</v>
      </c>
      <c r="AG881" s="414"/>
    </row>
    <row r="882" spans="25:33">
      <c r="Y882" s="5">
        <v>48201541900</v>
      </c>
      <c r="Z882" s="5" t="s">
        <v>435</v>
      </c>
      <c r="AA882" s="5">
        <v>3.7</v>
      </c>
      <c r="AB882" s="5">
        <v>92075</v>
      </c>
      <c r="AG882" s="414"/>
    </row>
    <row r="883" spans="25:33">
      <c r="Y883" s="5">
        <v>48201542000</v>
      </c>
      <c r="Z883" s="5" t="s">
        <v>435</v>
      </c>
      <c r="AA883" s="5">
        <v>2.8</v>
      </c>
      <c r="AB883" s="5">
        <v>82471</v>
      </c>
      <c r="AG883" s="414"/>
    </row>
    <row r="884" spans="25:33">
      <c r="Y884" s="5">
        <v>48201542101</v>
      </c>
      <c r="Z884" s="5" t="s">
        <v>435</v>
      </c>
      <c r="AA884" s="5">
        <v>14.2</v>
      </c>
      <c r="AB884" s="5">
        <v>63950</v>
      </c>
      <c r="AG884" s="414"/>
    </row>
    <row r="885" spans="25:33">
      <c r="Y885" s="5">
        <v>48201542102</v>
      </c>
      <c r="Z885" s="5" t="s">
        <v>435</v>
      </c>
      <c r="AA885" s="5">
        <v>16.899999999999999</v>
      </c>
      <c r="AB885" s="5">
        <v>57674</v>
      </c>
      <c r="AG885" s="414"/>
    </row>
    <row r="886" spans="25:33">
      <c r="Y886" s="5">
        <v>48201542200</v>
      </c>
      <c r="Z886" s="5" t="s">
        <v>435</v>
      </c>
      <c r="AA886" s="5">
        <v>5.0999999999999996</v>
      </c>
      <c r="AB886" s="5">
        <v>85148</v>
      </c>
      <c r="AG886" s="414"/>
    </row>
    <row r="887" spans="25:33">
      <c r="Y887" s="5">
        <v>48201542301</v>
      </c>
      <c r="Z887" s="5" t="s">
        <v>435</v>
      </c>
      <c r="AA887" s="5">
        <v>6.6</v>
      </c>
      <c r="AB887" s="5">
        <v>79013</v>
      </c>
      <c r="AG887" s="414"/>
    </row>
    <row r="888" spans="25:33">
      <c r="Y888" s="5">
        <v>48201542302</v>
      </c>
      <c r="Z888" s="5" t="s">
        <v>435</v>
      </c>
      <c r="AA888" s="5">
        <v>6.7</v>
      </c>
      <c r="AB888" s="5">
        <v>71990</v>
      </c>
      <c r="AG888" s="414"/>
    </row>
    <row r="889" spans="25:33">
      <c r="Y889" s="5">
        <v>48201542400</v>
      </c>
      <c r="Z889" s="5" t="s">
        <v>435</v>
      </c>
      <c r="AA889" s="5">
        <v>11.5</v>
      </c>
      <c r="AB889" s="5">
        <v>63324</v>
      </c>
      <c r="AG889" s="414"/>
    </row>
    <row r="890" spans="25:33">
      <c r="Y890" s="5">
        <v>48201542500</v>
      </c>
      <c r="Z890" s="5" t="s">
        <v>435</v>
      </c>
      <c r="AA890" s="5">
        <v>2.4</v>
      </c>
      <c r="AB890" s="5">
        <v>80395</v>
      </c>
      <c r="AG890" s="414"/>
    </row>
    <row r="891" spans="25:33">
      <c r="Y891" s="5">
        <v>48201542600</v>
      </c>
      <c r="Z891" s="5" t="s">
        <v>435</v>
      </c>
      <c r="AA891" s="5">
        <v>1.9</v>
      </c>
      <c r="AB891" s="5">
        <v>108564</v>
      </c>
      <c r="AG891" s="414"/>
    </row>
    <row r="892" spans="25:33">
      <c r="Y892" s="5">
        <v>48201542700</v>
      </c>
      <c r="Z892" s="5" t="s">
        <v>435</v>
      </c>
      <c r="AA892" s="5">
        <v>8.8000000000000007</v>
      </c>
      <c r="AB892" s="5">
        <v>62226</v>
      </c>
      <c r="AG892" s="414"/>
    </row>
    <row r="893" spans="25:33">
      <c r="Y893" s="5">
        <v>48201542800</v>
      </c>
      <c r="Z893" s="5" t="s">
        <v>435</v>
      </c>
      <c r="AA893" s="5">
        <v>3.4</v>
      </c>
      <c r="AB893" s="5">
        <v>95957</v>
      </c>
      <c r="AG893" s="414"/>
    </row>
    <row r="894" spans="25:33">
      <c r="Y894" s="5">
        <v>48201542900</v>
      </c>
      <c r="Z894" s="5" t="s">
        <v>435</v>
      </c>
      <c r="AA894" s="5">
        <v>6.8</v>
      </c>
      <c r="AB894" s="5">
        <v>82242</v>
      </c>
      <c r="AG894" s="414"/>
    </row>
    <row r="895" spans="25:33">
      <c r="Y895" s="5">
        <v>48201543001</v>
      </c>
      <c r="Z895" s="5" t="s">
        <v>435</v>
      </c>
      <c r="AA895" s="5">
        <v>4</v>
      </c>
      <c r="AB895" s="5">
        <v>120245</v>
      </c>
      <c r="AG895" s="414"/>
    </row>
    <row r="896" spans="25:33">
      <c r="Y896" s="5">
        <v>48201543002</v>
      </c>
      <c r="Z896" s="5" t="s">
        <v>435</v>
      </c>
      <c r="AA896" s="5">
        <v>3.9</v>
      </c>
      <c r="AB896" s="5">
        <v>113088</v>
      </c>
      <c r="AG896" s="414"/>
    </row>
    <row r="897" spans="25:33">
      <c r="Y897" s="5">
        <v>48201543003</v>
      </c>
      <c r="Z897" s="5" t="s">
        <v>435</v>
      </c>
      <c r="AA897" s="5">
        <v>5.5</v>
      </c>
      <c r="AB897" s="5">
        <v>68337</v>
      </c>
      <c r="AG897" s="414"/>
    </row>
    <row r="898" spans="25:33">
      <c r="Y898" s="5">
        <v>48201543100</v>
      </c>
      <c r="Z898" s="5" t="s">
        <v>435</v>
      </c>
      <c r="AA898" s="5">
        <v>7.3</v>
      </c>
      <c r="AB898" s="5">
        <v>67167</v>
      </c>
      <c r="AG898" s="414"/>
    </row>
    <row r="899" spans="25:33">
      <c r="Y899" s="5">
        <v>48201543200</v>
      </c>
      <c r="Z899" s="5" t="s">
        <v>435</v>
      </c>
      <c r="AA899" s="5">
        <v>8.5</v>
      </c>
      <c r="AB899" s="5">
        <v>65500</v>
      </c>
      <c r="AG899" s="414"/>
    </row>
    <row r="900" spans="25:33">
      <c r="Y900" s="5">
        <v>48201550100</v>
      </c>
      <c r="Z900" s="5" t="s">
        <v>435</v>
      </c>
      <c r="AA900" s="5">
        <v>48.6</v>
      </c>
      <c r="AB900" s="5">
        <v>22769</v>
      </c>
      <c r="AG900" s="414"/>
    </row>
    <row r="901" spans="25:33">
      <c r="Y901" s="5">
        <v>48201550200</v>
      </c>
      <c r="Z901" s="5" t="s">
        <v>435</v>
      </c>
      <c r="AA901" s="5">
        <v>44.9</v>
      </c>
      <c r="AB901" s="5">
        <v>22412</v>
      </c>
      <c r="AG901" s="414"/>
    </row>
    <row r="902" spans="25:33">
      <c r="Y902" s="5">
        <v>48201550301</v>
      </c>
      <c r="Z902" s="5" t="s">
        <v>435</v>
      </c>
      <c r="AA902" s="5">
        <v>26.6</v>
      </c>
      <c r="AB902" s="5">
        <v>31968</v>
      </c>
      <c r="AG902" s="414"/>
    </row>
    <row r="903" spans="25:33">
      <c r="Y903" s="5">
        <v>48201550302</v>
      </c>
      <c r="Z903" s="5" t="s">
        <v>435</v>
      </c>
      <c r="AA903" s="5">
        <v>22.4</v>
      </c>
      <c r="AB903" s="5">
        <v>45500</v>
      </c>
      <c r="AG903" s="414"/>
    </row>
    <row r="904" spans="25:33">
      <c r="Y904" s="5">
        <v>48201550401</v>
      </c>
      <c r="Z904" s="5" t="s">
        <v>435</v>
      </c>
      <c r="AA904" s="5">
        <v>21.6</v>
      </c>
      <c r="AB904" s="5">
        <v>39529</v>
      </c>
      <c r="AG904" s="414"/>
    </row>
    <row r="905" spans="25:33">
      <c r="Y905" s="5">
        <v>48201550402</v>
      </c>
      <c r="Z905" s="5" t="s">
        <v>435</v>
      </c>
      <c r="AA905" s="5">
        <v>14.5</v>
      </c>
      <c r="AB905" s="5">
        <v>57377</v>
      </c>
      <c r="AG905" s="414"/>
    </row>
    <row r="906" spans="25:33">
      <c r="Y906" s="5">
        <v>48201550500</v>
      </c>
      <c r="Z906" s="5" t="s">
        <v>435</v>
      </c>
      <c r="AA906" s="5">
        <v>10.8</v>
      </c>
      <c r="AB906" s="5">
        <v>44447</v>
      </c>
      <c r="AG906" s="414"/>
    </row>
    <row r="907" spans="25:33">
      <c r="Y907" s="5">
        <v>48201550601</v>
      </c>
      <c r="Z907" s="5" t="s">
        <v>435</v>
      </c>
      <c r="AA907" s="5">
        <v>8.3000000000000007</v>
      </c>
      <c r="AB907" s="5">
        <v>63341</v>
      </c>
      <c r="AG907" s="414"/>
    </row>
    <row r="908" spans="25:33">
      <c r="Y908" s="5">
        <v>48201550602</v>
      </c>
      <c r="Z908" s="5" t="s">
        <v>435</v>
      </c>
      <c r="AA908" s="5">
        <v>14.3</v>
      </c>
      <c r="AB908" s="5">
        <v>55324</v>
      </c>
      <c r="AG908" s="414"/>
    </row>
    <row r="909" spans="25:33">
      <c r="Y909" s="5">
        <v>48201550603</v>
      </c>
      <c r="Z909" s="5" t="s">
        <v>435</v>
      </c>
      <c r="AA909" s="5">
        <v>24.2</v>
      </c>
      <c r="AB909" s="5">
        <v>47821</v>
      </c>
      <c r="AG909" s="414"/>
    </row>
    <row r="910" spans="25:33">
      <c r="Y910" s="5">
        <v>48201550700</v>
      </c>
      <c r="Z910" s="5" t="s">
        <v>435</v>
      </c>
      <c r="AA910" s="5">
        <v>10.9</v>
      </c>
      <c r="AB910" s="5">
        <v>76648</v>
      </c>
      <c r="AG910" s="414"/>
    </row>
    <row r="911" spans="25:33">
      <c r="Y911" s="5">
        <v>48201550800</v>
      </c>
      <c r="Z911" s="5" t="s">
        <v>435</v>
      </c>
      <c r="AA911" s="5">
        <v>22.4</v>
      </c>
      <c r="AB911" s="5">
        <v>47200</v>
      </c>
      <c r="AG911" s="414"/>
    </row>
    <row r="912" spans="25:33">
      <c r="Y912" s="5">
        <v>48201550900</v>
      </c>
      <c r="Z912" s="5" t="s">
        <v>435</v>
      </c>
      <c r="AA912" s="5">
        <v>11</v>
      </c>
      <c r="AB912" s="5">
        <v>49504</v>
      </c>
      <c r="AG912" s="414"/>
    </row>
    <row r="913" spans="25:33">
      <c r="Y913" s="5">
        <v>48201551000</v>
      </c>
      <c r="Z913" s="5" t="s">
        <v>435</v>
      </c>
      <c r="AA913" s="5">
        <v>22.9</v>
      </c>
      <c r="AB913" s="5">
        <v>41382</v>
      </c>
      <c r="AG913" s="414"/>
    </row>
    <row r="914" spans="25:33">
      <c r="Y914" s="5">
        <v>48201551100</v>
      </c>
      <c r="Z914" s="5" t="s">
        <v>435</v>
      </c>
      <c r="AA914" s="5">
        <v>20.5</v>
      </c>
      <c r="AB914" s="5">
        <v>36029</v>
      </c>
      <c r="AG914" s="414"/>
    </row>
    <row r="915" spans="25:33">
      <c r="Y915" s="5">
        <v>48201551200</v>
      </c>
      <c r="Z915" s="5" t="s">
        <v>435</v>
      </c>
      <c r="AA915" s="5">
        <v>15.6</v>
      </c>
      <c r="AB915" s="5">
        <v>46600</v>
      </c>
      <c r="AG915" s="414"/>
    </row>
    <row r="916" spans="25:33">
      <c r="Y916" s="5">
        <v>48201551300</v>
      </c>
      <c r="Z916" s="5" t="s">
        <v>435</v>
      </c>
      <c r="AA916" s="5">
        <v>5</v>
      </c>
      <c r="AB916" s="5">
        <v>76593</v>
      </c>
      <c r="AG916" s="414"/>
    </row>
    <row r="917" spans="25:33">
      <c r="Y917" s="5">
        <v>48201551400</v>
      </c>
      <c r="Z917" s="5" t="s">
        <v>435</v>
      </c>
      <c r="AA917" s="5">
        <v>8.6</v>
      </c>
      <c r="AB917" s="5">
        <v>73442</v>
      </c>
      <c r="AG917" s="414"/>
    </row>
    <row r="918" spans="25:33">
      <c r="Y918" s="5">
        <v>48201551500</v>
      </c>
      <c r="Z918" s="5" t="s">
        <v>435</v>
      </c>
      <c r="AA918" s="5">
        <v>10.4</v>
      </c>
      <c r="AB918" s="5">
        <v>54838</v>
      </c>
      <c r="AG918" s="414"/>
    </row>
    <row r="919" spans="25:33">
      <c r="Y919" s="5">
        <v>48201551600</v>
      </c>
      <c r="Z919" s="5" t="s">
        <v>435</v>
      </c>
      <c r="AA919" s="5">
        <v>11.8</v>
      </c>
      <c r="AB919" s="5">
        <v>58865</v>
      </c>
      <c r="AG919" s="414"/>
    </row>
    <row r="920" spans="25:33">
      <c r="Y920" s="5">
        <v>48201551701</v>
      </c>
      <c r="Z920" s="5" t="s">
        <v>435</v>
      </c>
      <c r="AA920" s="5">
        <v>6.9</v>
      </c>
      <c r="AB920" s="5">
        <v>62917</v>
      </c>
      <c r="AG920" s="414"/>
    </row>
    <row r="921" spans="25:33">
      <c r="Y921" s="5">
        <v>48201551702</v>
      </c>
      <c r="Z921" s="5" t="s">
        <v>435</v>
      </c>
      <c r="AA921" s="5">
        <v>3.6</v>
      </c>
      <c r="AB921" s="5">
        <v>122875</v>
      </c>
      <c r="AG921" s="414"/>
    </row>
    <row r="922" spans="25:33">
      <c r="Y922" s="5">
        <v>48201551703</v>
      </c>
      <c r="Z922" s="5" t="s">
        <v>435</v>
      </c>
      <c r="AA922" s="5">
        <v>9.5</v>
      </c>
      <c r="AB922" s="5">
        <v>79191</v>
      </c>
      <c r="AG922" s="414"/>
    </row>
    <row r="923" spans="25:33">
      <c r="Y923" s="5">
        <v>48201551800</v>
      </c>
      <c r="Z923" s="5" t="s">
        <v>435</v>
      </c>
      <c r="AA923" s="5">
        <v>2.4</v>
      </c>
      <c r="AB923" s="5">
        <v>117125</v>
      </c>
      <c r="AG923" s="414"/>
    </row>
    <row r="924" spans="25:33">
      <c r="Y924" s="5">
        <v>48201551900</v>
      </c>
      <c r="Z924" s="5" t="s">
        <v>435</v>
      </c>
      <c r="AA924" s="5">
        <v>20.100000000000001</v>
      </c>
      <c r="AB924" s="5">
        <v>40145</v>
      </c>
      <c r="AG924" s="414"/>
    </row>
    <row r="925" spans="25:33">
      <c r="Y925" s="5">
        <v>48201552001</v>
      </c>
      <c r="Z925" s="5" t="s">
        <v>435</v>
      </c>
      <c r="AA925" s="5">
        <v>16.100000000000001</v>
      </c>
      <c r="AB925" s="5">
        <v>51479</v>
      </c>
      <c r="AG925" s="414"/>
    </row>
    <row r="926" spans="25:33">
      <c r="Y926" s="5">
        <v>48201552002</v>
      </c>
      <c r="Z926" s="5" t="s">
        <v>435</v>
      </c>
      <c r="AA926" s="5">
        <v>4.3</v>
      </c>
      <c r="AB926" s="5">
        <v>67708</v>
      </c>
      <c r="AG926" s="414"/>
    </row>
    <row r="927" spans="25:33">
      <c r="Y927" s="5">
        <v>48201552101</v>
      </c>
      <c r="Z927" s="5" t="s">
        <v>435</v>
      </c>
      <c r="AA927" s="5">
        <v>6.8</v>
      </c>
      <c r="AB927" s="5">
        <v>73942</v>
      </c>
      <c r="AG927" s="414"/>
    </row>
    <row r="928" spans="25:33">
      <c r="Y928" s="5">
        <v>48201552102</v>
      </c>
      <c r="Z928" s="5" t="s">
        <v>435</v>
      </c>
      <c r="AA928" s="5">
        <v>1.2</v>
      </c>
      <c r="AB928" s="5">
        <v>79031</v>
      </c>
      <c r="AG928" s="414"/>
    </row>
    <row r="929" spans="25:33">
      <c r="Y929" s="5">
        <v>48201552103</v>
      </c>
      <c r="Z929" s="5" t="s">
        <v>435</v>
      </c>
      <c r="AA929" s="5">
        <v>5.2</v>
      </c>
      <c r="AB929" s="5">
        <v>77206</v>
      </c>
      <c r="AG929" s="414"/>
    </row>
    <row r="930" spans="25:33">
      <c r="Y930" s="5">
        <v>48201552200</v>
      </c>
      <c r="Z930" s="5" t="s">
        <v>435</v>
      </c>
      <c r="AA930" s="5">
        <v>12.9</v>
      </c>
      <c r="AB930" s="5">
        <v>61827</v>
      </c>
      <c r="AG930" s="414"/>
    </row>
    <row r="931" spans="25:33">
      <c r="Y931" s="5">
        <v>48201552301</v>
      </c>
      <c r="Z931" s="5" t="s">
        <v>435</v>
      </c>
      <c r="AA931" s="5">
        <v>3.6</v>
      </c>
      <c r="AB931" s="5">
        <v>78886</v>
      </c>
      <c r="AG931" s="414"/>
    </row>
    <row r="932" spans="25:33">
      <c r="Y932" s="5">
        <v>48201552302</v>
      </c>
      <c r="Z932" s="5" t="s">
        <v>435</v>
      </c>
      <c r="AA932" s="5">
        <v>14.3</v>
      </c>
      <c r="AB932" s="5">
        <v>60050</v>
      </c>
      <c r="AG932" s="414"/>
    </row>
    <row r="933" spans="25:33">
      <c r="Y933" s="5">
        <v>48201552400</v>
      </c>
      <c r="Z933" s="5" t="s">
        <v>435</v>
      </c>
      <c r="AA933" s="5">
        <v>9.9</v>
      </c>
      <c r="AB933" s="5">
        <v>50063</v>
      </c>
      <c r="AG933" s="414"/>
    </row>
    <row r="934" spans="25:33">
      <c r="Y934" s="5">
        <v>48201552500</v>
      </c>
      <c r="Z934" s="5" t="s">
        <v>435</v>
      </c>
      <c r="AA934" s="5">
        <v>10.6</v>
      </c>
      <c r="AB934" s="5">
        <v>69578</v>
      </c>
      <c r="AG934" s="414"/>
    </row>
    <row r="935" spans="25:33">
      <c r="Y935" s="5">
        <v>48201552601</v>
      </c>
      <c r="Z935" s="5" t="s">
        <v>435</v>
      </c>
      <c r="AA935" s="5">
        <v>31.7</v>
      </c>
      <c r="AB935" s="5">
        <v>37857</v>
      </c>
      <c r="AG935" s="414"/>
    </row>
    <row r="936" spans="25:33">
      <c r="Y936" s="5">
        <v>48201552602</v>
      </c>
      <c r="Z936" s="5" t="s">
        <v>435</v>
      </c>
      <c r="AA936" s="5">
        <v>9.1999999999999993</v>
      </c>
      <c r="AB936" s="5">
        <v>69469</v>
      </c>
      <c r="AG936" s="414"/>
    </row>
    <row r="937" spans="25:33">
      <c r="Y937" s="5">
        <v>48201552700</v>
      </c>
      <c r="Z937" s="5" t="s">
        <v>435</v>
      </c>
      <c r="AA937" s="5">
        <v>8.4</v>
      </c>
      <c r="AB937" s="5">
        <v>60866</v>
      </c>
      <c r="AG937" s="414"/>
    </row>
    <row r="938" spans="25:33">
      <c r="Y938" s="5">
        <v>48201552800</v>
      </c>
      <c r="Z938" s="5" t="s">
        <v>435</v>
      </c>
      <c r="AA938" s="5">
        <v>2.2999999999999998</v>
      </c>
      <c r="AB938" s="5">
        <v>66660</v>
      </c>
      <c r="AG938" s="414"/>
    </row>
    <row r="939" spans="25:33">
      <c r="Y939" s="5">
        <v>48201552900</v>
      </c>
      <c r="Z939" s="5" t="s">
        <v>435</v>
      </c>
      <c r="AA939" s="5">
        <v>9.6</v>
      </c>
      <c r="AB939" s="5">
        <v>62500</v>
      </c>
      <c r="AG939" s="414"/>
    </row>
    <row r="940" spans="25:33">
      <c r="Y940" s="5">
        <v>48201553001</v>
      </c>
      <c r="Z940" s="5" t="s">
        <v>435</v>
      </c>
      <c r="AA940" s="5">
        <v>7.3</v>
      </c>
      <c r="AB940" s="5">
        <v>91250</v>
      </c>
      <c r="AG940" s="414"/>
    </row>
    <row r="941" spans="25:33">
      <c r="Y941" s="5">
        <v>48201553002</v>
      </c>
      <c r="Z941" s="5" t="s">
        <v>435</v>
      </c>
      <c r="AA941" s="5">
        <v>7.5</v>
      </c>
      <c r="AB941" s="5">
        <v>83504</v>
      </c>
      <c r="AG941" s="414"/>
    </row>
    <row r="942" spans="25:33">
      <c r="Y942" s="5">
        <v>48201553100</v>
      </c>
      <c r="Z942" s="5" t="s">
        <v>435</v>
      </c>
      <c r="AA942" s="5">
        <v>14.4</v>
      </c>
      <c r="AB942" s="5">
        <v>60929</v>
      </c>
      <c r="AG942" s="414"/>
    </row>
    <row r="943" spans="25:33">
      <c r="Y943" s="5">
        <v>48201553200</v>
      </c>
      <c r="Z943" s="5" t="s">
        <v>435</v>
      </c>
      <c r="AA943" s="5">
        <v>23.7</v>
      </c>
      <c r="AB943" s="5">
        <v>39731</v>
      </c>
      <c r="AG943" s="414"/>
    </row>
    <row r="944" spans="25:33">
      <c r="Y944" s="5">
        <v>48201553300</v>
      </c>
      <c r="Z944" s="5" t="s">
        <v>435</v>
      </c>
      <c r="AA944" s="5">
        <v>27.4</v>
      </c>
      <c r="AB944" s="5">
        <v>32442</v>
      </c>
      <c r="AG944" s="414"/>
    </row>
    <row r="945" spans="25:33">
      <c r="Y945" s="5">
        <v>48201553401</v>
      </c>
      <c r="Z945" s="5" t="s">
        <v>435</v>
      </c>
      <c r="AA945" s="5">
        <v>0.8</v>
      </c>
      <c r="AB945" s="5">
        <v>114856</v>
      </c>
      <c r="AG945" s="414"/>
    </row>
    <row r="946" spans="25:33">
      <c r="Y946" s="5">
        <v>48201553402</v>
      </c>
      <c r="Z946" s="5" t="s">
        <v>435</v>
      </c>
      <c r="AA946" s="5">
        <v>9.3000000000000007</v>
      </c>
      <c r="AB946" s="5">
        <v>100028</v>
      </c>
      <c r="AG946" s="414"/>
    </row>
    <row r="947" spans="25:33">
      <c r="Y947" s="5">
        <v>48201553403</v>
      </c>
      <c r="Z947" s="5" t="s">
        <v>435</v>
      </c>
      <c r="AA947" s="5">
        <v>2.4</v>
      </c>
      <c r="AB947" s="5">
        <v>97727</v>
      </c>
      <c r="AG947" s="414"/>
    </row>
    <row r="948" spans="25:33">
      <c r="Y948" s="5">
        <v>48201553500</v>
      </c>
      <c r="Z948" s="5" t="s">
        <v>435</v>
      </c>
      <c r="AA948" s="5">
        <v>2.5</v>
      </c>
      <c r="AB948" s="5">
        <v>66667</v>
      </c>
      <c r="AG948" s="414"/>
    </row>
    <row r="949" spans="25:33">
      <c r="Y949" s="5">
        <v>48201553600</v>
      </c>
      <c r="Z949" s="5" t="s">
        <v>435</v>
      </c>
      <c r="AA949" s="5">
        <v>4.7</v>
      </c>
      <c r="AB949" s="5">
        <v>71875</v>
      </c>
      <c r="AG949" s="414"/>
    </row>
    <row r="950" spans="25:33">
      <c r="Y950" s="5">
        <v>48201553700</v>
      </c>
      <c r="Z950" s="5" t="s">
        <v>435</v>
      </c>
      <c r="AA950" s="5">
        <v>10.5</v>
      </c>
      <c r="AB950" s="5">
        <v>82736</v>
      </c>
      <c r="AG950" s="414"/>
    </row>
    <row r="951" spans="25:33">
      <c r="Y951" s="5">
        <v>48201553801</v>
      </c>
      <c r="Z951" s="5" t="s">
        <v>435</v>
      </c>
      <c r="AA951" s="5">
        <v>4.7</v>
      </c>
      <c r="AB951" s="5">
        <v>120606</v>
      </c>
      <c r="AG951" s="414"/>
    </row>
    <row r="952" spans="25:33">
      <c r="Y952" s="5">
        <v>48201553802</v>
      </c>
      <c r="Z952" s="5" t="s">
        <v>435</v>
      </c>
      <c r="AA952" s="5">
        <v>7.9</v>
      </c>
      <c r="AB952" s="5">
        <v>67574</v>
      </c>
      <c r="AG952" s="414"/>
    </row>
    <row r="953" spans="25:33">
      <c r="Y953" s="5">
        <v>48201553900</v>
      </c>
      <c r="Z953" s="5" t="s">
        <v>435</v>
      </c>
      <c r="AA953" s="5">
        <v>2.2999999999999998</v>
      </c>
      <c r="AB953" s="5">
        <v>136500</v>
      </c>
      <c r="AG953" s="414"/>
    </row>
    <row r="954" spans="25:33">
      <c r="Y954" s="5">
        <v>48201554001</v>
      </c>
      <c r="Z954" s="5" t="s">
        <v>435</v>
      </c>
      <c r="AA954" s="5">
        <v>1.4</v>
      </c>
      <c r="AB954" s="5">
        <v>86188</v>
      </c>
      <c r="AG954" s="414"/>
    </row>
    <row r="955" spans="25:33">
      <c r="Y955" s="5">
        <v>48201554002</v>
      </c>
      <c r="Z955" s="5" t="s">
        <v>435</v>
      </c>
      <c r="AA955" s="5">
        <v>3.5</v>
      </c>
      <c r="AB955" s="5">
        <v>143288</v>
      </c>
      <c r="AG955" s="414"/>
    </row>
    <row r="956" spans="25:33">
      <c r="Y956" s="5">
        <v>48201554101</v>
      </c>
      <c r="Z956" s="5" t="s">
        <v>435</v>
      </c>
      <c r="AA956" s="5">
        <v>3.5</v>
      </c>
      <c r="AB956" s="5">
        <v>112083</v>
      </c>
      <c r="AG956" s="414"/>
    </row>
    <row r="957" spans="25:33">
      <c r="Y957" s="5">
        <v>48201554102</v>
      </c>
      <c r="Z957" s="5" t="s">
        <v>435</v>
      </c>
      <c r="AA957" s="5">
        <v>3.5</v>
      </c>
      <c r="AB957" s="5">
        <v>98281</v>
      </c>
      <c r="AG957" s="414"/>
    </row>
    <row r="958" spans="25:33">
      <c r="Y958" s="5">
        <v>48201554200</v>
      </c>
      <c r="Z958" s="5" t="s">
        <v>435</v>
      </c>
      <c r="AA958" s="5">
        <v>9.1</v>
      </c>
      <c r="AB958" s="5">
        <v>79955</v>
      </c>
      <c r="AG958" s="414"/>
    </row>
    <row r="959" spans="25:33">
      <c r="Y959" s="5">
        <v>48201554301</v>
      </c>
      <c r="Z959" s="5" t="s">
        <v>435</v>
      </c>
      <c r="AA959" s="5">
        <v>1.8</v>
      </c>
      <c r="AB959" s="5">
        <v>97604</v>
      </c>
      <c r="AG959" s="414"/>
    </row>
    <row r="960" spans="25:33">
      <c r="Y960" s="5">
        <v>48201554302</v>
      </c>
      <c r="Z960" s="5" t="s">
        <v>435</v>
      </c>
      <c r="AA960" s="5">
        <v>7.5</v>
      </c>
      <c r="AB960" s="5">
        <v>85509</v>
      </c>
      <c r="AG960" s="414"/>
    </row>
    <row r="961" spans="25:33">
      <c r="Y961" s="5">
        <v>48201554401</v>
      </c>
      <c r="Z961" s="5" t="s">
        <v>435</v>
      </c>
      <c r="AA961" s="5">
        <v>1.9</v>
      </c>
      <c r="AB961" s="5">
        <v>130537</v>
      </c>
      <c r="AG961" s="414"/>
    </row>
    <row r="962" spans="25:33">
      <c r="Y962" s="5">
        <v>48201554402</v>
      </c>
      <c r="Z962" s="5" t="s">
        <v>435</v>
      </c>
      <c r="AA962" s="5">
        <v>4</v>
      </c>
      <c r="AB962" s="5">
        <v>103604</v>
      </c>
      <c r="AG962" s="414"/>
    </row>
    <row r="963" spans="25:33">
      <c r="Y963" s="5">
        <v>48201554403</v>
      </c>
      <c r="Z963" s="5" t="s">
        <v>435</v>
      </c>
      <c r="AA963" s="5">
        <v>4.2</v>
      </c>
      <c r="AB963" s="5">
        <v>95112</v>
      </c>
      <c r="AG963" s="414"/>
    </row>
    <row r="964" spans="25:33">
      <c r="Y964" s="5">
        <v>48201554501</v>
      </c>
      <c r="Z964" s="5" t="s">
        <v>435</v>
      </c>
      <c r="AA964" s="5">
        <v>5.3</v>
      </c>
      <c r="AB964" s="5">
        <v>122000</v>
      </c>
      <c r="AG964" s="414"/>
    </row>
    <row r="965" spans="25:33">
      <c r="Y965" s="5">
        <v>48201554502</v>
      </c>
      <c r="Z965" s="5" t="s">
        <v>435</v>
      </c>
      <c r="AA965" s="5">
        <v>1.4</v>
      </c>
      <c r="AB965" s="5">
        <v>146806</v>
      </c>
      <c r="AG965" s="414"/>
    </row>
    <row r="966" spans="25:33">
      <c r="Y966" s="5">
        <v>48201554600</v>
      </c>
      <c r="Z966" s="5" t="s">
        <v>435</v>
      </c>
      <c r="AA966" s="5">
        <v>0.8</v>
      </c>
      <c r="AB966" s="5">
        <v>130909</v>
      </c>
      <c r="AG966" s="414"/>
    </row>
    <row r="967" spans="25:33">
      <c r="Y967" s="5">
        <v>48201554700</v>
      </c>
      <c r="Z967" s="5" t="s">
        <v>435</v>
      </c>
      <c r="AA967" s="5">
        <v>2.2999999999999998</v>
      </c>
      <c r="AB967" s="5">
        <v>97310</v>
      </c>
      <c r="AG967" s="414"/>
    </row>
    <row r="968" spans="25:33">
      <c r="Y968" s="5">
        <v>48201554801</v>
      </c>
      <c r="Z968" s="5" t="s">
        <v>435</v>
      </c>
      <c r="AA968" s="5">
        <v>10.8</v>
      </c>
      <c r="AB968" s="5">
        <v>75859</v>
      </c>
      <c r="AG968" s="414"/>
    </row>
    <row r="969" spans="25:33">
      <c r="Y969" s="5">
        <v>48201554802</v>
      </c>
      <c r="Z969" s="5" t="s">
        <v>435</v>
      </c>
      <c r="AA969" s="5">
        <v>3.8</v>
      </c>
      <c r="AB969" s="5">
        <v>111434</v>
      </c>
      <c r="AG969" s="414"/>
    </row>
    <row r="970" spans="25:33">
      <c r="Y970" s="5">
        <v>48201554901</v>
      </c>
      <c r="Z970" s="5" t="s">
        <v>435</v>
      </c>
      <c r="AA970" s="5">
        <v>8</v>
      </c>
      <c r="AB970" s="5">
        <v>83269</v>
      </c>
      <c r="AG970" s="414"/>
    </row>
    <row r="971" spans="25:33">
      <c r="Y971" s="5">
        <v>48201554902</v>
      </c>
      <c r="Z971" s="5" t="s">
        <v>435</v>
      </c>
      <c r="AA971" s="5">
        <v>3.5</v>
      </c>
      <c r="AB971" s="5">
        <v>107996</v>
      </c>
      <c r="AG971" s="414"/>
    </row>
    <row r="972" spans="25:33">
      <c r="Y972" s="5">
        <v>48201554903</v>
      </c>
      <c r="Z972" s="5" t="s">
        <v>435</v>
      </c>
      <c r="AA972" s="5">
        <v>1.2</v>
      </c>
      <c r="AB972" s="5">
        <v>103685</v>
      </c>
      <c r="AG972" s="414"/>
    </row>
    <row r="973" spans="25:33">
      <c r="Y973" s="5">
        <v>48201555000</v>
      </c>
      <c r="Z973" s="5" t="s">
        <v>435</v>
      </c>
      <c r="AA973" s="5">
        <v>4.8</v>
      </c>
      <c r="AB973" s="5">
        <v>86504</v>
      </c>
      <c r="AG973" s="414"/>
    </row>
    <row r="974" spans="25:33">
      <c r="Y974" s="5">
        <v>48201555100</v>
      </c>
      <c r="Z974" s="5" t="s">
        <v>435</v>
      </c>
      <c r="AA974" s="5">
        <v>8.4</v>
      </c>
      <c r="AB974" s="5">
        <v>75338</v>
      </c>
      <c r="AG974" s="414"/>
    </row>
    <row r="975" spans="25:33">
      <c r="Y975" s="5">
        <v>48201555200</v>
      </c>
      <c r="Z975" s="5" t="s">
        <v>435</v>
      </c>
      <c r="AA975" s="5">
        <v>6.7</v>
      </c>
      <c r="AB975" s="5">
        <v>75982</v>
      </c>
      <c r="AG975" s="414"/>
    </row>
    <row r="976" spans="25:33">
      <c r="Y976" s="5">
        <v>48201555301</v>
      </c>
      <c r="Z976" s="5" t="s">
        <v>435</v>
      </c>
      <c r="AA976" s="5">
        <v>7.7</v>
      </c>
      <c r="AB976" s="5">
        <v>108750</v>
      </c>
      <c r="AG976" s="414"/>
    </row>
    <row r="977" spans="25:33">
      <c r="Y977" s="5">
        <v>48201555302</v>
      </c>
      <c r="Z977" s="5" t="s">
        <v>435</v>
      </c>
      <c r="AA977" s="5">
        <v>4.5</v>
      </c>
      <c r="AB977" s="5">
        <v>137182</v>
      </c>
      <c r="AG977" s="414"/>
    </row>
    <row r="978" spans="25:33">
      <c r="Y978" s="5">
        <v>48201555303</v>
      </c>
      <c r="Z978" s="5" t="s">
        <v>435</v>
      </c>
      <c r="AA978" s="5">
        <v>4.4000000000000004</v>
      </c>
      <c r="AB978" s="5">
        <v>82667</v>
      </c>
      <c r="AG978" s="414"/>
    </row>
    <row r="979" spans="25:33">
      <c r="Y979" s="5">
        <v>48201555401</v>
      </c>
      <c r="Z979" s="5" t="s">
        <v>435</v>
      </c>
      <c r="AA979" s="5">
        <v>8.6</v>
      </c>
      <c r="AB979" s="5">
        <v>60164</v>
      </c>
      <c r="AG979" s="414"/>
    </row>
    <row r="980" spans="25:33">
      <c r="Y980" s="5">
        <v>48201555402</v>
      </c>
      <c r="Z980" s="5" t="s">
        <v>435</v>
      </c>
      <c r="AA980" s="5">
        <v>19.399999999999999</v>
      </c>
      <c r="AB980" s="5">
        <v>49020</v>
      </c>
      <c r="AG980" s="414"/>
    </row>
    <row r="981" spans="25:33">
      <c r="Y981" s="5">
        <v>48201555501</v>
      </c>
      <c r="Z981" s="5" t="s">
        <v>435</v>
      </c>
      <c r="AA981" s="5">
        <v>5.8</v>
      </c>
      <c r="AB981" s="5">
        <v>79044</v>
      </c>
      <c r="AG981" s="414"/>
    </row>
    <row r="982" spans="25:33">
      <c r="Y982" s="5">
        <v>48201555502</v>
      </c>
      <c r="Z982" s="5" t="s">
        <v>435</v>
      </c>
      <c r="AA982" s="5">
        <v>7.2</v>
      </c>
      <c r="AB982" s="5">
        <v>103103</v>
      </c>
      <c r="AG982" s="414"/>
    </row>
    <row r="983" spans="25:33">
      <c r="Y983" s="5">
        <v>48201555600</v>
      </c>
      <c r="Z983" s="5" t="s">
        <v>435</v>
      </c>
      <c r="AA983" s="5">
        <v>13.4</v>
      </c>
      <c r="AB983" s="5">
        <v>90245</v>
      </c>
      <c r="AG983" s="414"/>
    </row>
    <row r="984" spans="25:33">
      <c r="Y984" s="5">
        <v>48201555701</v>
      </c>
      <c r="Z984" s="5" t="s">
        <v>435</v>
      </c>
      <c r="AA984" s="5">
        <v>2.9</v>
      </c>
      <c r="AB984" s="5">
        <v>117740</v>
      </c>
      <c r="AG984" s="414"/>
    </row>
    <row r="985" spans="25:33">
      <c r="Y985" s="5">
        <v>48201555702</v>
      </c>
      <c r="Z985" s="5" t="s">
        <v>435</v>
      </c>
      <c r="AA985" s="5">
        <v>4.9000000000000004</v>
      </c>
      <c r="AB985" s="5">
        <v>133603</v>
      </c>
      <c r="AG985" s="414"/>
    </row>
    <row r="986" spans="25:33">
      <c r="Y986" s="5">
        <v>48201556000</v>
      </c>
      <c r="Z986" s="5" t="s">
        <v>435</v>
      </c>
      <c r="AA986" s="5">
        <v>15.1</v>
      </c>
      <c r="AB986" s="5">
        <v>69098</v>
      </c>
      <c r="AG986" s="414"/>
    </row>
    <row r="987" spans="25:33">
      <c r="Y987" s="5">
        <v>48201980000</v>
      </c>
      <c r="Z987" s="5" t="s">
        <v>435</v>
      </c>
      <c r="AA987" s="5">
        <v>100</v>
      </c>
      <c r="AB987" s="5" t="s">
        <v>431</v>
      </c>
      <c r="AG987" s="414"/>
    </row>
    <row r="988" spans="25:33">
      <c r="Y988" s="5">
        <v>48201980100</v>
      </c>
      <c r="Z988" s="5" t="s">
        <v>435</v>
      </c>
      <c r="AA988" s="5">
        <v>38.5</v>
      </c>
      <c r="AB988" s="5">
        <v>31452</v>
      </c>
      <c r="AG988" s="414"/>
    </row>
    <row r="989" spans="25:33">
      <c r="Y989" s="5">
        <v>48291700100</v>
      </c>
      <c r="Z989" s="5" t="s">
        <v>436</v>
      </c>
      <c r="AA989" s="5">
        <v>23.9</v>
      </c>
      <c r="AB989" s="5">
        <v>39957</v>
      </c>
      <c r="AG989" s="414"/>
    </row>
    <row r="990" spans="25:33">
      <c r="Y990" s="5">
        <v>48291700200</v>
      </c>
      <c r="Z990" s="5" t="s">
        <v>436</v>
      </c>
      <c r="AA990" s="5">
        <v>24.6</v>
      </c>
      <c r="AB990" s="5">
        <v>31186</v>
      </c>
      <c r="AG990" s="414"/>
    </row>
    <row r="991" spans="25:33">
      <c r="Y991" s="5">
        <v>48291700300</v>
      </c>
      <c r="Z991" s="5" t="s">
        <v>436</v>
      </c>
      <c r="AA991" s="5">
        <v>19.3</v>
      </c>
      <c r="AB991" s="5">
        <v>42024</v>
      </c>
      <c r="AG991" s="414"/>
    </row>
    <row r="992" spans="25:33">
      <c r="Y992" s="5">
        <v>48291700400</v>
      </c>
      <c r="Z992" s="5" t="s">
        <v>436</v>
      </c>
      <c r="AA992" s="5">
        <v>22.7</v>
      </c>
      <c r="AB992" s="5">
        <v>51181</v>
      </c>
      <c r="AG992" s="414"/>
    </row>
    <row r="993" spans="25:33">
      <c r="Y993" s="5">
        <v>48291700500</v>
      </c>
      <c r="Z993" s="5" t="s">
        <v>436</v>
      </c>
      <c r="AA993" s="5">
        <v>19.899999999999999</v>
      </c>
      <c r="AB993" s="5">
        <v>57553</v>
      </c>
      <c r="AG993" s="414"/>
    </row>
    <row r="994" spans="25:33">
      <c r="Y994" s="5">
        <v>48291700600</v>
      </c>
      <c r="Z994" s="5" t="s">
        <v>436</v>
      </c>
      <c r="AA994" s="5">
        <v>26.1</v>
      </c>
      <c r="AB994" s="5">
        <v>31199</v>
      </c>
      <c r="AG994" s="414"/>
    </row>
    <row r="995" spans="25:33">
      <c r="Y995" s="5">
        <v>48291700700</v>
      </c>
      <c r="Z995" s="5" t="s">
        <v>436</v>
      </c>
      <c r="AA995" s="5">
        <v>10</v>
      </c>
      <c r="AB995" s="5">
        <v>78429</v>
      </c>
      <c r="AG995" s="414"/>
    </row>
    <row r="996" spans="25:33">
      <c r="Y996" s="5">
        <v>48291700800</v>
      </c>
      <c r="Z996" s="5" t="s">
        <v>436</v>
      </c>
      <c r="AA996" s="5">
        <v>6</v>
      </c>
      <c r="AB996" s="5">
        <v>61844</v>
      </c>
      <c r="AG996" s="414"/>
    </row>
    <row r="997" spans="25:33">
      <c r="Y997" s="5">
        <v>48291700900</v>
      </c>
      <c r="Z997" s="5" t="s">
        <v>436</v>
      </c>
      <c r="AA997" s="5">
        <v>8.1999999999999993</v>
      </c>
      <c r="AB997" s="5">
        <v>64464</v>
      </c>
      <c r="AG997" s="414"/>
    </row>
    <row r="998" spans="25:33">
      <c r="Y998" s="5">
        <v>48291701000</v>
      </c>
      <c r="Z998" s="5" t="s">
        <v>436</v>
      </c>
      <c r="AA998" s="5">
        <v>13.1</v>
      </c>
      <c r="AB998" s="5">
        <v>51929</v>
      </c>
      <c r="AG998" s="414"/>
    </row>
    <row r="999" spans="25:33">
      <c r="Y999" s="5">
        <v>48291701100</v>
      </c>
      <c r="Z999" s="5" t="s">
        <v>436</v>
      </c>
      <c r="AA999" s="5">
        <v>22.5</v>
      </c>
      <c r="AB999" s="5">
        <v>46476</v>
      </c>
      <c r="AG999" s="414"/>
    </row>
    <row r="1000" spans="25:33">
      <c r="Y1000" s="5">
        <v>48291701200</v>
      </c>
      <c r="Z1000" s="5" t="s">
        <v>436</v>
      </c>
      <c r="AA1000" s="5">
        <v>12.2</v>
      </c>
      <c r="AB1000" s="5">
        <v>58424</v>
      </c>
      <c r="AG1000" s="414"/>
    </row>
    <row r="1001" spans="25:33">
      <c r="Y1001" s="5">
        <v>48291701300</v>
      </c>
      <c r="Z1001" s="5" t="s">
        <v>436</v>
      </c>
      <c r="AA1001" s="5">
        <v>7</v>
      </c>
      <c r="AB1001" s="5">
        <v>49653</v>
      </c>
      <c r="AG1001" s="414"/>
    </row>
    <row r="1002" spans="25:33">
      <c r="Y1002" s="5">
        <v>48291701400</v>
      </c>
      <c r="Z1002" s="5" t="s">
        <v>436</v>
      </c>
      <c r="AA1002" s="5">
        <v>15.7</v>
      </c>
      <c r="AB1002" s="5">
        <v>50568</v>
      </c>
      <c r="AG1002" s="414"/>
    </row>
    <row r="1003" spans="25:33">
      <c r="Y1003" s="5">
        <v>48339690100</v>
      </c>
      <c r="Z1003" s="5" t="s">
        <v>437</v>
      </c>
      <c r="AA1003" s="5">
        <v>12.6</v>
      </c>
      <c r="AB1003" s="5">
        <v>75000</v>
      </c>
      <c r="AG1003" s="414"/>
    </row>
    <row r="1004" spans="25:33">
      <c r="Y1004" s="5">
        <v>48339690201</v>
      </c>
      <c r="Z1004" s="5" t="s">
        <v>437</v>
      </c>
      <c r="AA1004" s="5">
        <v>7.6</v>
      </c>
      <c r="AB1004" s="5">
        <v>87015</v>
      </c>
      <c r="AG1004" s="414"/>
    </row>
    <row r="1005" spans="25:33">
      <c r="Y1005" s="5">
        <v>48339690202</v>
      </c>
      <c r="Z1005" s="5" t="s">
        <v>437</v>
      </c>
      <c r="AA1005" s="5">
        <v>11.2</v>
      </c>
      <c r="AB1005" s="5">
        <v>87887</v>
      </c>
      <c r="AG1005" s="414"/>
    </row>
    <row r="1006" spans="25:33">
      <c r="Y1006" s="5">
        <v>48339690300</v>
      </c>
      <c r="Z1006" s="5" t="s">
        <v>437</v>
      </c>
      <c r="AA1006" s="5">
        <v>20.7</v>
      </c>
      <c r="AB1006" s="5">
        <v>41000</v>
      </c>
      <c r="AG1006" s="414"/>
    </row>
    <row r="1007" spans="25:33">
      <c r="Y1007" s="5">
        <v>48339690401</v>
      </c>
      <c r="Z1007" s="5" t="s">
        <v>437</v>
      </c>
      <c r="AA1007" s="5">
        <v>5</v>
      </c>
      <c r="AB1007" s="5">
        <v>99712</v>
      </c>
      <c r="AG1007" s="414"/>
    </row>
    <row r="1008" spans="25:33">
      <c r="Y1008" s="5">
        <v>48339690402</v>
      </c>
      <c r="Z1008" s="5" t="s">
        <v>437</v>
      </c>
      <c r="AA1008" s="5">
        <v>15.3</v>
      </c>
      <c r="AB1008" s="5">
        <v>78293</v>
      </c>
      <c r="AG1008" s="414"/>
    </row>
    <row r="1009" spans="25:33">
      <c r="Y1009" s="5">
        <v>48339690500</v>
      </c>
      <c r="Z1009" s="5" t="s">
        <v>437</v>
      </c>
      <c r="AA1009" s="5">
        <v>2.6</v>
      </c>
      <c r="AB1009" s="5">
        <v>119809</v>
      </c>
      <c r="AG1009" s="414"/>
    </row>
    <row r="1010" spans="25:33">
      <c r="Y1010" s="5">
        <v>48339690601</v>
      </c>
      <c r="Z1010" s="5" t="s">
        <v>437</v>
      </c>
      <c r="AA1010" s="5">
        <v>3.4</v>
      </c>
      <c r="AB1010" s="5">
        <v>106270</v>
      </c>
      <c r="AG1010" s="414"/>
    </row>
    <row r="1011" spans="25:33">
      <c r="Y1011" s="5">
        <v>48339690602</v>
      </c>
      <c r="Z1011" s="5" t="s">
        <v>437</v>
      </c>
      <c r="AA1011" s="5">
        <v>3.4</v>
      </c>
      <c r="AB1011" s="5">
        <v>161339</v>
      </c>
      <c r="AG1011" s="414"/>
    </row>
    <row r="1012" spans="25:33">
      <c r="Y1012" s="5">
        <v>48339690700</v>
      </c>
      <c r="Z1012" s="5" t="s">
        <v>437</v>
      </c>
      <c r="AA1012" s="5">
        <v>5.5</v>
      </c>
      <c r="AB1012" s="5">
        <v>81008</v>
      </c>
      <c r="AG1012" s="414"/>
    </row>
    <row r="1013" spans="25:33">
      <c r="Y1013" s="5">
        <v>48339690800</v>
      </c>
      <c r="Z1013" s="5" t="s">
        <v>437</v>
      </c>
      <c r="AA1013" s="5">
        <v>1.1000000000000001</v>
      </c>
      <c r="AB1013" s="5">
        <v>148547</v>
      </c>
      <c r="AG1013" s="414"/>
    </row>
    <row r="1014" spans="25:33">
      <c r="Y1014" s="5">
        <v>48339690900</v>
      </c>
      <c r="Z1014" s="5" t="s">
        <v>437</v>
      </c>
      <c r="AA1014" s="5">
        <v>2.9</v>
      </c>
      <c r="AB1014" s="5">
        <v>156500</v>
      </c>
      <c r="AG1014" s="414"/>
    </row>
    <row r="1015" spans="25:33">
      <c r="Y1015" s="5">
        <v>48339691000</v>
      </c>
      <c r="Z1015" s="5" t="s">
        <v>437</v>
      </c>
      <c r="AA1015" s="5">
        <v>0.4</v>
      </c>
      <c r="AB1015" s="5">
        <v>166488</v>
      </c>
      <c r="AG1015" s="414"/>
    </row>
    <row r="1016" spans="25:33">
      <c r="Y1016" s="5">
        <v>48339691100</v>
      </c>
      <c r="Z1016" s="5" t="s">
        <v>437</v>
      </c>
      <c r="AA1016" s="5">
        <v>1.2</v>
      </c>
      <c r="AB1016" s="5">
        <v>98967</v>
      </c>
      <c r="AG1016" s="414"/>
    </row>
    <row r="1017" spans="25:33">
      <c r="Y1017" s="5">
        <v>48339691200</v>
      </c>
      <c r="Z1017" s="5" t="s">
        <v>437</v>
      </c>
      <c r="AA1017" s="5">
        <v>3.9</v>
      </c>
      <c r="AB1017" s="5">
        <v>101327</v>
      </c>
      <c r="AG1017" s="414"/>
    </row>
    <row r="1018" spans="25:33">
      <c r="Y1018" s="5">
        <v>48339691301</v>
      </c>
      <c r="Z1018" s="5" t="s">
        <v>437</v>
      </c>
      <c r="AA1018" s="5">
        <v>4.2</v>
      </c>
      <c r="AB1018" s="5">
        <v>130594</v>
      </c>
      <c r="AG1018" s="414"/>
    </row>
    <row r="1019" spans="25:33">
      <c r="Y1019" s="5">
        <v>48339691302</v>
      </c>
      <c r="Z1019" s="5" t="s">
        <v>437</v>
      </c>
      <c r="AA1019" s="5">
        <v>11.4</v>
      </c>
      <c r="AB1019" s="5">
        <v>35800</v>
      </c>
      <c r="AG1019" s="414"/>
    </row>
    <row r="1020" spans="25:33">
      <c r="Y1020" s="5">
        <v>48339691400</v>
      </c>
      <c r="Z1020" s="5" t="s">
        <v>437</v>
      </c>
      <c r="AA1020" s="5">
        <v>9.1999999999999993</v>
      </c>
      <c r="AB1020" s="5">
        <v>67304</v>
      </c>
      <c r="AG1020" s="414"/>
    </row>
    <row r="1021" spans="25:33">
      <c r="Y1021" s="5">
        <v>48339691500</v>
      </c>
      <c r="Z1021" s="5" t="s">
        <v>437</v>
      </c>
      <c r="AA1021" s="5">
        <v>11.6</v>
      </c>
      <c r="AB1021" s="5">
        <v>55833</v>
      </c>
      <c r="AG1021" s="414"/>
    </row>
    <row r="1022" spans="25:33">
      <c r="Y1022" s="5">
        <v>48339691601</v>
      </c>
      <c r="Z1022" s="5" t="s">
        <v>437</v>
      </c>
      <c r="AA1022" s="5">
        <v>7.4</v>
      </c>
      <c r="AB1022" s="5">
        <v>75625</v>
      </c>
      <c r="AG1022" s="414"/>
    </row>
    <row r="1023" spans="25:33">
      <c r="Y1023" s="5">
        <v>48339691602</v>
      </c>
      <c r="Z1023" s="5" t="s">
        <v>437</v>
      </c>
      <c r="AA1023" s="5">
        <v>21.2</v>
      </c>
      <c r="AB1023" s="5">
        <v>69533</v>
      </c>
      <c r="AG1023" s="414"/>
    </row>
    <row r="1024" spans="25:33">
      <c r="Y1024" s="5">
        <v>48339691700</v>
      </c>
      <c r="Z1024" s="5" t="s">
        <v>437</v>
      </c>
      <c r="AA1024" s="5">
        <v>3.2</v>
      </c>
      <c r="AB1024" s="5">
        <v>125385</v>
      </c>
      <c r="AG1024" s="414"/>
    </row>
    <row r="1025" spans="25:33">
      <c r="Y1025" s="5">
        <v>48339691800</v>
      </c>
      <c r="Z1025" s="5" t="s">
        <v>437</v>
      </c>
      <c r="AA1025" s="5">
        <v>8.1999999999999993</v>
      </c>
      <c r="AB1025" s="5">
        <v>76193</v>
      </c>
      <c r="AG1025" s="414"/>
    </row>
    <row r="1026" spans="25:33">
      <c r="Y1026" s="5">
        <v>48339691900</v>
      </c>
      <c r="Z1026" s="5" t="s">
        <v>437</v>
      </c>
      <c r="AA1026" s="5">
        <v>3.9</v>
      </c>
      <c r="AB1026" s="5">
        <v>87917</v>
      </c>
      <c r="AG1026" s="414"/>
    </row>
    <row r="1027" spans="25:33">
      <c r="Y1027" s="5">
        <v>48339692001</v>
      </c>
      <c r="Z1027" s="5" t="s">
        <v>437</v>
      </c>
      <c r="AA1027" s="5">
        <v>2.8</v>
      </c>
      <c r="AB1027" s="5">
        <v>102318</v>
      </c>
      <c r="AG1027" s="414"/>
    </row>
    <row r="1028" spans="25:33">
      <c r="Y1028" s="5">
        <v>48339692002</v>
      </c>
      <c r="Z1028" s="5" t="s">
        <v>437</v>
      </c>
      <c r="AA1028" s="5">
        <v>1.6</v>
      </c>
      <c r="AB1028" s="5">
        <v>150938</v>
      </c>
      <c r="AG1028" s="414"/>
    </row>
    <row r="1029" spans="25:33">
      <c r="Y1029" s="5">
        <v>48339692100</v>
      </c>
      <c r="Z1029" s="5" t="s">
        <v>437</v>
      </c>
      <c r="AA1029" s="5">
        <v>11.3</v>
      </c>
      <c r="AB1029" s="5">
        <v>76599</v>
      </c>
      <c r="AG1029" s="414"/>
    </row>
    <row r="1030" spans="25:33">
      <c r="Y1030" s="5">
        <v>48339692200</v>
      </c>
      <c r="Z1030" s="5" t="s">
        <v>437</v>
      </c>
      <c r="AA1030" s="5">
        <v>20.2</v>
      </c>
      <c r="AB1030" s="5">
        <v>55070</v>
      </c>
      <c r="AG1030" s="414"/>
    </row>
    <row r="1031" spans="25:33">
      <c r="Y1031" s="5">
        <v>48339692300</v>
      </c>
      <c r="Z1031" s="5" t="s">
        <v>437</v>
      </c>
      <c r="AA1031" s="5">
        <v>8.4</v>
      </c>
      <c r="AB1031" s="5">
        <v>78061</v>
      </c>
      <c r="AG1031" s="414"/>
    </row>
    <row r="1032" spans="25:33">
      <c r="Y1032" s="5">
        <v>48339692400</v>
      </c>
      <c r="Z1032" s="5" t="s">
        <v>437</v>
      </c>
      <c r="AA1032" s="5">
        <v>13.5</v>
      </c>
      <c r="AB1032" s="5">
        <v>61350</v>
      </c>
      <c r="AG1032" s="414"/>
    </row>
    <row r="1033" spans="25:33">
      <c r="Y1033" s="5">
        <v>48339692500</v>
      </c>
      <c r="Z1033" s="5" t="s">
        <v>437</v>
      </c>
      <c r="AA1033" s="5">
        <v>19.899999999999999</v>
      </c>
      <c r="AB1033" s="5">
        <v>45317</v>
      </c>
      <c r="AG1033" s="414"/>
    </row>
    <row r="1034" spans="25:33">
      <c r="Y1034" s="5">
        <v>48339692601</v>
      </c>
      <c r="Z1034" s="5" t="s">
        <v>437</v>
      </c>
      <c r="AA1034" s="5">
        <v>29.1</v>
      </c>
      <c r="AB1034" s="5">
        <v>46212</v>
      </c>
      <c r="AG1034" s="414"/>
    </row>
    <row r="1035" spans="25:33">
      <c r="Y1035" s="5">
        <v>48339692602</v>
      </c>
      <c r="Z1035" s="5" t="s">
        <v>437</v>
      </c>
      <c r="AA1035" s="5">
        <v>25.2</v>
      </c>
      <c r="AB1035" s="5">
        <v>53473</v>
      </c>
      <c r="AG1035" s="414"/>
    </row>
    <row r="1036" spans="25:33">
      <c r="Y1036" s="5">
        <v>48339692700</v>
      </c>
      <c r="Z1036" s="5" t="s">
        <v>437</v>
      </c>
      <c r="AA1036" s="5">
        <v>15</v>
      </c>
      <c r="AB1036" s="5">
        <v>49617</v>
      </c>
      <c r="AG1036" s="414"/>
    </row>
    <row r="1037" spans="25:33">
      <c r="Y1037" s="5">
        <v>48339692801</v>
      </c>
      <c r="Z1037" s="5" t="s">
        <v>437</v>
      </c>
      <c r="AA1037" s="5">
        <v>15.6</v>
      </c>
      <c r="AB1037" s="5">
        <v>62116</v>
      </c>
      <c r="AG1037" s="414"/>
    </row>
    <row r="1038" spans="25:33">
      <c r="Y1038" s="5">
        <v>48339692802</v>
      </c>
      <c r="Z1038" s="5" t="s">
        <v>437</v>
      </c>
      <c r="AA1038" s="5">
        <v>27.4</v>
      </c>
      <c r="AB1038" s="5">
        <v>45436</v>
      </c>
      <c r="AG1038" s="414"/>
    </row>
    <row r="1039" spans="25:33">
      <c r="Y1039" s="5">
        <v>48339692900</v>
      </c>
      <c r="Z1039" s="5" t="s">
        <v>437</v>
      </c>
      <c r="AA1039" s="5">
        <v>11.4</v>
      </c>
      <c r="AB1039" s="5">
        <v>69583</v>
      </c>
      <c r="AG1039" s="414"/>
    </row>
    <row r="1040" spans="25:33">
      <c r="Y1040" s="5">
        <v>48339693000</v>
      </c>
      <c r="Z1040" s="5" t="s">
        <v>437</v>
      </c>
      <c r="AA1040" s="5">
        <v>17.8</v>
      </c>
      <c r="AB1040" s="5">
        <v>44779</v>
      </c>
      <c r="AG1040" s="414"/>
    </row>
    <row r="1041" spans="25:33">
      <c r="Y1041" s="5">
        <v>48339693101</v>
      </c>
      <c r="Z1041" s="5" t="s">
        <v>437</v>
      </c>
      <c r="AA1041" s="5">
        <v>22.6</v>
      </c>
      <c r="AB1041" s="5">
        <v>35804</v>
      </c>
      <c r="AG1041" s="414"/>
    </row>
    <row r="1042" spans="25:33">
      <c r="Y1042" s="5">
        <v>48339693102</v>
      </c>
      <c r="Z1042" s="5" t="s">
        <v>437</v>
      </c>
      <c r="AA1042" s="5">
        <v>15.2</v>
      </c>
      <c r="AB1042" s="5">
        <v>52219</v>
      </c>
      <c r="AG1042" s="414"/>
    </row>
    <row r="1043" spans="25:33">
      <c r="Y1043" s="5">
        <v>48339693200</v>
      </c>
      <c r="Z1043" s="5" t="s">
        <v>437</v>
      </c>
      <c r="AA1043" s="5">
        <v>3.5</v>
      </c>
      <c r="AB1043" s="5">
        <v>92737</v>
      </c>
      <c r="AG1043" s="414"/>
    </row>
    <row r="1044" spans="25:33">
      <c r="Y1044" s="5">
        <v>48339693300</v>
      </c>
      <c r="Z1044" s="5" t="s">
        <v>437</v>
      </c>
      <c r="AA1044" s="5">
        <v>7.8</v>
      </c>
      <c r="AB1044" s="5">
        <v>66098</v>
      </c>
      <c r="AG1044" s="414"/>
    </row>
    <row r="1045" spans="25:33">
      <c r="Y1045" s="5">
        <v>48339693400</v>
      </c>
      <c r="Z1045" s="5" t="s">
        <v>437</v>
      </c>
      <c r="AA1045" s="5">
        <v>35</v>
      </c>
      <c r="AB1045" s="5">
        <v>25083</v>
      </c>
      <c r="AG1045" s="414"/>
    </row>
    <row r="1046" spans="25:33">
      <c r="Y1046" s="5">
        <v>48339693500</v>
      </c>
      <c r="Z1046" s="5" t="s">
        <v>437</v>
      </c>
      <c r="AA1046" s="5">
        <v>9.1</v>
      </c>
      <c r="AB1046" s="5">
        <v>48562</v>
      </c>
      <c r="AG1046" s="414"/>
    </row>
    <row r="1047" spans="25:33">
      <c r="Y1047" s="5">
        <v>48339693600</v>
      </c>
      <c r="Z1047" s="5" t="s">
        <v>437</v>
      </c>
      <c r="AA1047" s="5">
        <v>18.8</v>
      </c>
      <c r="AB1047" s="5">
        <v>39464</v>
      </c>
      <c r="AG1047" s="414"/>
    </row>
    <row r="1048" spans="25:33">
      <c r="Y1048" s="5">
        <v>48339693700</v>
      </c>
      <c r="Z1048" s="5" t="s">
        <v>437</v>
      </c>
      <c r="AA1048" s="5">
        <v>8.4</v>
      </c>
      <c r="AB1048" s="5">
        <v>79167</v>
      </c>
      <c r="AG1048" s="414"/>
    </row>
    <row r="1049" spans="25:33">
      <c r="Y1049" s="5">
        <v>48339693800</v>
      </c>
      <c r="Z1049" s="5" t="s">
        <v>437</v>
      </c>
      <c r="AA1049" s="5">
        <v>15.8</v>
      </c>
      <c r="AB1049" s="5">
        <v>40755</v>
      </c>
      <c r="AG1049" s="414"/>
    </row>
    <row r="1050" spans="25:33">
      <c r="Y1050" s="5">
        <v>48339693900</v>
      </c>
      <c r="Z1050" s="5" t="s">
        <v>437</v>
      </c>
      <c r="AA1050" s="5">
        <v>14.9</v>
      </c>
      <c r="AB1050" s="5">
        <v>44739</v>
      </c>
      <c r="AG1050" s="414"/>
    </row>
    <row r="1051" spans="25:33">
      <c r="Y1051" s="5">
        <v>48339694000</v>
      </c>
      <c r="Z1051" s="5" t="s">
        <v>437</v>
      </c>
      <c r="AA1051" s="5">
        <v>17.399999999999999</v>
      </c>
      <c r="AB1051" s="5">
        <v>53412</v>
      </c>
      <c r="AG1051" s="414"/>
    </row>
    <row r="1052" spans="25:33">
      <c r="Y1052" s="5">
        <v>48339694101</v>
      </c>
      <c r="Z1052" s="5" t="s">
        <v>437</v>
      </c>
      <c r="AA1052" s="5">
        <v>22.1</v>
      </c>
      <c r="AB1052" s="5">
        <v>54071</v>
      </c>
      <c r="AG1052" s="414"/>
    </row>
    <row r="1053" spans="25:33">
      <c r="Y1053" s="5">
        <v>48339694102</v>
      </c>
      <c r="Z1053" s="5" t="s">
        <v>437</v>
      </c>
      <c r="AA1053" s="5">
        <v>6</v>
      </c>
      <c r="AB1053" s="5">
        <v>65269</v>
      </c>
      <c r="AG1053" s="414"/>
    </row>
    <row r="1054" spans="25:33">
      <c r="Y1054" s="5">
        <v>48339694201</v>
      </c>
      <c r="Z1054" s="5" t="s">
        <v>437</v>
      </c>
      <c r="AA1054" s="5">
        <v>10.3</v>
      </c>
      <c r="AB1054" s="5">
        <v>60304</v>
      </c>
      <c r="AG1054" s="414"/>
    </row>
    <row r="1055" spans="25:33">
      <c r="Y1055" s="5">
        <v>48339694202</v>
      </c>
      <c r="Z1055" s="5" t="s">
        <v>437</v>
      </c>
      <c r="AA1055" s="5">
        <v>5.3</v>
      </c>
      <c r="AB1055" s="5">
        <v>68792</v>
      </c>
      <c r="AG1055" s="414"/>
    </row>
    <row r="1056" spans="25:33">
      <c r="Y1056" s="5">
        <v>48339694301</v>
      </c>
      <c r="Z1056" s="5" t="s">
        <v>437</v>
      </c>
      <c r="AA1056" s="5">
        <v>6.5</v>
      </c>
      <c r="AB1056" s="5">
        <v>88346</v>
      </c>
      <c r="AG1056" s="414"/>
    </row>
    <row r="1057" spans="25:33">
      <c r="Y1057" s="5">
        <v>48339694302</v>
      </c>
      <c r="Z1057" s="5" t="s">
        <v>437</v>
      </c>
      <c r="AA1057" s="5">
        <v>4.8</v>
      </c>
      <c r="AB1057" s="5">
        <v>81908</v>
      </c>
      <c r="AG1057" s="414"/>
    </row>
    <row r="1058" spans="25:33">
      <c r="Y1058" s="5">
        <v>48339694400</v>
      </c>
      <c r="Z1058" s="5" t="s">
        <v>437</v>
      </c>
      <c r="AA1058" s="5">
        <v>17.399999999999999</v>
      </c>
      <c r="AB1058" s="5">
        <v>51753</v>
      </c>
      <c r="AG1058" s="414"/>
    </row>
    <row r="1059" spans="25:33">
      <c r="Y1059" s="5">
        <v>48339694500</v>
      </c>
      <c r="Z1059" s="5" t="s">
        <v>437</v>
      </c>
      <c r="AA1059" s="5">
        <v>3</v>
      </c>
      <c r="AB1059" s="5">
        <v>122293</v>
      </c>
      <c r="AG1059" s="414"/>
    </row>
    <row r="1060" spans="25:33">
      <c r="Y1060" s="5">
        <v>48339694600</v>
      </c>
      <c r="Z1060" s="5" t="s">
        <v>437</v>
      </c>
      <c r="AA1060" s="5">
        <v>9.5</v>
      </c>
      <c r="AB1060" s="5">
        <v>71387</v>
      </c>
      <c r="AG1060" s="414"/>
    </row>
    <row r="1061" spans="25:33">
      <c r="Y1061" s="5">
        <v>48339694700</v>
      </c>
      <c r="Z1061" s="5" t="s">
        <v>437</v>
      </c>
      <c r="AA1061" s="5">
        <v>13.2</v>
      </c>
      <c r="AB1061" s="5">
        <v>63917</v>
      </c>
      <c r="AG1061" s="414"/>
    </row>
    <row r="1062" spans="25:33">
      <c r="Y1062" s="5">
        <v>48473680100</v>
      </c>
      <c r="Z1062" s="5" t="s">
        <v>438</v>
      </c>
      <c r="AA1062" s="5">
        <v>9.4</v>
      </c>
      <c r="AB1062" s="5">
        <v>96955</v>
      </c>
      <c r="AG1062" s="414"/>
    </row>
    <row r="1063" spans="25:33">
      <c r="Y1063" s="5">
        <v>48473680200</v>
      </c>
      <c r="Z1063" s="5" t="s">
        <v>438</v>
      </c>
      <c r="AA1063" s="5">
        <v>17.600000000000001</v>
      </c>
      <c r="AB1063" s="5">
        <v>46199</v>
      </c>
      <c r="AG1063" s="414"/>
    </row>
    <row r="1064" spans="25:33">
      <c r="Y1064" s="5">
        <v>48473680300</v>
      </c>
      <c r="Z1064" s="5" t="s">
        <v>438</v>
      </c>
      <c r="AA1064" s="5">
        <v>20.3</v>
      </c>
      <c r="AB1064" s="5">
        <v>47468</v>
      </c>
      <c r="AG1064" s="414"/>
    </row>
    <row r="1065" spans="25:33">
      <c r="Y1065" s="5">
        <v>48473680400</v>
      </c>
      <c r="Z1065" s="5" t="s">
        <v>438</v>
      </c>
      <c r="AA1065" s="5">
        <v>0</v>
      </c>
      <c r="AB1065" s="5" t="s">
        <v>431</v>
      </c>
      <c r="AG1065" s="414"/>
    </row>
    <row r="1066" spans="25:33">
      <c r="Y1066" s="5">
        <v>48473680500</v>
      </c>
      <c r="Z1066" s="5" t="s">
        <v>438</v>
      </c>
      <c r="AA1066" s="5">
        <v>26.4</v>
      </c>
      <c r="AB1066" s="5">
        <v>41148</v>
      </c>
      <c r="AG1066" s="414"/>
    </row>
    <row r="1067" spans="25:33">
      <c r="Y1067" s="5">
        <v>48473680600</v>
      </c>
      <c r="Z1067" s="5" t="s">
        <v>438</v>
      </c>
      <c r="AA1067" s="5">
        <v>10.9</v>
      </c>
      <c r="AB1067" s="5">
        <v>72475</v>
      </c>
      <c r="AG1067" s="414"/>
    </row>
    <row r="1068" spans="25:33">
      <c r="Y1068" s="5" t="s">
        <v>439</v>
      </c>
      <c r="Z1068" s="5" t="s">
        <v>439</v>
      </c>
    </row>
  </sheetData>
  <sheetProtection selectLockedCells="1"/>
  <pageMargins left="0.7" right="0.7" top="0.75" bottom="0.75" header="0.3" footer="0.3"/>
  <ignoredErrors>
    <ignoredError sqref="D6:D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F6DF3-BE61-42A1-AE8A-D39B36E5B466}">
  <sheetPr codeName="Sheet16">
    <tabColor rgb="FFFF0000"/>
  </sheetPr>
  <dimension ref="A1:R75"/>
  <sheetViews>
    <sheetView workbookViewId="0">
      <selection activeCell="K72" sqref="K72"/>
    </sheetView>
  </sheetViews>
  <sheetFormatPr defaultColWidth="0" defaultRowHeight="14.45" zeroHeight="1"/>
  <cols>
    <col min="1" max="6" width="9.140625" customWidth="1"/>
    <col min="7" max="7" width="16.140625" customWidth="1"/>
    <col min="8" max="14" width="9.140625" customWidth="1"/>
    <col min="15" max="18" width="0" hidden="1" customWidth="1"/>
    <col min="19" max="16384" width="9.140625" hidden="1"/>
  </cols>
  <sheetData>
    <row r="1" spans="1:18" s="13" customFormat="1" ht="16.5" customHeight="1" thickBot="1">
      <c r="A1" s="273"/>
      <c r="B1" s="998" t="s">
        <v>440</v>
      </c>
      <c r="C1" s="999"/>
      <c r="D1" s="999"/>
      <c r="E1" s="999"/>
      <c r="F1" s="999"/>
      <c r="G1" s="999"/>
      <c r="H1" s="999"/>
      <c r="I1" s="999"/>
      <c r="J1" s="999"/>
      <c r="K1" s="999"/>
      <c r="L1" s="1000"/>
      <c r="M1" s="163"/>
      <c r="N1" s="163"/>
      <c r="O1" s="163"/>
      <c r="P1" s="163"/>
      <c r="Q1" s="163"/>
      <c r="R1" s="163"/>
    </row>
    <row r="2" spans="1:18" s="13" customFormat="1" ht="15.6">
      <c r="A2" s="14"/>
      <c r="B2" s="14"/>
      <c r="C2" s="163"/>
      <c r="D2" s="163"/>
      <c r="E2" s="163"/>
      <c r="F2" s="163"/>
      <c r="G2" s="163"/>
      <c r="H2" s="163"/>
      <c r="I2" s="163"/>
      <c r="J2" s="163"/>
      <c r="K2" s="163"/>
      <c r="L2" s="163"/>
      <c r="M2" s="163"/>
      <c r="N2" s="163"/>
      <c r="O2" s="163"/>
      <c r="P2" s="163"/>
      <c r="Q2" s="163"/>
      <c r="R2" s="163"/>
    </row>
    <row r="3" spans="1:18">
      <c r="A3" s="407" t="s">
        <v>441</v>
      </c>
    </row>
    <row r="4" spans="1:18">
      <c r="A4" s="407"/>
    </row>
    <row r="5" spans="1:18">
      <c r="A5" s="407" t="s">
        <v>442</v>
      </c>
    </row>
    <row r="6" spans="1:18" ht="15" thickBot="1">
      <c r="A6" s="407"/>
    </row>
    <row r="7" spans="1:18" ht="38.1" thickBot="1">
      <c r="A7" s="408" t="s">
        <v>443</v>
      </c>
      <c r="B7" s="409" t="s">
        <v>444</v>
      </c>
      <c r="C7" s="409" t="s">
        <v>445</v>
      </c>
      <c r="D7" s="409" t="s">
        <v>446</v>
      </c>
      <c r="E7" s="409" t="s">
        <v>447</v>
      </c>
      <c r="F7" s="409" t="s">
        <v>448</v>
      </c>
      <c r="G7" s="409" t="s">
        <v>449</v>
      </c>
      <c r="H7" s="409" t="s">
        <v>450</v>
      </c>
      <c r="I7" s="409" t="s">
        <v>451</v>
      </c>
    </row>
    <row r="8" spans="1:18" ht="15" thickBot="1">
      <c r="A8" s="410" t="s">
        <v>452</v>
      </c>
      <c r="B8" s="542"/>
      <c r="C8" s="542"/>
      <c r="D8" s="542"/>
      <c r="E8" s="542"/>
      <c r="F8" s="542"/>
      <c r="G8" s="542"/>
      <c r="H8" s="542"/>
      <c r="I8" s="542"/>
    </row>
    <row r="9" spans="1:18" ht="15" thickBot="1">
      <c r="A9" s="410" t="s">
        <v>453</v>
      </c>
      <c r="B9" s="542"/>
      <c r="C9" s="542"/>
      <c r="D9" s="542"/>
      <c r="E9" s="542"/>
      <c r="F9" s="542"/>
      <c r="G9" s="542"/>
      <c r="H9" s="542"/>
      <c r="I9" s="542"/>
    </row>
    <row r="10" spans="1:18" ht="15" thickBot="1">
      <c r="A10" s="410" t="s">
        <v>454</v>
      </c>
      <c r="B10" s="542"/>
      <c r="C10" s="542"/>
      <c r="D10" s="542"/>
      <c r="E10" s="542"/>
      <c r="F10" s="542"/>
      <c r="G10" s="542"/>
      <c r="H10" s="542"/>
      <c r="I10" s="542"/>
    </row>
    <row r="11" spans="1:18" ht="15" thickBot="1">
      <c r="A11" s="410" t="s">
        <v>455</v>
      </c>
      <c r="B11" s="542"/>
      <c r="C11" s="542"/>
      <c r="D11" s="542"/>
      <c r="E11" s="542"/>
      <c r="F11" s="542"/>
      <c r="G11" s="542"/>
      <c r="H11" s="542"/>
      <c r="I11" s="542"/>
    </row>
    <row r="12" spans="1:18" ht="15" thickBot="1">
      <c r="A12" s="410" t="s">
        <v>456</v>
      </c>
      <c r="B12" s="542"/>
      <c r="C12" s="542"/>
      <c r="D12" s="542"/>
      <c r="E12" s="542"/>
      <c r="F12" s="542"/>
      <c r="G12" s="542"/>
      <c r="H12" s="542"/>
      <c r="I12" s="542"/>
    </row>
    <row r="13" spans="1:18" ht="26.45" thickBot="1">
      <c r="A13" s="411" t="s">
        <v>457</v>
      </c>
      <c r="B13" s="542"/>
      <c r="C13" s="542"/>
      <c r="D13" s="542"/>
      <c r="E13" s="542"/>
      <c r="F13" s="542"/>
      <c r="G13" s="412" t="s">
        <v>458</v>
      </c>
      <c r="H13" s="542"/>
      <c r="I13" s="542"/>
    </row>
    <row r="14" spans="1:18" ht="26.45" thickBot="1">
      <c r="A14" s="411" t="s">
        <v>459</v>
      </c>
      <c r="B14" s="543"/>
      <c r="C14" s="543"/>
      <c r="D14" s="543"/>
      <c r="E14" s="543"/>
      <c r="F14" s="543"/>
      <c r="G14" s="412" t="s">
        <v>458</v>
      </c>
      <c r="H14" s="543"/>
      <c r="I14" s="543"/>
    </row>
    <row r="15" spans="1:18">
      <c r="A15" s="407"/>
    </row>
    <row r="16" spans="1:18">
      <c r="A16" s="407" t="s">
        <v>460</v>
      </c>
    </row>
    <row r="17" spans="1:9" ht="15" thickBot="1">
      <c r="A17" s="407"/>
    </row>
    <row r="18" spans="1:9" ht="38.1" thickBot="1">
      <c r="A18" s="408" t="s">
        <v>443</v>
      </c>
      <c r="B18" s="409" t="s">
        <v>444</v>
      </c>
      <c r="C18" s="409" t="s">
        <v>445</v>
      </c>
      <c r="D18" s="409" t="s">
        <v>446</v>
      </c>
      <c r="E18" s="409" t="s">
        <v>447</v>
      </c>
      <c r="F18" s="409" t="s">
        <v>461</v>
      </c>
      <c r="G18" s="409" t="s">
        <v>449</v>
      </c>
      <c r="H18" s="409" t="s">
        <v>450</v>
      </c>
      <c r="I18" s="409" t="s">
        <v>451</v>
      </c>
    </row>
    <row r="19" spans="1:9" ht="15" thickBot="1">
      <c r="A19" s="410" t="s">
        <v>452</v>
      </c>
      <c r="B19" s="542"/>
      <c r="C19" s="542"/>
      <c r="D19" s="542"/>
      <c r="E19" s="542"/>
      <c r="F19" s="542"/>
      <c r="G19" s="542"/>
      <c r="H19" s="542"/>
      <c r="I19" s="542"/>
    </row>
    <row r="20" spans="1:9" ht="15" thickBot="1">
      <c r="A20" s="410" t="s">
        <v>453</v>
      </c>
      <c r="B20" s="542"/>
      <c r="C20" s="542"/>
      <c r="D20" s="542"/>
      <c r="E20" s="542"/>
      <c r="F20" s="542"/>
      <c r="G20" s="542"/>
      <c r="H20" s="542"/>
      <c r="I20" s="542"/>
    </row>
    <row r="21" spans="1:9" ht="15" thickBot="1">
      <c r="A21" s="410" t="s">
        <v>454</v>
      </c>
      <c r="B21" s="542"/>
      <c r="C21" s="542"/>
      <c r="D21" s="542"/>
      <c r="E21" s="542"/>
      <c r="F21" s="542"/>
      <c r="G21" s="542"/>
      <c r="H21" s="542"/>
      <c r="I21" s="542"/>
    </row>
    <row r="22" spans="1:9" ht="15" thickBot="1">
      <c r="A22" s="410" t="s">
        <v>455</v>
      </c>
      <c r="B22" s="542"/>
      <c r="C22" s="542"/>
      <c r="D22" s="542"/>
      <c r="E22" s="542"/>
      <c r="F22" s="542"/>
      <c r="G22" s="542"/>
      <c r="H22" s="542"/>
      <c r="I22" s="542"/>
    </row>
    <row r="23" spans="1:9" ht="15" thickBot="1">
      <c r="A23" s="410" t="s">
        <v>456</v>
      </c>
      <c r="B23" s="542"/>
      <c r="C23" s="542"/>
      <c r="D23" s="542"/>
      <c r="E23" s="542"/>
      <c r="F23" s="542"/>
      <c r="G23" s="542"/>
      <c r="H23" s="542"/>
      <c r="I23" s="542"/>
    </row>
    <row r="24" spans="1:9" ht="26.45" thickBot="1">
      <c r="A24" s="411" t="s">
        <v>457</v>
      </c>
      <c r="B24" s="543"/>
      <c r="C24" s="543"/>
      <c r="D24" s="543"/>
      <c r="E24" s="543"/>
      <c r="F24" s="543"/>
      <c r="G24" s="412" t="s">
        <v>458</v>
      </c>
      <c r="H24" s="543"/>
      <c r="I24" s="543"/>
    </row>
    <row r="25" spans="1:9" ht="26.45" thickBot="1">
      <c r="A25" s="411" t="s">
        <v>459</v>
      </c>
      <c r="B25" s="543"/>
      <c r="C25" s="543"/>
      <c r="D25" s="543"/>
      <c r="E25" s="543"/>
      <c r="F25" s="543"/>
      <c r="G25" s="412" t="s">
        <v>458</v>
      </c>
      <c r="H25" s="543"/>
      <c r="I25" s="543"/>
    </row>
    <row r="26" spans="1:9"/>
    <row r="27" spans="1:9">
      <c r="A27" s="407" t="s">
        <v>462</v>
      </c>
    </row>
    <row r="28" spans="1:9">
      <c r="A28" s="407"/>
    </row>
    <row r="29" spans="1:9">
      <c r="A29" s="407" t="s">
        <v>463</v>
      </c>
    </row>
    <row r="30" spans="1:9" ht="15" thickBot="1">
      <c r="A30" s="407"/>
    </row>
    <row r="31" spans="1:9" ht="38.1" thickBot="1">
      <c r="A31" s="408" t="s">
        <v>443</v>
      </c>
      <c r="B31" s="409" t="s">
        <v>444</v>
      </c>
      <c r="C31" s="409" t="s">
        <v>445</v>
      </c>
      <c r="D31" s="409" t="s">
        <v>446</v>
      </c>
      <c r="E31" s="409" t="s">
        <v>447</v>
      </c>
      <c r="F31" s="409" t="s">
        <v>448</v>
      </c>
      <c r="G31" s="409" t="s">
        <v>449</v>
      </c>
      <c r="H31" s="409" t="s">
        <v>450</v>
      </c>
      <c r="I31" s="409" t="s">
        <v>451</v>
      </c>
    </row>
    <row r="32" spans="1:9" ht="15" thickBot="1">
      <c r="A32" s="410" t="s">
        <v>452</v>
      </c>
      <c r="B32" s="542"/>
      <c r="C32" s="542"/>
      <c r="D32" s="542"/>
      <c r="E32" s="542"/>
      <c r="F32" s="542"/>
      <c r="G32" s="542"/>
      <c r="H32" s="542"/>
      <c r="I32" s="542"/>
    </row>
    <row r="33" spans="1:9" ht="15" thickBot="1">
      <c r="A33" s="410" t="s">
        <v>453</v>
      </c>
      <c r="B33" s="542"/>
      <c r="C33" s="542"/>
      <c r="D33" s="542"/>
      <c r="E33" s="542"/>
      <c r="F33" s="542"/>
      <c r="G33" s="542"/>
      <c r="H33" s="542"/>
      <c r="I33" s="542"/>
    </row>
    <row r="34" spans="1:9" ht="15" thickBot="1">
      <c r="A34" s="410" t="s">
        <v>454</v>
      </c>
      <c r="B34" s="542"/>
      <c r="C34" s="542"/>
      <c r="D34" s="542"/>
      <c r="E34" s="542"/>
      <c r="F34" s="542"/>
      <c r="G34" s="542"/>
      <c r="H34" s="542"/>
      <c r="I34" s="542"/>
    </row>
    <row r="35" spans="1:9" ht="15" thickBot="1">
      <c r="A35" s="410" t="s">
        <v>455</v>
      </c>
      <c r="B35" s="542"/>
      <c r="C35" s="542"/>
      <c r="D35" s="542"/>
      <c r="E35" s="542"/>
      <c r="F35" s="542"/>
      <c r="G35" s="542"/>
      <c r="H35" s="542"/>
      <c r="I35" s="542"/>
    </row>
    <row r="36" spans="1:9" ht="15" thickBot="1">
      <c r="A36" s="410" t="s">
        <v>456</v>
      </c>
      <c r="B36" s="542"/>
      <c r="C36" s="542"/>
      <c r="D36" s="542"/>
      <c r="E36" s="542"/>
      <c r="F36" s="542"/>
      <c r="G36" s="542"/>
      <c r="H36" s="542"/>
      <c r="I36" s="542"/>
    </row>
    <row r="37" spans="1:9" ht="26.45" thickBot="1">
      <c r="A37" s="411" t="s">
        <v>457</v>
      </c>
      <c r="B37" s="543"/>
      <c r="C37" s="543"/>
      <c r="D37" s="543"/>
      <c r="E37" s="543"/>
      <c r="F37" s="543"/>
      <c r="G37" s="412" t="s">
        <v>458</v>
      </c>
      <c r="H37" s="543"/>
      <c r="I37" s="543"/>
    </row>
    <row r="38" spans="1:9" ht="26.45" thickBot="1">
      <c r="A38" s="411" t="s">
        <v>459</v>
      </c>
      <c r="B38" s="543"/>
      <c r="C38" s="543"/>
      <c r="D38" s="543"/>
      <c r="E38" s="543"/>
      <c r="F38" s="543"/>
      <c r="G38" s="412" t="s">
        <v>458</v>
      </c>
      <c r="H38" s="543"/>
      <c r="I38" s="543"/>
    </row>
    <row r="39" spans="1:9">
      <c r="A39" s="407"/>
    </row>
    <row r="40" spans="1:9">
      <c r="A40" s="407" t="s">
        <v>464</v>
      </c>
    </row>
    <row r="41" spans="1:9" ht="15" thickBot="1">
      <c r="A41" s="407"/>
    </row>
    <row r="42" spans="1:9" ht="38.1" thickBot="1">
      <c r="A42" s="408" t="s">
        <v>443</v>
      </c>
      <c r="B42" s="409" t="s">
        <v>444</v>
      </c>
      <c r="C42" s="409" t="s">
        <v>445</v>
      </c>
      <c r="D42" s="409" t="s">
        <v>446</v>
      </c>
      <c r="E42" s="409" t="s">
        <v>447</v>
      </c>
      <c r="F42" s="409" t="s">
        <v>461</v>
      </c>
      <c r="G42" s="409" t="s">
        <v>449</v>
      </c>
      <c r="H42" s="409" t="s">
        <v>450</v>
      </c>
      <c r="I42" s="409" t="s">
        <v>451</v>
      </c>
    </row>
    <row r="43" spans="1:9" ht="15" thickBot="1">
      <c r="A43" s="410" t="s">
        <v>452</v>
      </c>
      <c r="B43" s="542"/>
      <c r="C43" s="542"/>
      <c r="D43" s="542"/>
      <c r="E43" s="542"/>
      <c r="F43" s="542"/>
      <c r="G43" s="542"/>
      <c r="H43" s="542"/>
      <c r="I43" s="542"/>
    </row>
    <row r="44" spans="1:9" ht="15" thickBot="1">
      <c r="A44" s="410" t="s">
        <v>453</v>
      </c>
      <c r="B44" s="542"/>
      <c r="C44" s="542"/>
      <c r="D44" s="542"/>
      <c r="E44" s="542"/>
      <c r="F44" s="542"/>
      <c r="G44" s="542"/>
      <c r="H44" s="542"/>
      <c r="I44" s="542"/>
    </row>
    <row r="45" spans="1:9" ht="15" thickBot="1">
      <c r="A45" s="410" t="s">
        <v>454</v>
      </c>
      <c r="B45" s="542"/>
      <c r="C45" s="542"/>
      <c r="D45" s="542"/>
      <c r="E45" s="542"/>
      <c r="F45" s="542"/>
      <c r="G45" s="542"/>
      <c r="H45" s="542"/>
      <c r="I45" s="542"/>
    </row>
    <row r="46" spans="1:9" ht="15" thickBot="1">
      <c r="A46" s="410" t="s">
        <v>455</v>
      </c>
      <c r="B46" s="542"/>
      <c r="C46" s="542"/>
      <c r="D46" s="542"/>
      <c r="E46" s="542"/>
      <c r="F46" s="542"/>
      <c r="G46" s="542"/>
      <c r="H46" s="542"/>
      <c r="I46" s="542"/>
    </row>
    <row r="47" spans="1:9" ht="15" thickBot="1">
      <c r="A47" s="410" t="s">
        <v>456</v>
      </c>
      <c r="B47" s="542"/>
      <c r="C47" s="542"/>
      <c r="D47" s="542"/>
      <c r="E47" s="542"/>
      <c r="F47" s="542"/>
      <c r="G47" s="542"/>
      <c r="H47" s="542"/>
      <c r="I47" s="542"/>
    </row>
    <row r="48" spans="1:9" ht="26.45" thickBot="1">
      <c r="A48" s="411" t="s">
        <v>457</v>
      </c>
      <c r="B48" s="543"/>
      <c r="C48" s="543"/>
      <c r="D48" s="543"/>
      <c r="E48" s="543"/>
      <c r="F48" s="543"/>
      <c r="G48" s="412" t="s">
        <v>458</v>
      </c>
      <c r="H48" s="543"/>
      <c r="I48" s="543"/>
    </row>
    <row r="49" spans="1:9" ht="26.45" thickBot="1">
      <c r="A49" s="411" t="s">
        <v>459</v>
      </c>
      <c r="B49" s="543"/>
      <c r="C49" s="543"/>
      <c r="D49" s="543"/>
      <c r="E49" s="543"/>
      <c r="F49" s="543"/>
      <c r="G49" s="412" t="s">
        <v>458</v>
      </c>
      <c r="H49" s="543"/>
      <c r="I49" s="543"/>
    </row>
    <row r="50" spans="1:9"/>
    <row r="51" spans="1:9">
      <c r="A51" s="407" t="s">
        <v>462</v>
      </c>
    </row>
    <row r="52" spans="1:9">
      <c r="A52" s="407"/>
    </row>
    <row r="53" spans="1:9">
      <c r="A53" s="407" t="s">
        <v>465</v>
      </c>
    </row>
    <row r="54" spans="1:9" ht="15" thickBot="1">
      <c r="A54" s="407"/>
    </row>
    <row r="55" spans="1:9" ht="38.1" thickBot="1">
      <c r="A55" s="408" t="s">
        <v>443</v>
      </c>
      <c r="B55" s="409" t="s">
        <v>444</v>
      </c>
      <c r="C55" s="409" t="s">
        <v>445</v>
      </c>
      <c r="D55" s="409" t="s">
        <v>446</v>
      </c>
      <c r="E55" s="409" t="s">
        <v>447</v>
      </c>
      <c r="F55" s="409" t="s">
        <v>448</v>
      </c>
      <c r="G55" s="409" t="s">
        <v>449</v>
      </c>
      <c r="H55" s="409" t="s">
        <v>450</v>
      </c>
      <c r="I55" s="409" t="s">
        <v>451</v>
      </c>
    </row>
    <row r="56" spans="1:9" ht="15" thickBot="1">
      <c r="A56" s="410" t="s">
        <v>452</v>
      </c>
      <c r="B56" s="542"/>
      <c r="C56" s="542"/>
      <c r="D56" s="542"/>
      <c r="E56" s="542"/>
      <c r="F56" s="542"/>
      <c r="G56" s="542"/>
      <c r="H56" s="542"/>
      <c r="I56" s="542"/>
    </row>
    <row r="57" spans="1:9" ht="15" thickBot="1">
      <c r="A57" s="410" t="s">
        <v>453</v>
      </c>
      <c r="B57" s="542"/>
      <c r="C57" s="542"/>
      <c r="D57" s="542"/>
      <c r="E57" s="542"/>
      <c r="F57" s="542"/>
      <c r="G57" s="542"/>
      <c r="H57" s="542"/>
      <c r="I57" s="542"/>
    </row>
    <row r="58" spans="1:9" ht="15" thickBot="1">
      <c r="A58" s="410" t="s">
        <v>454</v>
      </c>
      <c r="B58" s="542"/>
      <c r="C58" s="542"/>
      <c r="D58" s="542"/>
      <c r="E58" s="542"/>
      <c r="F58" s="542"/>
      <c r="G58" s="542"/>
      <c r="H58" s="542"/>
      <c r="I58" s="542"/>
    </row>
    <row r="59" spans="1:9" ht="15" thickBot="1">
      <c r="A59" s="410" t="s">
        <v>455</v>
      </c>
      <c r="B59" s="542"/>
      <c r="C59" s="542"/>
      <c r="D59" s="542"/>
      <c r="E59" s="542"/>
      <c r="F59" s="542"/>
      <c r="G59" s="542"/>
      <c r="H59" s="542"/>
      <c r="I59" s="542"/>
    </row>
    <row r="60" spans="1:9" ht="15" thickBot="1">
      <c r="A60" s="410" t="s">
        <v>456</v>
      </c>
      <c r="B60" s="542"/>
      <c r="C60" s="542"/>
      <c r="D60" s="542"/>
      <c r="E60" s="542"/>
      <c r="F60" s="542"/>
      <c r="G60" s="542"/>
      <c r="H60" s="542"/>
      <c r="I60" s="542"/>
    </row>
    <row r="61" spans="1:9" ht="26.45" thickBot="1">
      <c r="A61" s="411" t="s">
        <v>457</v>
      </c>
      <c r="B61" s="543"/>
      <c r="C61" s="543"/>
      <c r="D61" s="543"/>
      <c r="E61" s="543"/>
      <c r="F61" s="543"/>
      <c r="G61" s="412" t="s">
        <v>458</v>
      </c>
      <c r="H61" s="543"/>
      <c r="I61" s="543"/>
    </row>
    <row r="62" spans="1:9" ht="26.45" thickBot="1">
      <c r="A62" s="411" t="s">
        <v>459</v>
      </c>
      <c r="B62" s="543"/>
      <c r="C62" s="543"/>
      <c r="D62" s="543"/>
      <c r="E62" s="543"/>
      <c r="F62" s="543"/>
      <c r="G62" s="412" t="s">
        <v>458</v>
      </c>
      <c r="H62" s="543"/>
      <c r="I62" s="543"/>
    </row>
    <row r="63" spans="1:9">
      <c r="A63" s="407"/>
    </row>
    <row r="64" spans="1:9">
      <c r="A64" s="407" t="s">
        <v>466</v>
      </c>
    </row>
    <row r="65" spans="1:9" ht="15" thickBot="1">
      <c r="A65" s="407"/>
    </row>
    <row r="66" spans="1:9" ht="38.1" thickBot="1">
      <c r="A66" s="408" t="s">
        <v>443</v>
      </c>
      <c r="B66" s="409" t="s">
        <v>444</v>
      </c>
      <c r="C66" s="409" t="s">
        <v>445</v>
      </c>
      <c r="D66" s="409" t="s">
        <v>446</v>
      </c>
      <c r="E66" s="409" t="s">
        <v>447</v>
      </c>
      <c r="F66" s="409" t="s">
        <v>461</v>
      </c>
      <c r="G66" s="409" t="s">
        <v>449</v>
      </c>
      <c r="H66" s="409" t="s">
        <v>450</v>
      </c>
      <c r="I66" s="409" t="s">
        <v>451</v>
      </c>
    </row>
    <row r="67" spans="1:9" ht="15" thickBot="1">
      <c r="A67" s="410" t="s">
        <v>452</v>
      </c>
      <c r="B67" s="542"/>
      <c r="C67" s="542"/>
      <c r="D67" s="542"/>
      <c r="E67" s="542"/>
      <c r="F67" s="542"/>
      <c r="G67" s="542"/>
      <c r="H67" s="542"/>
      <c r="I67" s="542"/>
    </row>
    <row r="68" spans="1:9" ht="15" thickBot="1">
      <c r="A68" s="410" t="s">
        <v>453</v>
      </c>
      <c r="B68" s="542"/>
      <c r="C68" s="542"/>
      <c r="D68" s="542"/>
      <c r="E68" s="542"/>
      <c r="F68" s="542"/>
      <c r="G68" s="542"/>
      <c r="H68" s="542"/>
      <c r="I68" s="542"/>
    </row>
    <row r="69" spans="1:9" ht="15" thickBot="1">
      <c r="A69" s="410" t="s">
        <v>454</v>
      </c>
      <c r="B69" s="542"/>
      <c r="C69" s="542"/>
      <c r="D69" s="542"/>
      <c r="E69" s="542"/>
      <c r="F69" s="542"/>
      <c r="G69" s="542"/>
      <c r="H69" s="542"/>
      <c r="I69" s="542"/>
    </row>
    <row r="70" spans="1:9" ht="15" thickBot="1">
      <c r="A70" s="410" t="s">
        <v>455</v>
      </c>
      <c r="B70" s="542"/>
      <c r="C70" s="542"/>
      <c r="D70" s="542"/>
      <c r="E70" s="542"/>
      <c r="F70" s="542"/>
      <c r="G70" s="542"/>
      <c r="H70" s="542"/>
      <c r="I70" s="542"/>
    </row>
    <row r="71" spans="1:9" ht="15" thickBot="1">
      <c r="A71" s="410" t="s">
        <v>456</v>
      </c>
      <c r="B71" s="542"/>
      <c r="C71" s="542"/>
      <c r="D71" s="542"/>
      <c r="E71" s="542"/>
      <c r="F71" s="542"/>
      <c r="G71" s="542"/>
      <c r="H71" s="542"/>
      <c r="I71" s="542"/>
    </row>
    <row r="72" spans="1:9" ht="26.45" thickBot="1">
      <c r="A72" s="411" t="s">
        <v>457</v>
      </c>
      <c r="B72" s="543"/>
      <c r="C72" s="543"/>
      <c r="D72" s="543"/>
      <c r="E72" s="543"/>
      <c r="F72" s="543"/>
      <c r="G72" s="412" t="s">
        <v>458</v>
      </c>
      <c r="H72" s="543"/>
      <c r="I72" s="543"/>
    </row>
    <row r="73" spans="1:9" ht="26.45" thickBot="1">
      <c r="A73" s="411" t="s">
        <v>459</v>
      </c>
      <c r="B73" s="543"/>
      <c r="C73" s="543"/>
      <c r="D73" s="543"/>
      <c r="E73" s="543"/>
      <c r="F73" s="543"/>
      <c r="G73" s="412" t="s">
        <v>458</v>
      </c>
      <c r="H73" s="543"/>
      <c r="I73" s="543"/>
    </row>
    <row r="74" spans="1:9"/>
    <row r="75" spans="1:9"/>
  </sheetData>
  <sheetProtection selectLockedCells="1"/>
  <mergeCells count="1">
    <mergeCell ref="B1:L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9298AB8-725F-41B5-AE5C-EA725AF69750}">
          <x14:formula1>
            <xm:f>'Drop Downs'!$AD$2:$AD$4</xm:f>
          </x14:formula1>
          <xm:sqref>G8:G12 G56:G60 G43:G47 G32:G36 G19:G23 G67:G71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5498-2DBB-4504-84C6-300306F97253}">
  <sheetPr codeName="Sheet4">
    <tabColor theme="4"/>
  </sheetPr>
  <dimension ref="A1:WVG67"/>
  <sheetViews>
    <sheetView showGridLines="0" topLeftCell="A37" zoomScale="85" zoomScaleNormal="85" workbookViewId="0">
      <selection activeCell="C11" sqref="C11"/>
    </sheetView>
  </sheetViews>
  <sheetFormatPr defaultColWidth="0" defaultRowHeight="15.6" zeroHeight="1"/>
  <cols>
    <col min="1" max="1" width="2" style="13" customWidth="1"/>
    <col min="2" max="2" width="22.28515625" style="14" customWidth="1"/>
    <col min="3" max="3" width="192.140625" style="15" customWidth="1"/>
    <col min="4" max="4" width="18.28515625" style="14" customWidth="1"/>
    <col min="5" max="5" width="9.140625" style="13" customWidth="1"/>
    <col min="6" max="242" width="9.140625" style="13" hidden="1"/>
    <col min="243" max="243" width="2" style="13" hidden="1"/>
    <col min="244" max="244" width="3.28515625" style="13" hidden="1"/>
    <col min="245" max="246" width="3.7109375" style="13" hidden="1"/>
    <col min="247" max="247" width="9.85546875" style="13" hidden="1"/>
    <col min="248" max="248" width="4.5703125" style="13" hidden="1"/>
    <col min="249" max="249" width="9.7109375" style="13" hidden="1"/>
    <col min="250" max="251" width="9.140625" style="13" hidden="1"/>
    <col min="252" max="252" width="6.5703125" style="13" hidden="1"/>
    <col min="253" max="253" width="24.5703125" style="13" hidden="1"/>
    <col min="254" max="254" width="15.5703125" style="13" hidden="1"/>
    <col min="255" max="255" width="0.28515625" style="13" hidden="1"/>
    <col min="256" max="498" width="9.140625" style="13" hidden="1"/>
    <col min="499" max="499" width="2" style="13" hidden="1"/>
    <col min="500" max="500" width="3.28515625" style="13" hidden="1"/>
    <col min="501" max="502" width="3.7109375" style="13" hidden="1"/>
    <col min="503" max="503" width="9.85546875" style="13" hidden="1"/>
    <col min="504" max="504" width="4.5703125" style="13" hidden="1"/>
    <col min="505" max="505" width="9.7109375" style="13" hidden="1"/>
    <col min="506" max="507" width="9.140625" style="13" hidden="1"/>
    <col min="508" max="508" width="6.5703125" style="13" hidden="1"/>
    <col min="509" max="509" width="24.5703125" style="13" hidden="1"/>
    <col min="510" max="510" width="15.5703125" style="13" hidden="1"/>
    <col min="511" max="511" width="0.28515625" style="13" hidden="1"/>
    <col min="512" max="754" width="9.140625" style="13" hidden="1"/>
    <col min="755" max="755" width="2" style="13" hidden="1"/>
    <col min="756" max="756" width="3.28515625" style="13" hidden="1"/>
    <col min="757" max="758" width="3.7109375" style="13" hidden="1"/>
    <col min="759" max="759" width="9.85546875" style="13" hidden="1"/>
    <col min="760" max="760" width="4.5703125" style="13" hidden="1"/>
    <col min="761" max="761" width="9.7109375" style="13" hidden="1"/>
    <col min="762" max="763" width="9.140625" style="13" hidden="1"/>
    <col min="764" max="764" width="6.5703125" style="13" hidden="1"/>
    <col min="765" max="765" width="24.5703125" style="13" hidden="1"/>
    <col min="766" max="766" width="15.5703125" style="13" hidden="1"/>
    <col min="767" max="767" width="0.28515625" style="13" hidden="1"/>
    <col min="768" max="1010" width="9.140625" style="13" hidden="1"/>
    <col min="1011" max="1011" width="2" style="13" hidden="1"/>
    <col min="1012" max="1012" width="3.28515625" style="13" hidden="1"/>
    <col min="1013" max="1014" width="3.7109375" style="13" hidden="1"/>
    <col min="1015" max="1015" width="9.85546875" style="13" hidden="1"/>
    <col min="1016" max="1016" width="4.5703125" style="13" hidden="1"/>
    <col min="1017" max="1017" width="9.7109375" style="13" hidden="1"/>
    <col min="1018" max="1019" width="9.140625" style="13" hidden="1"/>
    <col min="1020" max="1020" width="6.5703125" style="13" hidden="1"/>
    <col min="1021" max="1021" width="24.5703125" style="13" hidden="1"/>
    <col min="1022" max="1022" width="15.5703125" style="13" hidden="1"/>
    <col min="1023" max="1023" width="0.28515625" style="13" hidden="1"/>
    <col min="1024" max="1266" width="9.140625" style="13" hidden="1"/>
    <col min="1267" max="1267" width="2" style="13" hidden="1"/>
    <col min="1268" max="1268" width="3.28515625" style="13" hidden="1"/>
    <col min="1269" max="1270" width="3.7109375" style="13" hidden="1"/>
    <col min="1271" max="1271" width="9.85546875" style="13" hidden="1"/>
    <col min="1272" max="1272" width="4.5703125" style="13" hidden="1"/>
    <col min="1273" max="1273" width="9.7109375" style="13" hidden="1"/>
    <col min="1274" max="1275" width="9.140625" style="13" hidden="1"/>
    <col min="1276" max="1276" width="6.5703125" style="13" hidden="1"/>
    <col min="1277" max="1277" width="24.5703125" style="13" hidden="1"/>
    <col min="1278" max="1278" width="15.5703125" style="13" hidden="1"/>
    <col min="1279" max="1279" width="0.28515625" style="13" hidden="1"/>
    <col min="1280" max="1522" width="9.140625" style="13" hidden="1"/>
    <col min="1523" max="1523" width="2" style="13" hidden="1"/>
    <col min="1524" max="1524" width="3.28515625" style="13" hidden="1"/>
    <col min="1525" max="1526" width="3.7109375" style="13" hidden="1"/>
    <col min="1527" max="1527" width="9.85546875" style="13" hidden="1"/>
    <col min="1528" max="1528" width="4.5703125" style="13" hidden="1"/>
    <col min="1529" max="1529" width="9.7109375" style="13" hidden="1"/>
    <col min="1530" max="1531" width="9.140625" style="13" hidden="1"/>
    <col min="1532" max="1532" width="6.5703125" style="13" hidden="1"/>
    <col min="1533" max="1533" width="24.5703125" style="13" hidden="1"/>
    <col min="1534" max="1534" width="15.5703125" style="13" hidden="1"/>
    <col min="1535" max="1535" width="0.28515625" style="13" hidden="1"/>
    <col min="1536" max="1778" width="9.140625" style="13" hidden="1"/>
    <col min="1779" max="1779" width="2" style="13" hidden="1"/>
    <col min="1780" max="1780" width="3.28515625" style="13" hidden="1"/>
    <col min="1781" max="1782" width="3.7109375" style="13" hidden="1"/>
    <col min="1783" max="1783" width="9.85546875" style="13" hidden="1"/>
    <col min="1784" max="1784" width="4.5703125" style="13" hidden="1"/>
    <col min="1785" max="1785" width="9.7109375" style="13" hidden="1"/>
    <col min="1786" max="1787" width="9.140625" style="13" hidden="1"/>
    <col min="1788" max="1788" width="6.5703125" style="13" hidden="1"/>
    <col min="1789" max="1789" width="24.5703125" style="13" hidden="1"/>
    <col min="1790" max="1790" width="15.5703125" style="13" hidden="1"/>
    <col min="1791" max="1791" width="0.28515625" style="13" hidden="1"/>
    <col min="1792" max="2034" width="9.140625" style="13" hidden="1"/>
    <col min="2035" max="2035" width="2" style="13" hidden="1"/>
    <col min="2036" max="2036" width="3.28515625" style="13" hidden="1"/>
    <col min="2037" max="2038" width="3.7109375" style="13" hidden="1"/>
    <col min="2039" max="2039" width="9.85546875" style="13" hidden="1"/>
    <col min="2040" max="2040" width="4.5703125" style="13" hidden="1"/>
    <col min="2041" max="2041" width="9.7109375" style="13" hidden="1"/>
    <col min="2042" max="2043" width="9.140625" style="13" hidden="1"/>
    <col min="2044" max="2044" width="6.5703125" style="13" hidden="1"/>
    <col min="2045" max="2045" width="24.5703125" style="13" hidden="1"/>
    <col min="2046" max="2046" width="15.5703125" style="13" hidden="1"/>
    <col min="2047" max="2047" width="0.28515625" style="13" hidden="1"/>
    <col min="2048" max="2290" width="9.140625" style="13" hidden="1"/>
    <col min="2291" max="2291" width="2" style="13" hidden="1"/>
    <col min="2292" max="2292" width="3.28515625" style="13" hidden="1"/>
    <col min="2293" max="2294" width="3.7109375" style="13" hidden="1"/>
    <col min="2295" max="2295" width="9.85546875" style="13" hidden="1"/>
    <col min="2296" max="2296" width="4.5703125" style="13" hidden="1"/>
    <col min="2297" max="2297" width="9.7109375" style="13" hidden="1"/>
    <col min="2298" max="2299" width="9.140625" style="13" hidden="1"/>
    <col min="2300" max="2300" width="6.5703125" style="13" hidden="1"/>
    <col min="2301" max="2301" width="24.5703125" style="13" hidden="1"/>
    <col min="2302" max="2302" width="15.5703125" style="13" hidden="1"/>
    <col min="2303" max="2303" width="0.28515625" style="13" hidden="1"/>
    <col min="2304" max="2546" width="9.140625" style="13" hidden="1"/>
    <col min="2547" max="2547" width="2" style="13" hidden="1"/>
    <col min="2548" max="2548" width="3.28515625" style="13" hidden="1"/>
    <col min="2549" max="2550" width="3.7109375" style="13" hidden="1"/>
    <col min="2551" max="2551" width="9.85546875" style="13" hidden="1"/>
    <col min="2552" max="2552" width="4.5703125" style="13" hidden="1"/>
    <col min="2553" max="2553" width="9.7109375" style="13" hidden="1"/>
    <col min="2554" max="2555" width="9.140625" style="13" hidden="1"/>
    <col min="2556" max="2556" width="6.5703125" style="13" hidden="1"/>
    <col min="2557" max="2557" width="24.5703125" style="13" hidden="1"/>
    <col min="2558" max="2558" width="15.5703125" style="13" hidden="1"/>
    <col min="2559" max="2559" width="0.28515625" style="13" hidden="1"/>
    <col min="2560" max="2802" width="9.140625" style="13" hidden="1"/>
    <col min="2803" max="2803" width="2" style="13" hidden="1"/>
    <col min="2804" max="2804" width="3.28515625" style="13" hidden="1"/>
    <col min="2805" max="2806" width="3.7109375" style="13" hidden="1"/>
    <col min="2807" max="2807" width="9.85546875" style="13" hidden="1"/>
    <col min="2808" max="2808" width="4.5703125" style="13" hidden="1"/>
    <col min="2809" max="2809" width="9.7109375" style="13" hidden="1"/>
    <col min="2810" max="2811" width="9.140625" style="13" hidden="1"/>
    <col min="2812" max="2812" width="6.5703125" style="13" hidden="1"/>
    <col min="2813" max="2813" width="24.5703125" style="13" hidden="1"/>
    <col min="2814" max="2814" width="15.5703125" style="13" hidden="1"/>
    <col min="2815" max="2815" width="0.28515625" style="13" hidden="1"/>
    <col min="2816" max="3058" width="9.140625" style="13" hidden="1"/>
    <col min="3059" max="3059" width="2" style="13" hidden="1"/>
    <col min="3060" max="3060" width="3.28515625" style="13" hidden="1"/>
    <col min="3061" max="3062" width="3.7109375" style="13" hidden="1"/>
    <col min="3063" max="3063" width="9.85546875" style="13" hidden="1"/>
    <col min="3064" max="3064" width="4.5703125" style="13" hidden="1"/>
    <col min="3065" max="3065" width="9.7109375" style="13" hidden="1"/>
    <col min="3066" max="3067" width="9.140625" style="13" hidden="1"/>
    <col min="3068" max="3068" width="6.5703125" style="13" hidden="1"/>
    <col min="3069" max="3069" width="24.5703125" style="13" hidden="1"/>
    <col min="3070" max="3070" width="15.5703125" style="13" hidden="1"/>
    <col min="3071" max="3071" width="0.28515625" style="13" hidden="1"/>
    <col min="3072" max="3314" width="9.140625" style="13" hidden="1"/>
    <col min="3315" max="3315" width="2" style="13" hidden="1"/>
    <col min="3316" max="3316" width="3.28515625" style="13" hidden="1"/>
    <col min="3317" max="3318" width="3.7109375" style="13" hidden="1"/>
    <col min="3319" max="3319" width="9.85546875" style="13" hidden="1"/>
    <col min="3320" max="3320" width="4.5703125" style="13" hidden="1"/>
    <col min="3321" max="3321" width="9.7109375" style="13" hidden="1"/>
    <col min="3322" max="3323" width="9.140625" style="13" hidden="1"/>
    <col min="3324" max="3324" width="6.5703125" style="13" hidden="1"/>
    <col min="3325" max="3325" width="24.5703125" style="13" hidden="1"/>
    <col min="3326" max="3326" width="15.5703125" style="13" hidden="1"/>
    <col min="3327" max="3327" width="0.28515625" style="13" hidden="1"/>
    <col min="3328" max="3570" width="9.140625" style="13" hidden="1"/>
    <col min="3571" max="3571" width="2" style="13" hidden="1"/>
    <col min="3572" max="3572" width="3.28515625" style="13" hidden="1"/>
    <col min="3573" max="3574" width="3.7109375" style="13" hidden="1"/>
    <col min="3575" max="3575" width="9.85546875" style="13" hidden="1"/>
    <col min="3576" max="3576" width="4.5703125" style="13" hidden="1"/>
    <col min="3577" max="3577" width="9.7109375" style="13" hidden="1"/>
    <col min="3578" max="3579" width="9.140625" style="13" hidden="1"/>
    <col min="3580" max="3580" width="6.5703125" style="13" hidden="1"/>
    <col min="3581" max="3581" width="24.5703125" style="13" hidden="1"/>
    <col min="3582" max="3582" width="15.5703125" style="13" hidden="1"/>
    <col min="3583" max="3583" width="0.28515625" style="13" hidden="1"/>
    <col min="3584" max="3826" width="9.140625" style="13" hidden="1"/>
    <col min="3827" max="3827" width="2" style="13" hidden="1"/>
    <col min="3828" max="3828" width="3.28515625" style="13" hidden="1"/>
    <col min="3829" max="3830" width="3.7109375" style="13" hidden="1"/>
    <col min="3831" max="3831" width="9.85546875" style="13" hidden="1"/>
    <col min="3832" max="3832" width="4.5703125" style="13" hidden="1"/>
    <col min="3833" max="3833" width="9.7109375" style="13" hidden="1"/>
    <col min="3834" max="3835" width="9.140625" style="13" hidden="1"/>
    <col min="3836" max="3836" width="6.5703125" style="13" hidden="1"/>
    <col min="3837" max="3837" width="24.5703125" style="13" hidden="1"/>
    <col min="3838" max="3838" width="15.5703125" style="13" hidden="1"/>
    <col min="3839" max="3839" width="0.28515625" style="13" hidden="1"/>
    <col min="3840" max="4082" width="9.140625" style="13" hidden="1"/>
    <col min="4083" max="4083" width="2" style="13" hidden="1"/>
    <col min="4084" max="4084" width="3.28515625" style="13" hidden="1"/>
    <col min="4085" max="4086" width="3.7109375" style="13" hidden="1"/>
    <col min="4087" max="4087" width="9.85546875" style="13" hidden="1"/>
    <col min="4088" max="4088" width="4.5703125" style="13" hidden="1"/>
    <col min="4089" max="4089" width="9.7109375" style="13" hidden="1"/>
    <col min="4090" max="4091" width="9.140625" style="13" hidden="1"/>
    <col min="4092" max="4092" width="6.5703125" style="13" hidden="1"/>
    <col min="4093" max="4093" width="24.5703125" style="13" hidden="1"/>
    <col min="4094" max="4094" width="15.5703125" style="13" hidden="1"/>
    <col min="4095" max="4095" width="0.28515625" style="13" hidden="1"/>
    <col min="4096" max="4338" width="9.140625" style="13" hidden="1"/>
    <col min="4339" max="4339" width="2" style="13" hidden="1"/>
    <col min="4340" max="4340" width="3.28515625" style="13" hidden="1"/>
    <col min="4341" max="4342" width="3.7109375" style="13" hidden="1"/>
    <col min="4343" max="4343" width="9.85546875" style="13" hidden="1"/>
    <col min="4344" max="4344" width="4.5703125" style="13" hidden="1"/>
    <col min="4345" max="4345" width="9.7109375" style="13" hidden="1"/>
    <col min="4346" max="4347" width="9.140625" style="13" hidden="1"/>
    <col min="4348" max="4348" width="6.5703125" style="13" hidden="1"/>
    <col min="4349" max="4349" width="24.5703125" style="13" hidden="1"/>
    <col min="4350" max="4350" width="15.5703125" style="13" hidden="1"/>
    <col min="4351" max="4351" width="0.28515625" style="13" hidden="1"/>
    <col min="4352" max="4594" width="9.140625" style="13" hidden="1"/>
    <col min="4595" max="4595" width="2" style="13" hidden="1"/>
    <col min="4596" max="4596" width="3.28515625" style="13" hidden="1"/>
    <col min="4597" max="4598" width="3.7109375" style="13" hidden="1"/>
    <col min="4599" max="4599" width="9.85546875" style="13" hidden="1"/>
    <col min="4600" max="4600" width="4.5703125" style="13" hidden="1"/>
    <col min="4601" max="4601" width="9.7109375" style="13" hidden="1"/>
    <col min="4602" max="4603" width="9.140625" style="13" hidden="1"/>
    <col min="4604" max="4604" width="6.5703125" style="13" hidden="1"/>
    <col min="4605" max="4605" width="24.5703125" style="13" hidden="1"/>
    <col min="4606" max="4606" width="15.5703125" style="13" hidden="1"/>
    <col min="4607" max="4607" width="0.28515625" style="13" hidden="1"/>
    <col min="4608" max="4850" width="9.140625" style="13" hidden="1"/>
    <col min="4851" max="4851" width="2" style="13" hidden="1"/>
    <col min="4852" max="4852" width="3.28515625" style="13" hidden="1"/>
    <col min="4853" max="4854" width="3.7109375" style="13" hidden="1"/>
    <col min="4855" max="4855" width="9.85546875" style="13" hidden="1"/>
    <col min="4856" max="4856" width="4.5703125" style="13" hidden="1"/>
    <col min="4857" max="4857" width="9.7109375" style="13" hidden="1"/>
    <col min="4858" max="4859" width="9.140625" style="13" hidden="1"/>
    <col min="4860" max="4860" width="6.5703125" style="13" hidden="1"/>
    <col min="4861" max="4861" width="24.5703125" style="13" hidden="1"/>
    <col min="4862" max="4862" width="15.5703125" style="13" hidden="1"/>
    <col min="4863" max="4863" width="0.28515625" style="13" hidden="1"/>
    <col min="4864" max="5106" width="9.140625" style="13" hidden="1"/>
    <col min="5107" max="5107" width="2" style="13" hidden="1"/>
    <col min="5108" max="5108" width="3.28515625" style="13" hidden="1"/>
    <col min="5109" max="5110" width="3.7109375" style="13" hidden="1"/>
    <col min="5111" max="5111" width="9.85546875" style="13" hidden="1"/>
    <col min="5112" max="5112" width="4.5703125" style="13" hidden="1"/>
    <col min="5113" max="5113" width="9.7109375" style="13" hidden="1"/>
    <col min="5114" max="5115" width="9.140625" style="13" hidden="1"/>
    <col min="5116" max="5116" width="6.5703125" style="13" hidden="1"/>
    <col min="5117" max="5117" width="24.5703125" style="13" hidden="1"/>
    <col min="5118" max="5118" width="15.5703125" style="13" hidden="1"/>
    <col min="5119" max="5119" width="0.28515625" style="13" hidden="1"/>
    <col min="5120" max="5362" width="9.140625" style="13" hidden="1"/>
    <col min="5363" max="5363" width="2" style="13" hidden="1"/>
    <col min="5364" max="5364" width="3.28515625" style="13" hidden="1"/>
    <col min="5365" max="5366" width="3.7109375" style="13" hidden="1"/>
    <col min="5367" max="5367" width="9.85546875" style="13" hidden="1"/>
    <col min="5368" max="5368" width="4.5703125" style="13" hidden="1"/>
    <col min="5369" max="5369" width="9.7109375" style="13" hidden="1"/>
    <col min="5370" max="5371" width="9.140625" style="13" hidden="1"/>
    <col min="5372" max="5372" width="6.5703125" style="13" hidden="1"/>
    <col min="5373" max="5373" width="24.5703125" style="13" hidden="1"/>
    <col min="5374" max="5374" width="15.5703125" style="13" hidden="1"/>
    <col min="5375" max="5375" width="0.28515625" style="13" hidden="1"/>
    <col min="5376" max="5618" width="9.140625" style="13" hidden="1"/>
    <col min="5619" max="5619" width="2" style="13" hidden="1"/>
    <col min="5620" max="5620" width="3.28515625" style="13" hidden="1"/>
    <col min="5621" max="5622" width="3.7109375" style="13" hidden="1"/>
    <col min="5623" max="5623" width="9.85546875" style="13" hidden="1"/>
    <col min="5624" max="5624" width="4.5703125" style="13" hidden="1"/>
    <col min="5625" max="5625" width="9.7109375" style="13" hidden="1"/>
    <col min="5626" max="5627" width="9.140625" style="13" hidden="1"/>
    <col min="5628" max="5628" width="6.5703125" style="13" hidden="1"/>
    <col min="5629" max="5629" width="24.5703125" style="13" hidden="1"/>
    <col min="5630" max="5630" width="15.5703125" style="13" hidden="1"/>
    <col min="5631" max="5631" width="0.28515625" style="13" hidden="1"/>
    <col min="5632" max="5874" width="9.140625" style="13" hidden="1"/>
    <col min="5875" max="5875" width="2" style="13" hidden="1"/>
    <col min="5876" max="5876" width="3.28515625" style="13" hidden="1"/>
    <col min="5877" max="5878" width="3.7109375" style="13" hidden="1"/>
    <col min="5879" max="5879" width="9.85546875" style="13" hidden="1"/>
    <col min="5880" max="5880" width="4.5703125" style="13" hidden="1"/>
    <col min="5881" max="5881" width="9.7109375" style="13" hidden="1"/>
    <col min="5882" max="5883" width="9.140625" style="13" hidden="1"/>
    <col min="5884" max="5884" width="6.5703125" style="13" hidden="1"/>
    <col min="5885" max="5885" width="24.5703125" style="13" hidden="1"/>
    <col min="5886" max="5886" width="15.5703125" style="13" hidden="1"/>
    <col min="5887" max="5887" width="0.28515625" style="13" hidden="1"/>
    <col min="5888" max="6130" width="9.140625" style="13" hidden="1"/>
    <col min="6131" max="6131" width="2" style="13" hidden="1"/>
    <col min="6132" max="6132" width="3.28515625" style="13" hidden="1"/>
    <col min="6133" max="6134" width="3.7109375" style="13" hidden="1"/>
    <col min="6135" max="6135" width="9.85546875" style="13" hidden="1"/>
    <col min="6136" max="6136" width="4.5703125" style="13" hidden="1"/>
    <col min="6137" max="6137" width="9.7109375" style="13" hidden="1"/>
    <col min="6138" max="6139" width="9.140625" style="13" hidden="1"/>
    <col min="6140" max="6140" width="6.5703125" style="13" hidden="1"/>
    <col min="6141" max="6141" width="24.5703125" style="13" hidden="1"/>
    <col min="6142" max="6142" width="15.5703125" style="13" hidden="1"/>
    <col min="6143" max="6143" width="0.28515625" style="13" hidden="1"/>
    <col min="6144" max="6386" width="9.140625" style="13" hidden="1"/>
    <col min="6387" max="6387" width="2" style="13" hidden="1"/>
    <col min="6388" max="6388" width="3.28515625" style="13" hidden="1"/>
    <col min="6389" max="6390" width="3.7109375" style="13" hidden="1"/>
    <col min="6391" max="6391" width="9.85546875" style="13" hidden="1"/>
    <col min="6392" max="6392" width="4.5703125" style="13" hidden="1"/>
    <col min="6393" max="6393" width="9.7109375" style="13" hidden="1"/>
    <col min="6394" max="6395" width="9.140625" style="13" hidden="1"/>
    <col min="6396" max="6396" width="6.5703125" style="13" hidden="1"/>
    <col min="6397" max="6397" width="24.5703125" style="13" hidden="1"/>
    <col min="6398" max="6398" width="15.5703125" style="13" hidden="1"/>
    <col min="6399" max="6399" width="0.28515625" style="13" hidden="1"/>
    <col min="6400" max="6642" width="9.140625" style="13" hidden="1"/>
    <col min="6643" max="6643" width="2" style="13" hidden="1"/>
    <col min="6644" max="6644" width="3.28515625" style="13" hidden="1"/>
    <col min="6645" max="6646" width="3.7109375" style="13" hidden="1"/>
    <col min="6647" max="6647" width="9.85546875" style="13" hidden="1"/>
    <col min="6648" max="6648" width="4.5703125" style="13" hidden="1"/>
    <col min="6649" max="6649" width="9.7109375" style="13" hidden="1"/>
    <col min="6650" max="6651" width="9.140625" style="13" hidden="1"/>
    <col min="6652" max="6652" width="6.5703125" style="13" hidden="1"/>
    <col min="6653" max="6653" width="24.5703125" style="13" hidden="1"/>
    <col min="6654" max="6654" width="15.5703125" style="13" hidden="1"/>
    <col min="6655" max="6655" width="0.28515625" style="13" hidden="1"/>
    <col min="6656" max="6898" width="9.140625" style="13" hidden="1"/>
    <col min="6899" max="6899" width="2" style="13" hidden="1"/>
    <col min="6900" max="6900" width="3.28515625" style="13" hidden="1"/>
    <col min="6901" max="6902" width="3.7109375" style="13" hidden="1"/>
    <col min="6903" max="6903" width="9.85546875" style="13" hidden="1"/>
    <col min="6904" max="6904" width="4.5703125" style="13" hidden="1"/>
    <col min="6905" max="6905" width="9.7109375" style="13" hidden="1"/>
    <col min="6906" max="6907" width="9.140625" style="13" hidden="1"/>
    <col min="6908" max="6908" width="6.5703125" style="13" hidden="1"/>
    <col min="6909" max="6909" width="24.5703125" style="13" hidden="1"/>
    <col min="6910" max="6910" width="15.5703125" style="13" hidden="1"/>
    <col min="6911" max="6911" width="0.28515625" style="13" hidden="1"/>
    <col min="6912" max="7154" width="9.140625" style="13" hidden="1"/>
    <col min="7155" max="7155" width="2" style="13" hidden="1"/>
    <col min="7156" max="7156" width="3.28515625" style="13" hidden="1"/>
    <col min="7157" max="7158" width="3.7109375" style="13" hidden="1"/>
    <col min="7159" max="7159" width="9.85546875" style="13" hidden="1"/>
    <col min="7160" max="7160" width="4.5703125" style="13" hidden="1"/>
    <col min="7161" max="7161" width="9.7109375" style="13" hidden="1"/>
    <col min="7162" max="7163" width="9.140625" style="13" hidden="1"/>
    <col min="7164" max="7164" width="6.5703125" style="13" hidden="1"/>
    <col min="7165" max="7165" width="24.5703125" style="13" hidden="1"/>
    <col min="7166" max="7166" width="15.5703125" style="13" hidden="1"/>
    <col min="7167" max="7167" width="0.28515625" style="13" hidden="1"/>
    <col min="7168" max="7410" width="9.140625" style="13" hidden="1"/>
    <col min="7411" max="7411" width="2" style="13" hidden="1"/>
    <col min="7412" max="7412" width="3.28515625" style="13" hidden="1"/>
    <col min="7413" max="7414" width="3.7109375" style="13" hidden="1"/>
    <col min="7415" max="7415" width="9.85546875" style="13" hidden="1"/>
    <col min="7416" max="7416" width="4.5703125" style="13" hidden="1"/>
    <col min="7417" max="7417" width="9.7109375" style="13" hidden="1"/>
    <col min="7418" max="7419" width="9.140625" style="13" hidden="1"/>
    <col min="7420" max="7420" width="6.5703125" style="13" hidden="1"/>
    <col min="7421" max="7421" width="24.5703125" style="13" hidden="1"/>
    <col min="7422" max="7422" width="15.5703125" style="13" hidden="1"/>
    <col min="7423" max="7423" width="0.28515625" style="13" hidden="1"/>
    <col min="7424" max="7666" width="9.140625" style="13" hidden="1"/>
    <col min="7667" max="7667" width="2" style="13" hidden="1"/>
    <col min="7668" max="7668" width="3.28515625" style="13" hidden="1"/>
    <col min="7669" max="7670" width="3.7109375" style="13" hidden="1"/>
    <col min="7671" max="7671" width="9.85546875" style="13" hidden="1"/>
    <col min="7672" max="7672" width="4.5703125" style="13" hidden="1"/>
    <col min="7673" max="7673" width="9.7109375" style="13" hidden="1"/>
    <col min="7674" max="7675" width="9.140625" style="13" hidden="1"/>
    <col min="7676" max="7676" width="6.5703125" style="13" hidden="1"/>
    <col min="7677" max="7677" width="24.5703125" style="13" hidden="1"/>
    <col min="7678" max="7678" width="15.5703125" style="13" hidden="1"/>
    <col min="7679" max="7679" width="0.28515625" style="13" hidden="1"/>
    <col min="7680" max="7922" width="9.140625" style="13" hidden="1"/>
    <col min="7923" max="7923" width="2" style="13" hidden="1"/>
    <col min="7924" max="7924" width="3.28515625" style="13" hidden="1"/>
    <col min="7925" max="7926" width="3.7109375" style="13" hidden="1"/>
    <col min="7927" max="7927" width="9.85546875" style="13" hidden="1"/>
    <col min="7928" max="7928" width="4.5703125" style="13" hidden="1"/>
    <col min="7929" max="7929" width="9.7109375" style="13" hidden="1"/>
    <col min="7930" max="7931" width="9.140625" style="13" hidden="1"/>
    <col min="7932" max="7932" width="6.5703125" style="13" hidden="1"/>
    <col min="7933" max="7933" width="24.5703125" style="13" hidden="1"/>
    <col min="7934" max="7934" width="15.5703125" style="13" hidden="1"/>
    <col min="7935" max="7935" width="0.28515625" style="13" hidden="1"/>
    <col min="7936" max="8178" width="9.140625" style="13" hidden="1"/>
    <col min="8179" max="8179" width="2" style="13" hidden="1"/>
    <col min="8180" max="8180" width="3.28515625" style="13" hidden="1"/>
    <col min="8181" max="8182" width="3.7109375" style="13" hidden="1"/>
    <col min="8183" max="8183" width="9.85546875" style="13" hidden="1"/>
    <col min="8184" max="8184" width="4.5703125" style="13" hidden="1"/>
    <col min="8185" max="8185" width="9.7109375" style="13" hidden="1"/>
    <col min="8186" max="8187" width="9.140625" style="13" hidden="1"/>
    <col min="8188" max="8188" width="6.5703125" style="13" hidden="1"/>
    <col min="8189" max="8189" width="24.5703125" style="13" hidden="1"/>
    <col min="8190" max="8190" width="15.5703125" style="13" hidden="1"/>
    <col min="8191" max="8191" width="0.28515625" style="13" hidden="1"/>
    <col min="8192" max="8434" width="9.140625" style="13" hidden="1"/>
    <col min="8435" max="8435" width="2" style="13" hidden="1"/>
    <col min="8436" max="8436" width="3.28515625" style="13" hidden="1"/>
    <col min="8437" max="8438" width="3.7109375" style="13" hidden="1"/>
    <col min="8439" max="8439" width="9.85546875" style="13" hidden="1"/>
    <col min="8440" max="8440" width="4.5703125" style="13" hidden="1"/>
    <col min="8441" max="8441" width="9.7109375" style="13" hidden="1"/>
    <col min="8442" max="8443" width="9.140625" style="13" hidden="1"/>
    <col min="8444" max="8444" width="6.5703125" style="13" hidden="1"/>
    <col min="8445" max="8445" width="24.5703125" style="13" hidden="1"/>
    <col min="8446" max="8446" width="15.5703125" style="13" hidden="1"/>
    <col min="8447" max="8447" width="0.28515625" style="13" hidden="1"/>
    <col min="8448" max="8690" width="9.140625" style="13" hidden="1"/>
    <col min="8691" max="8691" width="2" style="13" hidden="1"/>
    <col min="8692" max="8692" width="3.28515625" style="13" hidden="1"/>
    <col min="8693" max="8694" width="3.7109375" style="13" hidden="1"/>
    <col min="8695" max="8695" width="9.85546875" style="13" hidden="1"/>
    <col min="8696" max="8696" width="4.5703125" style="13" hidden="1"/>
    <col min="8697" max="8697" width="9.7109375" style="13" hidden="1"/>
    <col min="8698" max="8699" width="9.140625" style="13" hidden="1"/>
    <col min="8700" max="8700" width="6.5703125" style="13" hidden="1"/>
    <col min="8701" max="8701" width="24.5703125" style="13" hidden="1"/>
    <col min="8702" max="8702" width="15.5703125" style="13" hidden="1"/>
    <col min="8703" max="8703" width="0.28515625" style="13" hidden="1"/>
    <col min="8704" max="8946" width="9.140625" style="13" hidden="1"/>
    <col min="8947" max="8947" width="2" style="13" hidden="1"/>
    <col min="8948" max="8948" width="3.28515625" style="13" hidden="1"/>
    <col min="8949" max="8950" width="3.7109375" style="13" hidden="1"/>
    <col min="8951" max="8951" width="9.85546875" style="13" hidden="1"/>
    <col min="8952" max="8952" width="4.5703125" style="13" hidden="1"/>
    <col min="8953" max="8953" width="9.7109375" style="13" hidden="1"/>
    <col min="8954" max="8955" width="9.140625" style="13" hidden="1"/>
    <col min="8956" max="8956" width="6.5703125" style="13" hidden="1"/>
    <col min="8957" max="8957" width="24.5703125" style="13" hidden="1"/>
    <col min="8958" max="8958" width="15.5703125" style="13" hidden="1"/>
    <col min="8959" max="8959" width="0.28515625" style="13" hidden="1"/>
    <col min="8960" max="9202" width="9.140625" style="13" hidden="1"/>
    <col min="9203" max="9203" width="2" style="13" hidden="1"/>
    <col min="9204" max="9204" width="3.28515625" style="13" hidden="1"/>
    <col min="9205" max="9206" width="3.7109375" style="13" hidden="1"/>
    <col min="9207" max="9207" width="9.85546875" style="13" hidden="1"/>
    <col min="9208" max="9208" width="4.5703125" style="13" hidden="1"/>
    <col min="9209" max="9209" width="9.7109375" style="13" hidden="1"/>
    <col min="9210" max="9211" width="9.140625" style="13" hidden="1"/>
    <col min="9212" max="9212" width="6.5703125" style="13" hidden="1"/>
    <col min="9213" max="9213" width="24.5703125" style="13" hidden="1"/>
    <col min="9214" max="9214" width="15.5703125" style="13" hidden="1"/>
    <col min="9215" max="9215" width="0.28515625" style="13" hidden="1"/>
    <col min="9216" max="9458" width="9.140625" style="13" hidden="1"/>
    <col min="9459" max="9459" width="2" style="13" hidden="1"/>
    <col min="9460" max="9460" width="3.28515625" style="13" hidden="1"/>
    <col min="9461" max="9462" width="3.7109375" style="13" hidden="1"/>
    <col min="9463" max="9463" width="9.85546875" style="13" hidden="1"/>
    <col min="9464" max="9464" width="4.5703125" style="13" hidden="1"/>
    <col min="9465" max="9465" width="9.7109375" style="13" hidden="1"/>
    <col min="9466" max="9467" width="9.140625" style="13" hidden="1"/>
    <col min="9468" max="9468" width="6.5703125" style="13" hidden="1"/>
    <col min="9469" max="9469" width="24.5703125" style="13" hidden="1"/>
    <col min="9470" max="9470" width="15.5703125" style="13" hidden="1"/>
    <col min="9471" max="9471" width="0.28515625" style="13" hidden="1"/>
    <col min="9472" max="9714" width="9.140625" style="13" hidden="1"/>
    <col min="9715" max="9715" width="2" style="13" hidden="1"/>
    <col min="9716" max="9716" width="3.28515625" style="13" hidden="1"/>
    <col min="9717" max="9718" width="3.7109375" style="13" hidden="1"/>
    <col min="9719" max="9719" width="9.85546875" style="13" hidden="1"/>
    <col min="9720" max="9720" width="4.5703125" style="13" hidden="1"/>
    <col min="9721" max="9721" width="9.7109375" style="13" hidden="1"/>
    <col min="9722" max="9723" width="9.140625" style="13" hidden="1"/>
    <col min="9724" max="9724" width="6.5703125" style="13" hidden="1"/>
    <col min="9725" max="9725" width="24.5703125" style="13" hidden="1"/>
    <col min="9726" max="9726" width="15.5703125" style="13" hidden="1"/>
    <col min="9727" max="9727" width="0.28515625" style="13" hidden="1"/>
    <col min="9728" max="9970" width="9.140625" style="13" hidden="1"/>
    <col min="9971" max="9971" width="2" style="13" hidden="1"/>
    <col min="9972" max="9972" width="3.28515625" style="13" hidden="1"/>
    <col min="9973" max="9974" width="3.7109375" style="13" hidden="1"/>
    <col min="9975" max="9975" width="9.85546875" style="13" hidden="1"/>
    <col min="9976" max="9976" width="4.5703125" style="13" hidden="1"/>
    <col min="9977" max="9977" width="9.7109375" style="13" hidden="1"/>
    <col min="9978" max="9979" width="9.140625" style="13" hidden="1"/>
    <col min="9980" max="9980" width="6.5703125" style="13" hidden="1"/>
    <col min="9981" max="9981" width="24.5703125" style="13" hidden="1"/>
    <col min="9982" max="9982" width="15.5703125" style="13" hidden="1"/>
    <col min="9983" max="9983" width="0.28515625" style="13" hidden="1"/>
    <col min="9984" max="10226" width="9.140625" style="13" hidden="1"/>
    <col min="10227" max="10227" width="2" style="13" hidden="1"/>
    <col min="10228" max="10228" width="3.28515625" style="13" hidden="1"/>
    <col min="10229" max="10230" width="3.7109375" style="13" hidden="1"/>
    <col min="10231" max="10231" width="9.85546875" style="13" hidden="1"/>
    <col min="10232" max="10232" width="4.5703125" style="13" hidden="1"/>
    <col min="10233" max="10233" width="9.7109375" style="13" hidden="1"/>
    <col min="10234" max="10235" width="9.140625" style="13" hidden="1"/>
    <col min="10236" max="10236" width="6.5703125" style="13" hidden="1"/>
    <col min="10237" max="10237" width="24.5703125" style="13" hidden="1"/>
    <col min="10238" max="10238" width="15.5703125" style="13" hidden="1"/>
    <col min="10239" max="10239" width="0.28515625" style="13" hidden="1"/>
    <col min="10240" max="10482" width="9.140625" style="13" hidden="1"/>
    <col min="10483" max="10483" width="2" style="13" hidden="1"/>
    <col min="10484" max="10484" width="3.28515625" style="13" hidden="1"/>
    <col min="10485" max="10486" width="3.7109375" style="13" hidden="1"/>
    <col min="10487" max="10487" width="9.85546875" style="13" hidden="1"/>
    <col min="10488" max="10488" width="4.5703125" style="13" hidden="1"/>
    <col min="10489" max="10489" width="9.7109375" style="13" hidden="1"/>
    <col min="10490" max="10491" width="9.140625" style="13" hidden="1"/>
    <col min="10492" max="10492" width="6.5703125" style="13" hidden="1"/>
    <col min="10493" max="10493" width="24.5703125" style="13" hidden="1"/>
    <col min="10494" max="10494" width="15.5703125" style="13" hidden="1"/>
    <col min="10495" max="10495" width="0.28515625" style="13" hidden="1"/>
    <col min="10496" max="10738" width="9.140625" style="13" hidden="1"/>
    <col min="10739" max="10739" width="2" style="13" hidden="1"/>
    <col min="10740" max="10740" width="3.28515625" style="13" hidden="1"/>
    <col min="10741" max="10742" width="3.7109375" style="13" hidden="1"/>
    <col min="10743" max="10743" width="9.85546875" style="13" hidden="1"/>
    <col min="10744" max="10744" width="4.5703125" style="13" hidden="1"/>
    <col min="10745" max="10745" width="9.7109375" style="13" hidden="1"/>
    <col min="10746" max="10747" width="9.140625" style="13" hidden="1"/>
    <col min="10748" max="10748" width="6.5703125" style="13" hidden="1"/>
    <col min="10749" max="10749" width="24.5703125" style="13" hidden="1"/>
    <col min="10750" max="10750" width="15.5703125" style="13" hidden="1"/>
    <col min="10751" max="10751" width="0.28515625" style="13" hidden="1"/>
    <col min="10752" max="10994" width="9.140625" style="13" hidden="1"/>
    <col min="10995" max="10995" width="2" style="13" hidden="1"/>
    <col min="10996" max="10996" width="3.28515625" style="13" hidden="1"/>
    <col min="10997" max="10998" width="3.7109375" style="13" hidden="1"/>
    <col min="10999" max="10999" width="9.85546875" style="13" hidden="1"/>
    <col min="11000" max="11000" width="4.5703125" style="13" hidden="1"/>
    <col min="11001" max="11001" width="9.7109375" style="13" hidden="1"/>
    <col min="11002" max="11003" width="9.140625" style="13" hidden="1"/>
    <col min="11004" max="11004" width="6.5703125" style="13" hidden="1"/>
    <col min="11005" max="11005" width="24.5703125" style="13" hidden="1"/>
    <col min="11006" max="11006" width="15.5703125" style="13" hidden="1"/>
    <col min="11007" max="11007" width="0.28515625" style="13" hidden="1"/>
    <col min="11008" max="11250" width="9.140625" style="13" hidden="1"/>
    <col min="11251" max="11251" width="2" style="13" hidden="1"/>
    <col min="11252" max="11252" width="3.28515625" style="13" hidden="1"/>
    <col min="11253" max="11254" width="3.7109375" style="13" hidden="1"/>
    <col min="11255" max="11255" width="9.85546875" style="13" hidden="1"/>
    <col min="11256" max="11256" width="4.5703125" style="13" hidden="1"/>
    <col min="11257" max="11257" width="9.7109375" style="13" hidden="1"/>
    <col min="11258" max="11259" width="9.140625" style="13" hidden="1"/>
    <col min="11260" max="11260" width="6.5703125" style="13" hidden="1"/>
    <col min="11261" max="11261" width="24.5703125" style="13" hidden="1"/>
    <col min="11262" max="11262" width="15.5703125" style="13" hidden="1"/>
    <col min="11263" max="11263" width="0.28515625" style="13" hidden="1"/>
    <col min="11264" max="11506" width="9.140625" style="13" hidden="1"/>
    <col min="11507" max="11507" width="2" style="13" hidden="1"/>
    <col min="11508" max="11508" width="3.28515625" style="13" hidden="1"/>
    <col min="11509" max="11510" width="3.7109375" style="13" hidden="1"/>
    <col min="11511" max="11511" width="9.85546875" style="13" hidden="1"/>
    <col min="11512" max="11512" width="4.5703125" style="13" hidden="1"/>
    <col min="11513" max="11513" width="9.7109375" style="13" hidden="1"/>
    <col min="11514" max="11515" width="9.140625" style="13" hidden="1"/>
    <col min="11516" max="11516" width="6.5703125" style="13" hidden="1"/>
    <col min="11517" max="11517" width="24.5703125" style="13" hidden="1"/>
    <col min="11518" max="11518" width="15.5703125" style="13" hidden="1"/>
    <col min="11519" max="11519" width="0.28515625" style="13" hidden="1"/>
    <col min="11520" max="11762" width="9.140625" style="13" hidden="1"/>
    <col min="11763" max="11763" width="2" style="13" hidden="1"/>
    <col min="11764" max="11764" width="3.28515625" style="13" hidden="1"/>
    <col min="11765" max="11766" width="3.7109375" style="13" hidden="1"/>
    <col min="11767" max="11767" width="9.85546875" style="13" hidden="1"/>
    <col min="11768" max="11768" width="4.5703125" style="13" hidden="1"/>
    <col min="11769" max="11769" width="9.7109375" style="13" hidden="1"/>
    <col min="11770" max="11771" width="9.140625" style="13" hidden="1"/>
    <col min="11772" max="11772" width="6.5703125" style="13" hidden="1"/>
    <col min="11773" max="11773" width="24.5703125" style="13" hidden="1"/>
    <col min="11774" max="11774" width="15.5703125" style="13" hidden="1"/>
    <col min="11775" max="11775" width="0.28515625" style="13" hidden="1"/>
    <col min="11776" max="12018" width="9.140625" style="13" hidden="1"/>
    <col min="12019" max="12019" width="2" style="13" hidden="1"/>
    <col min="12020" max="12020" width="3.28515625" style="13" hidden="1"/>
    <col min="12021" max="12022" width="3.7109375" style="13" hidden="1"/>
    <col min="12023" max="12023" width="9.85546875" style="13" hidden="1"/>
    <col min="12024" max="12024" width="4.5703125" style="13" hidden="1"/>
    <col min="12025" max="12025" width="9.7109375" style="13" hidden="1"/>
    <col min="12026" max="12027" width="9.140625" style="13" hidden="1"/>
    <col min="12028" max="12028" width="6.5703125" style="13" hidden="1"/>
    <col min="12029" max="12029" width="24.5703125" style="13" hidden="1"/>
    <col min="12030" max="12030" width="15.5703125" style="13" hidden="1"/>
    <col min="12031" max="12031" width="0.28515625" style="13" hidden="1"/>
    <col min="12032" max="12274" width="9.140625" style="13" hidden="1"/>
    <col min="12275" max="12275" width="2" style="13" hidden="1"/>
    <col min="12276" max="12276" width="3.28515625" style="13" hidden="1"/>
    <col min="12277" max="12278" width="3.7109375" style="13" hidden="1"/>
    <col min="12279" max="12279" width="9.85546875" style="13" hidden="1"/>
    <col min="12280" max="12280" width="4.5703125" style="13" hidden="1"/>
    <col min="12281" max="12281" width="9.7109375" style="13" hidden="1"/>
    <col min="12282" max="12283" width="9.140625" style="13" hidden="1"/>
    <col min="12284" max="12284" width="6.5703125" style="13" hidden="1"/>
    <col min="12285" max="12285" width="24.5703125" style="13" hidden="1"/>
    <col min="12286" max="12286" width="15.5703125" style="13" hidden="1"/>
    <col min="12287" max="12287" width="0.28515625" style="13" hidden="1"/>
    <col min="12288" max="12530" width="9.140625" style="13" hidden="1"/>
    <col min="12531" max="12531" width="2" style="13" hidden="1"/>
    <col min="12532" max="12532" width="3.28515625" style="13" hidden="1"/>
    <col min="12533" max="12534" width="3.7109375" style="13" hidden="1"/>
    <col min="12535" max="12535" width="9.85546875" style="13" hidden="1"/>
    <col min="12536" max="12536" width="4.5703125" style="13" hidden="1"/>
    <col min="12537" max="12537" width="9.7109375" style="13" hidden="1"/>
    <col min="12538" max="12539" width="9.140625" style="13" hidden="1"/>
    <col min="12540" max="12540" width="6.5703125" style="13" hidden="1"/>
    <col min="12541" max="12541" width="24.5703125" style="13" hidden="1"/>
    <col min="12542" max="12542" width="15.5703125" style="13" hidden="1"/>
    <col min="12543" max="12543" width="0.28515625" style="13" hidden="1"/>
    <col min="12544" max="12786" width="9.140625" style="13" hidden="1"/>
    <col min="12787" max="12787" width="2" style="13" hidden="1"/>
    <col min="12788" max="12788" width="3.28515625" style="13" hidden="1"/>
    <col min="12789" max="12790" width="3.7109375" style="13" hidden="1"/>
    <col min="12791" max="12791" width="9.85546875" style="13" hidden="1"/>
    <col min="12792" max="12792" width="4.5703125" style="13" hidden="1"/>
    <col min="12793" max="12793" width="9.7109375" style="13" hidden="1"/>
    <col min="12794" max="12795" width="9.140625" style="13" hidden="1"/>
    <col min="12796" max="12796" width="6.5703125" style="13" hidden="1"/>
    <col min="12797" max="12797" width="24.5703125" style="13" hidden="1"/>
    <col min="12798" max="12798" width="15.5703125" style="13" hidden="1"/>
    <col min="12799" max="12799" width="0.28515625" style="13" hidden="1"/>
    <col min="12800" max="13042" width="9.140625" style="13" hidden="1"/>
    <col min="13043" max="13043" width="2" style="13" hidden="1"/>
    <col min="13044" max="13044" width="3.28515625" style="13" hidden="1"/>
    <col min="13045" max="13046" width="3.7109375" style="13" hidden="1"/>
    <col min="13047" max="13047" width="9.85546875" style="13" hidden="1"/>
    <col min="13048" max="13048" width="4.5703125" style="13" hidden="1"/>
    <col min="13049" max="13049" width="9.7109375" style="13" hidden="1"/>
    <col min="13050" max="13051" width="9.140625" style="13" hidden="1"/>
    <col min="13052" max="13052" width="6.5703125" style="13" hidden="1"/>
    <col min="13053" max="13053" width="24.5703125" style="13" hidden="1"/>
    <col min="13054" max="13054" width="15.5703125" style="13" hidden="1"/>
    <col min="13055" max="13055" width="0.28515625" style="13" hidden="1"/>
    <col min="13056" max="13298" width="9.140625" style="13" hidden="1"/>
    <col min="13299" max="13299" width="2" style="13" hidden="1"/>
    <col min="13300" max="13300" width="3.28515625" style="13" hidden="1"/>
    <col min="13301" max="13302" width="3.7109375" style="13" hidden="1"/>
    <col min="13303" max="13303" width="9.85546875" style="13" hidden="1"/>
    <col min="13304" max="13304" width="4.5703125" style="13" hidden="1"/>
    <col min="13305" max="13305" width="9.7109375" style="13" hidden="1"/>
    <col min="13306" max="13307" width="9.140625" style="13" hidden="1"/>
    <col min="13308" max="13308" width="6.5703125" style="13" hidden="1"/>
    <col min="13309" max="13309" width="24.5703125" style="13" hidden="1"/>
    <col min="13310" max="13310" width="15.5703125" style="13" hidden="1"/>
    <col min="13311" max="13311" width="0.28515625" style="13" hidden="1"/>
    <col min="13312" max="13554" width="9.140625" style="13" hidden="1"/>
    <col min="13555" max="13555" width="2" style="13" hidden="1"/>
    <col min="13556" max="13556" width="3.28515625" style="13" hidden="1"/>
    <col min="13557" max="13558" width="3.7109375" style="13" hidden="1"/>
    <col min="13559" max="13559" width="9.85546875" style="13" hidden="1"/>
    <col min="13560" max="13560" width="4.5703125" style="13" hidden="1"/>
    <col min="13561" max="13561" width="9.7109375" style="13" hidden="1"/>
    <col min="13562" max="13563" width="9.140625" style="13" hidden="1"/>
    <col min="13564" max="13564" width="6.5703125" style="13" hidden="1"/>
    <col min="13565" max="13565" width="24.5703125" style="13" hidden="1"/>
    <col min="13566" max="13566" width="15.5703125" style="13" hidden="1"/>
    <col min="13567" max="13567" width="0.28515625" style="13" hidden="1"/>
    <col min="13568" max="13810" width="9.140625" style="13" hidden="1"/>
    <col min="13811" max="13811" width="2" style="13" hidden="1"/>
    <col min="13812" max="13812" width="3.28515625" style="13" hidden="1"/>
    <col min="13813" max="13814" width="3.7109375" style="13" hidden="1"/>
    <col min="13815" max="13815" width="9.85546875" style="13" hidden="1"/>
    <col min="13816" max="13816" width="4.5703125" style="13" hidden="1"/>
    <col min="13817" max="13817" width="9.7109375" style="13" hidden="1"/>
    <col min="13818" max="13819" width="9.140625" style="13" hidden="1"/>
    <col min="13820" max="13820" width="6.5703125" style="13" hidden="1"/>
    <col min="13821" max="13821" width="24.5703125" style="13" hidden="1"/>
    <col min="13822" max="13822" width="15.5703125" style="13" hidden="1"/>
    <col min="13823" max="13823" width="0.28515625" style="13" hidden="1"/>
    <col min="13824" max="14066" width="9.140625" style="13" hidden="1"/>
    <col min="14067" max="14067" width="2" style="13" hidden="1"/>
    <col min="14068" max="14068" width="3.28515625" style="13" hidden="1"/>
    <col min="14069" max="14070" width="3.7109375" style="13" hidden="1"/>
    <col min="14071" max="14071" width="9.85546875" style="13" hidden="1"/>
    <col min="14072" max="14072" width="4.5703125" style="13" hidden="1"/>
    <col min="14073" max="14073" width="9.7109375" style="13" hidden="1"/>
    <col min="14074" max="14075" width="9.140625" style="13" hidden="1"/>
    <col min="14076" max="14076" width="6.5703125" style="13" hidden="1"/>
    <col min="14077" max="14077" width="24.5703125" style="13" hidden="1"/>
    <col min="14078" max="14078" width="15.5703125" style="13" hidden="1"/>
    <col min="14079" max="14079" width="0.28515625" style="13" hidden="1"/>
    <col min="14080" max="14322" width="9.140625" style="13" hidden="1"/>
    <col min="14323" max="14323" width="2" style="13" hidden="1"/>
    <col min="14324" max="14324" width="3.28515625" style="13" hidden="1"/>
    <col min="14325" max="14326" width="3.7109375" style="13" hidden="1"/>
    <col min="14327" max="14327" width="9.85546875" style="13" hidden="1"/>
    <col min="14328" max="14328" width="4.5703125" style="13" hidden="1"/>
    <col min="14329" max="14329" width="9.7109375" style="13" hidden="1"/>
    <col min="14330" max="14331" width="9.140625" style="13" hidden="1"/>
    <col min="14332" max="14332" width="6.5703125" style="13" hidden="1"/>
    <col min="14333" max="14333" width="24.5703125" style="13" hidden="1"/>
    <col min="14334" max="14334" width="15.5703125" style="13" hidden="1"/>
    <col min="14335" max="14335" width="0.28515625" style="13" hidden="1"/>
    <col min="14336" max="14578" width="9.140625" style="13" hidden="1"/>
    <col min="14579" max="14579" width="2" style="13" hidden="1"/>
    <col min="14580" max="14580" width="3.28515625" style="13" hidden="1"/>
    <col min="14581" max="14582" width="3.7109375" style="13" hidden="1"/>
    <col min="14583" max="14583" width="9.85546875" style="13" hidden="1"/>
    <col min="14584" max="14584" width="4.5703125" style="13" hidden="1"/>
    <col min="14585" max="14585" width="9.7109375" style="13" hidden="1"/>
    <col min="14586" max="14587" width="9.140625" style="13" hidden="1"/>
    <col min="14588" max="14588" width="6.5703125" style="13" hidden="1"/>
    <col min="14589" max="14589" width="24.5703125" style="13" hidden="1"/>
    <col min="14590" max="14590" width="15.5703125" style="13" hidden="1"/>
    <col min="14591" max="14591" width="0.28515625" style="13" hidden="1"/>
    <col min="14592" max="14834" width="9.140625" style="13" hidden="1"/>
    <col min="14835" max="14835" width="2" style="13" hidden="1"/>
    <col min="14836" max="14836" width="3.28515625" style="13" hidden="1"/>
    <col min="14837" max="14838" width="3.7109375" style="13" hidden="1"/>
    <col min="14839" max="14839" width="9.85546875" style="13" hidden="1"/>
    <col min="14840" max="14840" width="4.5703125" style="13" hidden="1"/>
    <col min="14841" max="14841" width="9.7109375" style="13" hidden="1"/>
    <col min="14842" max="14843" width="9.140625" style="13" hidden="1"/>
    <col min="14844" max="14844" width="6.5703125" style="13" hidden="1"/>
    <col min="14845" max="14845" width="24.5703125" style="13" hidden="1"/>
    <col min="14846" max="14846" width="15.5703125" style="13" hidden="1"/>
    <col min="14847" max="14847" width="0.28515625" style="13" hidden="1"/>
    <col min="14848" max="15090" width="9.140625" style="13" hidden="1"/>
    <col min="15091" max="15091" width="2" style="13" hidden="1"/>
    <col min="15092" max="15092" width="3.28515625" style="13" hidden="1"/>
    <col min="15093" max="15094" width="3.7109375" style="13" hidden="1"/>
    <col min="15095" max="15095" width="9.85546875" style="13" hidden="1"/>
    <col min="15096" max="15096" width="4.5703125" style="13" hidden="1"/>
    <col min="15097" max="15097" width="9.7109375" style="13" hidden="1"/>
    <col min="15098" max="15099" width="9.140625" style="13" hidden="1"/>
    <col min="15100" max="15100" width="6.5703125" style="13" hidden="1"/>
    <col min="15101" max="15101" width="24.5703125" style="13" hidden="1"/>
    <col min="15102" max="15102" width="15.5703125" style="13" hidden="1"/>
    <col min="15103" max="15103" width="0.28515625" style="13" hidden="1"/>
    <col min="15104" max="15346" width="9.140625" style="13" hidden="1"/>
    <col min="15347" max="15347" width="2" style="13" hidden="1"/>
    <col min="15348" max="15348" width="3.28515625" style="13" hidden="1"/>
    <col min="15349" max="15350" width="3.7109375" style="13" hidden="1"/>
    <col min="15351" max="15351" width="9.85546875" style="13" hidden="1"/>
    <col min="15352" max="15352" width="4.5703125" style="13" hidden="1"/>
    <col min="15353" max="15353" width="9.7109375" style="13" hidden="1"/>
    <col min="15354" max="15355" width="9.140625" style="13" hidden="1"/>
    <col min="15356" max="15356" width="6.5703125" style="13" hidden="1"/>
    <col min="15357" max="15357" width="24.5703125" style="13" hidden="1"/>
    <col min="15358" max="15358" width="15.5703125" style="13" hidden="1"/>
    <col min="15359" max="15359" width="0.28515625" style="13" hidden="1"/>
    <col min="15360" max="15602" width="9.140625" style="13" hidden="1"/>
    <col min="15603" max="15603" width="2" style="13" hidden="1"/>
    <col min="15604" max="15604" width="3.28515625" style="13" hidden="1"/>
    <col min="15605" max="15606" width="3.7109375" style="13" hidden="1"/>
    <col min="15607" max="15607" width="9.85546875" style="13" hidden="1"/>
    <col min="15608" max="15608" width="4.5703125" style="13" hidden="1"/>
    <col min="15609" max="15609" width="9.7109375" style="13" hidden="1"/>
    <col min="15610" max="15611" width="9.140625" style="13" hidden="1"/>
    <col min="15612" max="15612" width="6.5703125" style="13" hidden="1"/>
    <col min="15613" max="15613" width="24.5703125" style="13" hidden="1"/>
    <col min="15614" max="15614" width="15.5703125" style="13" hidden="1"/>
    <col min="15615" max="15615" width="0.28515625" style="13" hidden="1"/>
    <col min="15616" max="15858" width="9.140625" style="13" hidden="1"/>
    <col min="15859" max="15859" width="2" style="13" hidden="1"/>
    <col min="15860" max="15860" width="3.28515625" style="13" hidden="1"/>
    <col min="15861" max="15862" width="3.7109375" style="13" hidden="1"/>
    <col min="15863" max="15863" width="9.85546875" style="13" hidden="1"/>
    <col min="15864" max="15864" width="4.5703125" style="13" hidden="1"/>
    <col min="15865" max="15865" width="9.7109375" style="13" hidden="1"/>
    <col min="15866" max="15867" width="9.140625" style="13" hidden="1"/>
    <col min="15868" max="15868" width="6.5703125" style="13" hidden="1"/>
    <col min="15869" max="15869" width="24.5703125" style="13" hidden="1"/>
    <col min="15870" max="15870" width="15.5703125" style="13" hidden="1"/>
    <col min="15871" max="15871" width="0.28515625" style="13" hidden="1"/>
    <col min="15872" max="16114" width="9.140625" style="13" hidden="1"/>
    <col min="16115" max="16115" width="2" style="13" hidden="1"/>
    <col min="16116" max="16116" width="3.28515625" style="13" hidden="1"/>
    <col min="16117" max="16118" width="3.7109375" style="13" hidden="1"/>
    <col min="16119" max="16119" width="9.85546875" style="13" hidden="1"/>
    <col min="16120" max="16120" width="4.5703125" style="13" hidden="1"/>
    <col min="16121" max="16121" width="9.7109375" style="13" hidden="1"/>
    <col min="16122" max="16123" width="9.140625" style="13" hidden="1"/>
    <col min="16124" max="16124" width="6.5703125" style="13" hidden="1"/>
    <col min="16125" max="16125" width="24.5703125" style="13" hidden="1"/>
    <col min="16126" max="16126" width="15.5703125" style="13" hidden="1"/>
    <col min="16127" max="16127" width="0.28515625" style="13" hidden="1"/>
    <col min="16128" max="16384" width="9.140625" style="13" hidden="1"/>
  </cols>
  <sheetData>
    <row r="1" spans="1:4" ht="17.25" customHeight="1">
      <c r="A1" s="1006" t="s">
        <v>467</v>
      </c>
      <c r="B1" s="1006"/>
      <c r="C1" s="1006"/>
      <c r="D1" s="1006"/>
    </row>
    <row r="2" spans="1:4" ht="28.5" customHeight="1" thickBot="1">
      <c r="A2" s="1007"/>
      <c r="B2" s="1007"/>
      <c r="C2" s="1007"/>
      <c r="D2" s="1007"/>
    </row>
    <row r="3" spans="1:4" ht="6" customHeight="1" thickTop="1">
      <c r="A3" s="779"/>
    </row>
    <row r="4" spans="1:4" ht="6" customHeight="1">
      <c r="A4" s="779"/>
    </row>
    <row r="5" spans="1:4">
      <c r="A5" s="1008" t="s">
        <v>468</v>
      </c>
      <c r="B5" s="1008"/>
      <c r="C5" s="1008"/>
      <c r="D5" s="1008"/>
    </row>
    <row r="6" spans="1:4" ht="10.15" customHeight="1">
      <c r="A6" s="779"/>
    </row>
    <row r="7" spans="1:4" ht="31.5" customHeight="1">
      <c r="A7" s="779"/>
      <c r="B7" s="668">
        <v>1</v>
      </c>
      <c r="C7" s="18" t="s">
        <v>469</v>
      </c>
    </row>
    <row r="8" spans="1:4">
      <c r="A8" s="779"/>
      <c r="B8" s="16">
        <v>3</v>
      </c>
      <c r="C8" s="17" t="s">
        <v>470</v>
      </c>
    </row>
    <row r="9" spans="1:4">
      <c r="A9" s="779"/>
      <c r="B9" s="16">
        <v>5</v>
      </c>
      <c r="C9" s="18" t="s">
        <v>471</v>
      </c>
    </row>
    <row r="10" spans="1:4">
      <c r="A10" s="779"/>
      <c r="B10" s="16">
        <v>6</v>
      </c>
      <c r="C10" s="18" t="s">
        <v>472</v>
      </c>
    </row>
    <row r="11" spans="1:4">
      <c r="A11" s="779"/>
      <c r="B11" s="16">
        <v>8</v>
      </c>
      <c r="C11" s="18" t="s">
        <v>473</v>
      </c>
    </row>
    <row r="12" spans="1:4">
      <c r="A12" s="779"/>
      <c r="B12" s="16">
        <v>10</v>
      </c>
      <c r="C12" s="18" t="s">
        <v>474</v>
      </c>
    </row>
    <row r="13" spans="1:4">
      <c r="A13" s="779"/>
      <c r="B13" s="16">
        <v>11</v>
      </c>
      <c r="C13" s="18" t="s">
        <v>475</v>
      </c>
    </row>
    <row r="14" spans="1:4">
      <c r="A14" s="779"/>
      <c r="B14" s="666">
        <v>12</v>
      </c>
      <c r="C14" s="17" t="s">
        <v>476</v>
      </c>
    </row>
    <row r="15" spans="1:4">
      <c r="A15" s="779"/>
    </row>
    <row r="16" spans="1:4">
      <c r="A16" s="779"/>
      <c r="B16" s="1009" t="s">
        <v>477</v>
      </c>
      <c r="C16" s="1215"/>
      <c r="D16" s="14" t="s">
        <v>478</v>
      </c>
    </row>
    <row r="17" spans="2:4" s="19" customFormat="1">
      <c r="B17" s="784"/>
      <c r="C17" s="669" t="s">
        <v>479</v>
      </c>
      <c r="D17" s="306" t="s">
        <v>275</v>
      </c>
    </row>
    <row r="18" spans="2:4">
      <c r="B18" s="1001" t="s">
        <v>480</v>
      </c>
      <c r="C18" s="291" t="s">
        <v>481</v>
      </c>
      <c r="D18" s="305" t="e">
        <f>'Applicant Info'!#REF!</f>
        <v>#REF!</v>
      </c>
    </row>
    <row r="19" spans="2:4">
      <c r="B19" s="1002"/>
      <c r="C19" s="291" t="s">
        <v>482</v>
      </c>
      <c r="D19" s="305" t="e">
        <f>'Applicant Info'!#REF!</f>
        <v>#REF!</v>
      </c>
    </row>
    <row r="20" spans="2:4">
      <c r="B20" s="1002"/>
      <c r="C20" s="291" t="s">
        <v>483</v>
      </c>
      <c r="D20" s="305" t="e">
        <f>'Applicant Info'!#REF!</f>
        <v>#REF!</v>
      </c>
    </row>
    <row r="21" spans="2:4">
      <c r="B21" s="1003"/>
      <c r="C21" s="291" t="s">
        <v>484</v>
      </c>
      <c r="D21" s="305" t="e">
        <f>'Applicant Info'!#REF!</f>
        <v>#REF!</v>
      </c>
    </row>
    <row r="22" spans="2:4" ht="15" customHeight="1">
      <c r="B22" s="282" t="s">
        <v>485</v>
      </c>
      <c r="C22" s="291" t="s">
        <v>486</v>
      </c>
      <c r="D22" s="305" t="e">
        <f>'Applicant Info'!#REF!</f>
        <v>#REF!</v>
      </c>
    </row>
    <row r="23" spans="2:4">
      <c r="B23" s="282" t="s">
        <v>487</v>
      </c>
      <c r="C23" s="293" t="s">
        <v>488</v>
      </c>
      <c r="D23" s="305" t="e">
        <f>'Applicant Info'!#REF!</f>
        <v>#REF!</v>
      </c>
    </row>
    <row r="24" spans="2:4">
      <c r="B24" s="282" t="s">
        <v>489</v>
      </c>
      <c r="C24" s="291" t="s">
        <v>490</v>
      </c>
      <c r="D24" s="305" t="e">
        <f>'Applicant Info'!#REF!</f>
        <v>#REF!</v>
      </c>
    </row>
    <row r="25" spans="2:4" ht="15" customHeight="1">
      <c r="B25" s="282" t="s">
        <v>491</v>
      </c>
      <c r="C25" s="670" t="s">
        <v>492</v>
      </c>
      <c r="D25" s="305" t="e">
        <f>'Applicant Info'!#REF!</f>
        <v>#REF!</v>
      </c>
    </row>
    <row r="26" spans="2:4">
      <c r="B26" s="282" t="s">
        <v>493</v>
      </c>
      <c r="C26" s="292" t="s">
        <v>494</v>
      </c>
      <c r="D26" s="305" t="e">
        <f>'Applicant Info'!#REF!</f>
        <v>#REF!</v>
      </c>
    </row>
    <row r="27" spans="2:4" ht="15" customHeight="1">
      <c r="B27" s="282" t="s">
        <v>495</v>
      </c>
      <c r="C27" s="291" t="s">
        <v>496</v>
      </c>
      <c r="D27" s="305" t="e">
        <f>'Applicant Info'!#REF!</f>
        <v>#REF!</v>
      </c>
    </row>
    <row r="28" spans="2:4" ht="15" customHeight="1">
      <c r="B28" s="282" t="s">
        <v>497</v>
      </c>
      <c r="C28" s="778" t="s">
        <v>498</v>
      </c>
      <c r="D28" s="305" t="e">
        <f>'Applicant Info'!#REF!</f>
        <v>#REF!</v>
      </c>
    </row>
    <row r="29" spans="2:4" ht="30.95">
      <c r="B29" s="282" t="s">
        <v>499</v>
      </c>
      <c r="C29" s="671" t="s">
        <v>500</v>
      </c>
      <c r="D29" s="305" t="e">
        <f>'Applicant Info'!#REF!</f>
        <v>#REF!</v>
      </c>
    </row>
    <row r="30" spans="2:4" ht="29.25" customHeight="1">
      <c r="B30" s="282" t="s">
        <v>501</v>
      </c>
      <c r="C30" s="294" t="s">
        <v>502</v>
      </c>
      <c r="D30" s="305" t="e">
        <f>'Applicant Info'!#REF!</f>
        <v>#REF!</v>
      </c>
    </row>
    <row r="31" spans="2:4">
      <c r="B31" s="23" t="s">
        <v>503</v>
      </c>
      <c r="C31" s="291" t="s">
        <v>504</v>
      </c>
      <c r="D31" s="305" t="e">
        <f>'Site Information'!#REF!</f>
        <v>#REF!</v>
      </c>
    </row>
    <row r="32" spans="2:4">
      <c r="B32" s="23" t="s">
        <v>505</v>
      </c>
      <c r="C32" s="291" t="s">
        <v>506</v>
      </c>
      <c r="D32" s="305" t="e">
        <f>'Site Information'!#REF!</f>
        <v>#REF!</v>
      </c>
    </row>
    <row r="33" spans="2:4">
      <c r="B33" s="23" t="s">
        <v>507</v>
      </c>
      <c r="C33" s="293" t="s">
        <v>508</v>
      </c>
      <c r="D33" s="305" t="e">
        <f>'Site Information'!#REF!</f>
        <v>#REF!</v>
      </c>
    </row>
    <row r="34" spans="2:4">
      <c r="B34" s="23" t="s">
        <v>509</v>
      </c>
      <c r="C34" s="291" t="s">
        <v>510</v>
      </c>
      <c r="D34" s="305" t="e">
        <f>'Site Information'!#REF!</f>
        <v>#REF!</v>
      </c>
    </row>
    <row r="35" spans="2:4">
      <c r="B35" s="23" t="s">
        <v>511</v>
      </c>
      <c r="C35" s="291" t="s">
        <v>512</v>
      </c>
      <c r="D35" s="305" t="e">
        <f>'Site Information'!#REF!</f>
        <v>#REF!</v>
      </c>
    </row>
    <row r="36" spans="2:4" ht="31.9" customHeight="1">
      <c r="B36" s="23" t="s">
        <v>513</v>
      </c>
      <c r="C36" s="291" t="s">
        <v>514</v>
      </c>
      <c r="D36" s="305" t="e">
        <f>'Site Information'!#REF!</f>
        <v>#REF!</v>
      </c>
    </row>
    <row r="37" spans="2:4">
      <c r="B37" s="23" t="s">
        <v>515</v>
      </c>
      <c r="C37" s="291" t="s">
        <v>516</v>
      </c>
      <c r="D37" s="305" t="e">
        <f>'Site Information'!#REF!</f>
        <v>#REF!</v>
      </c>
    </row>
    <row r="38" spans="2:4">
      <c r="B38" s="23" t="s">
        <v>517</v>
      </c>
      <c r="C38" s="291" t="s">
        <v>518</v>
      </c>
      <c r="D38" s="305" t="e">
        <f>'Site Information'!#REF!</f>
        <v>#REF!</v>
      </c>
    </row>
    <row r="39" spans="2:4">
      <c r="B39" s="23" t="s">
        <v>519</v>
      </c>
      <c r="C39" s="291" t="s">
        <v>520</v>
      </c>
      <c r="D39" s="305" t="e">
        <f>'Site Information'!#REF!</f>
        <v>#REF!</v>
      </c>
    </row>
    <row r="40" spans="2:4">
      <c r="B40" s="23" t="s">
        <v>521</v>
      </c>
      <c r="C40" s="291" t="s">
        <v>522</v>
      </c>
      <c r="D40" s="305" t="e">
        <f>'Site Information'!#REF!</f>
        <v>#REF!</v>
      </c>
    </row>
    <row r="41" spans="2:4">
      <c r="B41" s="23" t="s">
        <v>523</v>
      </c>
      <c r="C41" s="291" t="s">
        <v>524</v>
      </c>
      <c r="D41" s="305" t="e">
        <f>'Site Information'!#REF!</f>
        <v>#REF!</v>
      </c>
    </row>
    <row r="42" spans="2:4">
      <c r="B42" s="24" t="s">
        <v>525</v>
      </c>
      <c r="C42" s="25"/>
      <c r="D42" s="305"/>
    </row>
    <row r="43" spans="2:4">
      <c r="B43" s="23" t="s">
        <v>526</v>
      </c>
      <c r="C43" s="22" t="s">
        <v>527</v>
      </c>
      <c r="D43" s="305" t="e">
        <f>'Site Information'!#REF!</f>
        <v>#REF!</v>
      </c>
    </row>
    <row r="44" spans="2:4">
      <c r="B44" s="23" t="s">
        <v>528</v>
      </c>
      <c r="C44" s="18" t="s">
        <v>529</v>
      </c>
      <c r="D44" s="305" t="e">
        <f>'Site Information'!#REF!</f>
        <v>#REF!</v>
      </c>
    </row>
    <row r="45" spans="2:4">
      <c r="B45" s="23" t="s">
        <v>530</v>
      </c>
      <c r="C45" s="782" t="s">
        <v>531</v>
      </c>
      <c r="D45" s="305" t="e">
        <f>'Site Information'!#REF!</f>
        <v>#REF!</v>
      </c>
    </row>
    <row r="46" spans="2:4">
      <c r="B46" s="23" t="s">
        <v>532</v>
      </c>
      <c r="C46" s="782" t="s">
        <v>533</v>
      </c>
      <c r="D46" s="305" t="e">
        <f>'Site Information'!#REF!</f>
        <v>#REF!</v>
      </c>
    </row>
    <row r="47" spans="2:4">
      <c r="B47" s="23" t="s">
        <v>534</v>
      </c>
      <c r="C47" s="18" t="s">
        <v>535</v>
      </c>
      <c r="D47" s="305" t="e">
        <f>'Project Info- combine w site in'!#REF!</f>
        <v>#REF!</v>
      </c>
    </row>
    <row r="48" spans="2:4">
      <c r="B48" s="23" t="s">
        <v>536</v>
      </c>
      <c r="C48" s="18" t="s">
        <v>537</v>
      </c>
      <c r="D48" s="305" t="e">
        <f>'Project Info- combine w site in'!#REF!</f>
        <v>#REF!</v>
      </c>
    </row>
    <row r="49" spans="2:4">
      <c r="B49" s="23" t="s">
        <v>538</v>
      </c>
      <c r="C49" s="20" t="s">
        <v>539</v>
      </c>
      <c r="D49" s="305" t="e">
        <f>'Project Info- combine w site in'!#REF!</f>
        <v>#REF!</v>
      </c>
    </row>
    <row r="50" spans="2:4">
      <c r="B50" s="23" t="s">
        <v>540</v>
      </c>
      <c r="C50" s="20" t="s">
        <v>541</v>
      </c>
      <c r="D50" s="305" t="e">
        <f>'Project Info- combine w site in'!#REF!</f>
        <v>#REF!</v>
      </c>
    </row>
    <row r="51" spans="2:4" ht="15.95" customHeight="1">
      <c r="B51" s="23" t="s">
        <v>542</v>
      </c>
      <c r="C51" s="20" t="s">
        <v>543</v>
      </c>
      <c r="D51" s="305" t="e">
        <f>'Project Info- combine w site in'!#REF!</f>
        <v>#REF!</v>
      </c>
    </row>
    <row r="52" spans="2:4" ht="33" customHeight="1">
      <c r="B52" s="23" t="s">
        <v>544</v>
      </c>
      <c r="C52" s="20" t="s">
        <v>545</v>
      </c>
      <c r="D52" s="305" t="e">
        <f>'Project Info- combine w site in'!#REF!</f>
        <v>#REF!</v>
      </c>
    </row>
    <row r="53" spans="2:4">
      <c r="B53" s="23" t="s">
        <v>546</v>
      </c>
      <c r="C53" s="20" t="s">
        <v>547</v>
      </c>
      <c r="D53" s="305" t="e">
        <f>'Project Info- combine w site in'!#REF!</f>
        <v>#REF!</v>
      </c>
    </row>
    <row r="54" spans="2:4">
      <c r="B54" s="1004" t="s">
        <v>548</v>
      </c>
      <c r="C54" s="1005"/>
    </row>
    <row r="55" spans="2:4">
      <c r="B55" s="23" t="s">
        <v>540</v>
      </c>
      <c r="C55" s="18" t="s">
        <v>549</v>
      </c>
      <c r="D55" s="305" t="e">
        <f>'Project Info- combine w site in'!#REF!</f>
        <v>#REF!</v>
      </c>
    </row>
    <row r="56" spans="2:4">
      <c r="B56" s="23" t="s">
        <v>542</v>
      </c>
      <c r="C56" s="18" t="s">
        <v>550</v>
      </c>
      <c r="D56" s="305" t="e">
        <f>'Project Info- combine w site in'!#REF!</f>
        <v>#REF!</v>
      </c>
    </row>
    <row r="57" spans="2:4">
      <c r="B57" s="23" t="s">
        <v>544</v>
      </c>
      <c r="C57" s="21" t="s">
        <v>551</v>
      </c>
      <c r="D57" s="305" t="e">
        <f>'Project Info- combine w site in'!#REF!</f>
        <v>#REF!</v>
      </c>
    </row>
    <row r="58" spans="2:4">
      <c r="B58" s="23" t="s">
        <v>552</v>
      </c>
      <c r="C58" s="782" t="s">
        <v>553</v>
      </c>
      <c r="D58" s="305" t="e">
        <f>'Project Info- combine w site in'!#REF!</f>
        <v>#REF!</v>
      </c>
    </row>
    <row r="59" spans="2:4"/>
    <row r="60" spans="2:4"/>
    <row r="61" spans="2:4"/>
    <row r="62" spans="2:4"/>
    <row r="63" spans="2:4"/>
    <row r="64" spans="2:4"/>
    <row r="65"/>
    <row r="66"/>
    <row r="67"/>
  </sheetData>
  <sheetProtection selectLockedCells="1"/>
  <mergeCells count="5">
    <mergeCell ref="B18:B21"/>
    <mergeCell ref="B54:C54"/>
    <mergeCell ref="A1:D2"/>
    <mergeCell ref="A5:D5"/>
    <mergeCell ref="B16:C16"/>
  </mergeCells>
  <pageMargins left="0.7" right="0.7" top="0.75" bottom="0.75" header="0.3" footer="0.3"/>
  <pageSetup scale="3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7646A88-FCDC-47D2-94A2-9638DCFA2D24}">
          <x14:formula1>
            <xm:f>'Drop Downs'!$A$2:$A$3</xm:f>
          </x14:formula1>
          <xm:sqref>D17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86C9-14D0-49E4-A85A-7995C5CD0DEE}">
  <sheetPr codeName="Sheet1">
    <tabColor theme="4" tint="0.79998168889431442"/>
  </sheetPr>
  <dimension ref="A1:AT107"/>
  <sheetViews>
    <sheetView showGridLines="0" topLeftCell="A9" zoomScale="70" zoomScaleNormal="70" workbookViewId="0">
      <selection activeCell="Q18" sqref="Q18"/>
    </sheetView>
  </sheetViews>
  <sheetFormatPr defaultColWidth="0" defaultRowHeight="15.6" zeroHeight="1"/>
  <cols>
    <col min="1" max="1" width="8.140625" style="13" customWidth="1"/>
    <col min="2" max="2" width="8.42578125" style="13" customWidth="1"/>
    <col min="3" max="3" width="3.28515625" style="13" customWidth="1"/>
    <col min="4" max="4" width="27" style="13" customWidth="1"/>
    <col min="5" max="5" width="15" style="13" customWidth="1"/>
    <col min="6" max="6" width="10" style="13" customWidth="1"/>
    <col min="7" max="7" width="9.85546875" style="13" customWidth="1"/>
    <col min="8" max="8" width="14.140625" style="13" customWidth="1"/>
    <col min="9" max="9" width="14.28515625" style="13" customWidth="1"/>
    <col min="10" max="10" width="20.85546875" style="13" customWidth="1"/>
    <col min="11" max="11" width="8.140625" style="13" customWidth="1"/>
    <col min="12" max="12" width="10.5703125" style="13" customWidth="1"/>
    <col min="13" max="13" width="7.28515625" style="13" hidden="1" customWidth="1"/>
    <col min="14" max="14" width="9.28515625" style="13" customWidth="1"/>
    <col min="15" max="15" width="10.140625" style="13" customWidth="1"/>
    <col min="16" max="16" width="2" style="13" customWidth="1"/>
    <col min="17" max="17" width="19.42578125" style="13" customWidth="1"/>
    <col min="18" max="18" width="18.7109375" style="13" customWidth="1"/>
    <col min="19" max="19" width="0" style="13" hidden="1" customWidth="1"/>
    <col min="20" max="20" width="9.28515625" style="13" customWidth="1"/>
    <col min="21" max="46" width="0" style="13" hidden="1" customWidth="1"/>
    <col min="47" max="16384" width="9.28515625" style="13" hidden="1"/>
  </cols>
  <sheetData>
    <row r="1" spans="2:22">
      <c r="B1" s="779"/>
      <c r="C1" s="779"/>
      <c r="D1" s="779"/>
      <c r="E1" s="779"/>
      <c r="F1" s="779"/>
      <c r="G1" s="779"/>
      <c r="H1" s="779"/>
      <c r="I1" s="779"/>
      <c r="J1" s="779"/>
      <c r="K1" s="779"/>
      <c r="L1" s="779"/>
      <c r="M1" s="779"/>
      <c r="N1" s="779"/>
      <c r="O1" s="779"/>
      <c r="P1" s="779"/>
      <c r="Q1" s="779"/>
      <c r="R1" s="779"/>
      <c r="S1" s="779"/>
      <c r="T1" s="779"/>
      <c r="U1" s="779"/>
      <c r="V1" s="779"/>
    </row>
    <row r="2" spans="2:22">
      <c r="B2" s="779"/>
      <c r="C2" s="779"/>
      <c r="D2" s="779"/>
      <c r="E2" s="779"/>
      <c r="F2" s="779"/>
      <c r="G2" s="779"/>
      <c r="H2" s="779"/>
      <c r="I2" s="779"/>
      <c r="J2" s="779"/>
      <c r="K2" s="779"/>
      <c r="L2" s="779"/>
      <c r="M2" s="779"/>
      <c r="N2" s="779"/>
      <c r="O2" s="779"/>
      <c r="P2" s="779"/>
      <c r="Q2" s="779"/>
      <c r="R2" s="779"/>
      <c r="S2" s="779"/>
      <c r="T2" s="779"/>
      <c r="U2" s="779"/>
      <c r="V2" s="779"/>
    </row>
    <row r="3" spans="2:22">
      <c r="B3" s="779"/>
      <c r="C3" s="779"/>
      <c r="D3" s="779"/>
      <c r="E3" s="779"/>
      <c r="F3" s="779"/>
      <c r="G3" s="779"/>
      <c r="H3" s="779"/>
      <c r="I3" s="779"/>
      <c r="J3" s="779"/>
      <c r="K3" s="779"/>
      <c r="L3" s="779"/>
      <c r="M3" s="779"/>
      <c r="N3" s="779"/>
      <c r="O3" s="779"/>
      <c r="P3" s="779"/>
      <c r="Q3" s="779"/>
      <c r="R3" s="779"/>
      <c r="S3" s="779"/>
      <c r="T3" s="779"/>
      <c r="U3" s="779"/>
      <c r="V3" s="779"/>
    </row>
    <row r="4" spans="2:22" ht="21.75" customHeight="1" thickBot="1">
      <c r="B4" s="934" t="s">
        <v>554</v>
      </c>
      <c r="C4" s="935"/>
      <c r="D4" s="935"/>
      <c r="E4" s="935"/>
      <c r="F4" s="935"/>
      <c r="G4" s="935"/>
      <c r="H4" s="935"/>
      <c r="I4" s="935"/>
      <c r="J4" s="935"/>
      <c r="K4" s="935"/>
      <c r="L4" s="935"/>
      <c r="M4" s="935"/>
      <c r="N4" s="935"/>
      <c r="O4" s="935"/>
      <c r="P4" s="935"/>
      <c r="Q4" s="1213"/>
      <c r="R4" s="1214"/>
      <c r="S4" s="779"/>
      <c r="T4" s="779"/>
      <c r="U4" s="779"/>
      <c r="V4" s="779"/>
    </row>
    <row r="5" spans="2:22" ht="14.25" customHeight="1">
      <c r="B5" s="779"/>
      <c r="C5" s="779"/>
      <c r="D5" s="779"/>
      <c r="E5" s="779"/>
      <c r="F5" s="779"/>
      <c r="G5" s="779"/>
      <c r="H5" s="779"/>
      <c r="I5" s="779"/>
      <c r="J5" s="779"/>
      <c r="K5" s="779"/>
      <c r="L5" s="779"/>
      <c r="M5" s="779"/>
      <c r="N5" s="779"/>
      <c r="O5" s="779"/>
      <c r="P5" s="779"/>
      <c r="Q5" s="779"/>
      <c r="R5" s="779"/>
      <c r="S5" s="258"/>
      <c r="T5" s="258"/>
      <c r="U5" s="258"/>
      <c r="V5" s="258"/>
    </row>
    <row r="6" spans="2:22" ht="15" customHeight="1">
      <c r="B6" s="1010" t="s">
        <v>555</v>
      </c>
      <c r="C6" s="1010"/>
      <c r="D6" s="1011"/>
      <c r="E6" s="1049"/>
      <c r="F6" s="1050"/>
      <c r="G6" s="257" t="s">
        <v>556</v>
      </c>
      <c r="H6" s="257"/>
      <c r="I6" s="1046"/>
      <c r="J6" s="1046"/>
      <c r="K6" s="1046"/>
      <c r="L6" s="1046"/>
      <c r="M6" s="777"/>
      <c r="N6" s="779"/>
      <c r="O6" s="1047" t="s">
        <v>557</v>
      </c>
      <c r="P6" s="1047"/>
      <c r="Q6" s="1047"/>
      <c r="R6" s="1047"/>
      <c r="S6" s="258"/>
      <c r="T6" s="258"/>
      <c r="U6" s="779"/>
      <c r="V6" s="779"/>
    </row>
    <row r="7" spans="2:22" s="257" customFormat="1" ht="15.6" customHeight="1">
      <c r="B7" s="1010" t="s">
        <v>558</v>
      </c>
      <c r="C7" s="1010"/>
      <c r="D7" s="1011"/>
      <c r="E7" s="1038"/>
      <c r="F7" s="1038"/>
      <c r="G7" s="1038"/>
      <c r="H7" s="1038"/>
      <c r="I7" s="1038"/>
      <c r="J7" s="1038"/>
      <c r="K7" s="1038"/>
      <c r="L7" s="1038"/>
      <c r="O7" s="1047"/>
      <c r="P7" s="1047"/>
      <c r="Q7" s="1047"/>
      <c r="R7" s="1047"/>
      <c r="S7" s="295"/>
    </row>
    <row r="8" spans="2:22" s="257" customFormat="1">
      <c r="B8" s="1010" t="s">
        <v>559</v>
      </c>
      <c r="C8" s="1010"/>
      <c r="D8" s="1011"/>
      <c r="E8" s="1038"/>
      <c r="F8" s="1038"/>
      <c r="G8" s="1038"/>
      <c r="H8" s="1038"/>
      <c r="I8" s="1038"/>
      <c r="J8" s="1038"/>
      <c r="K8" s="1038"/>
      <c r="L8" s="1038"/>
      <c r="O8" s="1047"/>
      <c r="P8" s="1047"/>
      <c r="Q8" s="1047"/>
      <c r="R8" s="1047"/>
      <c r="S8" s="295"/>
    </row>
    <row r="9" spans="2:22">
      <c r="B9" s="1010" t="s">
        <v>560</v>
      </c>
      <c r="C9" s="1010"/>
      <c r="D9" s="1011"/>
      <c r="E9" s="1038"/>
      <c r="F9" s="1038"/>
      <c r="G9" s="1038"/>
      <c r="H9" s="1038"/>
      <c r="I9" s="1038"/>
      <c r="J9" s="1038"/>
      <c r="K9" s="1038"/>
      <c r="L9" s="1038"/>
      <c r="M9" s="779"/>
      <c r="N9" s="779"/>
      <c r="O9" s="1047"/>
      <c r="P9" s="1047"/>
      <c r="Q9" s="1047"/>
      <c r="R9" s="1047"/>
      <c r="S9" s="258"/>
      <c r="T9" s="779"/>
      <c r="U9" s="779"/>
      <c r="V9" s="779"/>
    </row>
    <row r="10" spans="2:22" ht="15" customHeight="1">
      <c r="B10" s="1010" t="s">
        <v>561</v>
      </c>
      <c r="C10" s="1010"/>
      <c r="D10" s="1011"/>
      <c r="E10" s="1038"/>
      <c r="F10" s="1038"/>
      <c r="G10" s="1038"/>
      <c r="H10" s="1038"/>
      <c r="I10" s="1038"/>
      <c r="J10" s="1038"/>
      <c r="K10" s="1038"/>
      <c r="L10" s="1038"/>
      <c r="M10" s="779"/>
      <c r="N10" s="779"/>
      <c r="O10" s="1047"/>
      <c r="P10" s="1047"/>
      <c r="Q10" s="1047"/>
      <c r="R10" s="1047"/>
      <c r="S10" s="258"/>
      <c r="T10" s="779"/>
      <c r="U10" s="779"/>
      <c r="V10" s="779"/>
    </row>
    <row r="11" spans="2:22" ht="15" customHeight="1">
      <c r="B11" s="1010" t="s">
        <v>562</v>
      </c>
      <c r="C11" s="1010"/>
      <c r="D11" s="1011"/>
      <c r="E11" s="1038"/>
      <c r="F11" s="1038"/>
      <c r="G11" s="1038"/>
      <c r="H11" s="1038"/>
      <c r="I11" s="1038"/>
      <c r="J11" s="1038"/>
      <c r="K11" s="1038"/>
      <c r="L11" s="1038"/>
      <c r="M11" s="779"/>
      <c r="N11" s="779"/>
      <c r="O11" s="1047"/>
      <c r="P11" s="1047"/>
      <c r="Q11" s="1047"/>
      <c r="R11" s="1047"/>
      <c r="S11" s="258"/>
      <c r="T11" s="779"/>
      <c r="U11" s="779"/>
      <c r="V11" s="779"/>
    </row>
    <row r="12" spans="2:22" ht="32.25" customHeight="1">
      <c r="B12" s="1044" t="s">
        <v>563</v>
      </c>
      <c r="C12" s="1044"/>
      <c r="D12" s="1045"/>
      <c r="E12" s="1038"/>
      <c r="F12" s="1038"/>
      <c r="G12" s="1038"/>
      <c r="H12" s="1038"/>
      <c r="I12" s="1038"/>
      <c r="J12" s="1038"/>
      <c r="K12" s="1038"/>
      <c r="L12" s="1038"/>
      <c r="M12" s="779"/>
      <c r="N12" s="779"/>
      <c r="O12" s="1047"/>
      <c r="P12" s="1047"/>
      <c r="Q12" s="1047"/>
      <c r="R12" s="1047"/>
      <c r="S12" s="258"/>
      <c r="T12" s="779"/>
      <c r="U12" s="257">
        <f>E15</f>
        <v>0</v>
      </c>
      <c r="V12" s="779"/>
    </row>
    <row r="13" spans="2:22" ht="15" customHeight="1">
      <c r="B13" s="1010" t="s">
        <v>216</v>
      </c>
      <c r="C13" s="1010"/>
      <c r="D13" s="1011"/>
      <c r="E13" s="1038"/>
      <c r="F13" s="1038"/>
      <c r="G13" s="1038"/>
      <c r="H13" s="1038"/>
      <c r="I13" s="1038"/>
      <c r="J13" s="1038"/>
      <c r="K13" s="1038"/>
      <c r="L13" s="1038"/>
      <c r="M13" s="779"/>
      <c r="N13" s="779"/>
      <c r="O13" s="1047"/>
      <c r="P13" s="1047"/>
      <c r="Q13" s="1047"/>
      <c r="R13" s="1047"/>
      <c r="S13" s="258"/>
      <c r="T13" s="779"/>
      <c r="U13" s="779"/>
      <c r="V13" s="779"/>
    </row>
    <row r="14" spans="2:22">
      <c r="B14" s="1010" t="s">
        <v>564</v>
      </c>
      <c r="C14" s="1010"/>
      <c r="D14" s="1011"/>
      <c r="E14" s="1041"/>
      <c r="F14" s="1041"/>
      <c r="G14" s="1042"/>
      <c r="H14" s="257" t="s">
        <v>565</v>
      </c>
      <c r="I14" s="1048"/>
      <c r="J14" s="1216"/>
      <c r="K14" s="1216"/>
      <c r="L14" s="1216"/>
      <c r="M14" s="779"/>
      <c r="N14" s="779"/>
      <c r="O14" s="1047"/>
      <c r="P14" s="1047"/>
      <c r="Q14" s="1047"/>
      <c r="R14" s="1047"/>
      <c r="S14" s="258"/>
      <c r="T14" s="779"/>
      <c r="U14" s="779"/>
      <c r="V14" s="779"/>
    </row>
    <row r="15" spans="2:22" ht="15.95" customHeight="1">
      <c r="B15" s="1010" t="s">
        <v>566</v>
      </c>
      <c r="C15" s="1010"/>
      <c r="D15" s="1011"/>
      <c r="E15" s="1038"/>
      <c r="F15" s="1038"/>
      <c r="G15" s="1038"/>
      <c r="H15" s="296"/>
      <c r="I15" s="777" t="s">
        <v>567</v>
      </c>
      <c r="J15" s="1038"/>
      <c r="K15" s="1038"/>
      <c r="L15" s="1038"/>
      <c r="M15" s="1038"/>
      <c r="N15" s="779"/>
      <c r="O15" s="779"/>
      <c r="P15" s="779"/>
      <c r="Q15" s="258"/>
      <c r="R15" s="258"/>
      <c r="S15" s="258"/>
      <c r="T15" s="258"/>
      <c r="U15" s="779"/>
      <c r="V15" s="779"/>
    </row>
    <row r="16" spans="2:22" ht="15.95" customHeight="1">
      <c r="B16" s="257" t="s">
        <v>568</v>
      </c>
      <c r="C16" s="257"/>
      <c r="D16" s="257"/>
      <c r="E16" s="777"/>
      <c r="F16" s="777"/>
      <c r="G16" s="777"/>
      <c r="H16" s="296"/>
      <c r="I16" s="272"/>
      <c r="J16" s="779"/>
      <c r="K16" s="779"/>
      <c r="L16" s="779"/>
      <c r="M16" s="779"/>
      <c r="N16" s="779"/>
      <c r="O16" s="779"/>
      <c r="P16" s="779"/>
      <c r="Q16" s="258"/>
      <c r="R16" s="258"/>
      <c r="S16" s="258"/>
      <c r="T16" s="258"/>
      <c r="U16" s="779"/>
      <c r="V16" s="779"/>
    </row>
    <row r="17" spans="2:20" ht="15.95" customHeight="1">
      <c r="B17" s="257" t="s">
        <v>569</v>
      </c>
      <c r="C17" s="257"/>
      <c r="D17" s="257"/>
      <c r="E17" s="777"/>
      <c r="F17" s="777"/>
      <c r="G17" s="777"/>
      <c r="H17" s="296"/>
      <c r="I17" s="272"/>
      <c r="J17" s="779"/>
      <c r="K17" s="779"/>
      <c r="L17" s="779"/>
      <c r="M17" s="779"/>
      <c r="N17" s="779"/>
      <c r="O17" s="779"/>
      <c r="P17" s="779"/>
      <c r="Q17" s="258"/>
      <c r="R17" s="258"/>
      <c r="S17" s="258"/>
      <c r="T17" s="258"/>
    </row>
    <row r="18" spans="2:20" ht="15.95" customHeight="1">
      <c r="B18" s="257"/>
      <c r="C18" s="257"/>
      <c r="D18" s="257"/>
      <c r="E18" s="777"/>
      <c r="F18" s="777"/>
      <c r="G18" s="777"/>
      <c r="H18" s="296"/>
      <c r="I18" s="296"/>
      <c r="J18" s="779"/>
      <c r="K18" s="779"/>
      <c r="L18" s="779"/>
      <c r="M18" s="779"/>
      <c r="N18" s="779"/>
      <c r="O18" s="779"/>
      <c r="P18" s="779"/>
      <c r="Q18" s="258"/>
      <c r="R18" s="258"/>
      <c r="S18" s="258"/>
      <c r="T18" s="258"/>
    </row>
    <row r="19" spans="2:20" ht="15.95" customHeight="1">
      <c r="B19" s="257" t="s">
        <v>570</v>
      </c>
      <c r="C19" s="257"/>
      <c r="D19" s="257"/>
      <c r="E19" s="777"/>
      <c r="F19" s="777"/>
      <c r="G19" s="777"/>
      <c r="H19" s="1039"/>
      <c r="I19" s="1040"/>
      <c r="J19" s="1040"/>
      <c r="K19" s="779"/>
      <c r="L19" s="779"/>
      <c r="M19" s="779"/>
      <c r="N19" s="779"/>
      <c r="O19" s="258"/>
      <c r="P19" s="258"/>
      <c r="Q19" s="258"/>
      <c r="R19" s="258"/>
      <c r="S19" s="779"/>
      <c r="T19" s="779"/>
    </row>
    <row r="20" spans="2:20" ht="15.95" customHeight="1">
      <c r="B20" s="297" t="s">
        <v>571</v>
      </c>
      <c r="C20" s="297"/>
      <c r="D20" s="297"/>
      <c r="E20" s="298"/>
      <c r="F20" s="298"/>
      <c r="G20" s="298"/>
      <c r="H20" s="298"/>
      <c r="I20" s="298"/>
      <c r="J20" s="275"/>
      <c r="K20" s="299"/>
      <c r="L20" s="299"/>
      <c r="M20" s="779"/>
      <c r="N20" s="779"/>
      <c r="O20" s="779"/>
      <c r="P20" s="779"/>
      <c r="Q20" s="258"/>
      <c r="R20" s="258"/>
      <c r="S20" s="258"/>
      <c r="T20" s="258"/>
    </row>
    <row r="21" spans="2:20" ht="15.95" customHeight="1">
      <c r="B21" s="257" t="s">
        <v>572</v>
      </c>
      <c r="C21" s="779"/>
      <c r="D21" s="257"/>
      <c r="E21" s="1035"/>
      <c r="F21" s="1036"/>
      <c r="G21" s="1036"/>
      <c r="H21" s="1036"/>
      <c r="I21" s="1036"/>
      <c r="J21" s="1036"/>
      <c r="K21" s="1036"/>
      <c r="L21" s="1037"/>
      <c r="M21" s="779"/>
      <c r="N21" s="779"/>
      <c r="O21" s="779"/>
      <c r="P21" s="779"/>
      <c r="Q21" s="258"/>
      <c r="R21" s="258"/>
      <c r="S21" s="258"/>
      <c r="T21" s="258"/>
    </row>
    <row r="22" spans="2:20" ht="15.95" customHeight="1">
      <c r="B22" s="257" t="s">
        <v>573</v>
      </c>
      <c r="C22" s="779"/>
      <c r="D22" s="257"/>
      <c r="E22" s="1035"/>
      <c r="F22" s="1036"/>
      <c r="G22" s="1036"/>
      <c r="H22" s="1036"/>
      <c r="I22" s="1036"/>
      <c r="J22" s="1036"/>
      <c r="K22" s="1036"/>
      <c r="L22" s="1037"/>
      <c r="M22" s="779"/>
      <c r="N22" s="779"/>
      <c r="O22" s="779"/>
      <c r="P22" s="779"/>
      <c r="Q22" s="258"/>
      <c r="R22" s="258"/>
      <c r="S22" s="258"/>
      <c r="T22" s="258"/>
    </row>
    <row r="23" spans="2:20" ht="15.95" customHeight="1">
      <c r="B23" s="257" t="s">
        <v>561</v>
      </c>
      <c r="C23" s="779"/>
      <c r="D23" s="257"/>
      <c r="E23" s="1035"/>
      <c r="F23" s="1036"/>
      <c r="G23" s="1036"/>
      <c r="H23" s="1036"/>
      <c r="I23" s="1036"/>
      <c r="J23" s="1036"/>
      <c r="K23" s="1036"/>
      <c r="L23" s="1037"/>
      <c r="M23" s="779"/>
      <c r="N23" s="779"/>
      <c r="O23" s="779"/>
      <c r="P23" s="779"/>
      <c r="Q23" s="258"/>
      <c r="R23" s="258"/>
      <c r="S23" s="258"/>
      <c r="T23" s="258"/>
    </row>
    <row r="24" spans="2:20" ht="15.95" customHeight="1">
      <c r="B24" s="257" t="s">
        <v>562</v>
      </c>
      <c r="C24" s="257"/>
      <c r="D24" s="257"/>
      <c r="E24" s="1035"/>
      <c r="F24" s="1036"/>
      <c r="G24" s="1036"/>
      <c r="H24" s="1036"/>
      <c r="I24" s="1036"/>
      <c r="J24" s="1036"/>
      <c r="K24" s="1036"/>
      <c r="L24" s="1037"/>
      <c r="M24" s="779"/>
      <c r="N24" s="779"/>
      <c r="O24" s="779"/>
      <c r="P24" s="779"/>
      <c r="Q24" s="258"/>
      <c r="R24" s="258"/>
      <c r="S24" s="258"/>
      <c r="T24" s="258"/>
    </row>
    <row r="25" spans="2:20" ht="15.95" customHeight="1">
      <c r="B25" s="257" t="s">
        <v>564</v>
      </c>
      <c r="C25" s="257"/>
      <c r="D25" s="257"/>
      <c r="E25" s="1041"/>
      <c r="F25" s="1041"/>
      <c r="G25" s="1042"/>
      <c r="H25" s="257" t="s">
        <v>565</v>
      </c>
      <c r="I25" s="1043"/>
      <c r="J25" s="1217"/>
      <c r="K25" s="1217"/>
      <c r="L25" s="1217"/>
      <c r="M25" s="779"/>
      <c r="N25" s="779"/>
      <c r="O25" s="779"/>
      <c r="P25" s="779"/>
      <c r="Q25" s="258"/>
      <c r="R25" s="258"/>
      <c r="S25" s="258"/>
      <c r="T25" s="258"/>
    </row>
    <row r="26" spans="2:20" ht="15.95" customHeight="1">
      <c r="B26" s="257" t="s">
        <v>574</v>
      </c>
      <c r="C26" s="257"/>
      <c r="D26" s="257"/>
      <c r="E26" s="1038"/>
      <c r="F26" s="1038"/>
      <c r="G26" s="1038"/>
      <c r="H26" s="296"/>
      <c r="I26" s="296"/>
      <c r="J26" s="779"/>
      <c r="K26" s="1218"/>
      <c r="L26" s="1218"/>
      <c r="M26" s="1218"/>
      <c r="N26" s="779"/>
      <c r="O26" s="779"/>
      <c r="P26" s="779"/>
      <c r="Q26" s="258"/>
      <c r="R26" s="258"/>
      <c r="S26" s="258"/>
      <c r="T26" s="258"/>
    </row>
    <row r="27" spans="2:20" ht="15.95" customHeight="1">
      <c r="B27" s="257"/>
      <c r="C27" s="257"/>
      <c r="D27" s="257"/>
      <c r="E27" s="777"/>
      <c r="F27" s="777"/>
      <c r="G27" s="777"/>
      <c r="H27" s="296"/>
      <c r="I27" s="296"/>
      <c r="J27" s="779"/>
      <c r="K27" s="779"/>
      <c r="L27" s="779"/>
      <c r="M27" s="779"/>
      <c r="N27" s="779"/>
      <c r="O27" s="779"/>
      <c r="P27" s="779"/>
      <c r="Q27" s="258"/>
      <c r="R27" s="258"/>
      <c r="S27" s="258"/>
      <c r="T27" s="258"/>
    </row>
    <row r="28" spans="2:20" ht="15.95" customHeight="1">
      <c r="B28" s="257" t="s">
        <v>575</v>
      </c>
      <c r="C28" s="257"/>
      <c r="D28" s="257"/>
      <c r="E28" s="777"/>
      <c r="F28" s="777"/>
      <c r="G28" s="777"/>
      <c r="H28" s="296"/>
      <c r="I28" s="296"/>
      <c r="J28" s="1219"/>
      <c r="K28" s="1220"/>
      <c r="L28" s="1220"/>
      <c r="M28" s="779"/>
      <c r="N28" s="779"/>
      <c r="O28" s="779"/>
      <c r="P28" s="779"/>
      <c r="Q28" s="258"/>
      <c r="R28" s="258"/>
      <c r="S28" s="258"/>
      <c r="T28" s="258"/>
    </row>
    <row r="29" spans="2:20" ht="15.95" customHeight="1">
      <c r="B29" s="297" t="s">
        <v>576</v>
      </c>
      <c r="C29" s="780"/>
      <c r="D29" s="780"/>
      <c r="E29" s="780"/>
      <c r="F29" s="780"/>
      <c r="G29" s="780"/>
      <c r="H29" s="780"/>
      <c r="I29" s="300"/>
      <c r="J29" s="1219"/>
      <c r="K29" s="1220"/>
      <c r="L29" s="1220"/>
      <c r="M29" s="779"/>
      <c r="N29" s="779"/>
      <c r="O29" s="779"/>
      <c r="P29" s="779"/>
      <c r="Q29" s="258"/>
      <c r="R29" s="258"/>
      <c r="S29" s="258"/>
      <c r="T29" s="258"/>
    </row>
    <row r="30" spans="2:20" ht="15.95" customHeight="1">
      <c r="B30" s="780"/>
      <c r="C30" s="780"/>
      <c r="D30" s="780"/>
      <c r="E30" s="780"/>
      <c r="F30" s="780"/>
      <c r="G30" s="780"/>
      <c r="H30" s="780"/>
      <c r="I30" s="300"/>
      <c r="J30" s="1219"/>
      <c r="K30" s="1220"/>
      <c r="L30" s="1220"/>
      <c r="M30" s="779"/>
      <c r="N30" s="779"/>
      <c r="O30" s="779"/>
      <c r="P30" s="779"/>
      <c r="Q30" s="258"/>
      <c r="R30" s="258"/>
      <c r="S30" s="258"/>
      <c r="T30" s="258"/>
    </row>
    <row r="31" spans="2:20" ht="15.95" customHeight="1">
      <c r="B31" s="257"/>
      <c r="C31" s="257"/>
      <c r="D31" s="257"/>
      <c r="E31" s="777"/>
      <c r="F31" s="777"/>
      <c r="G31" s="777"/>
      <c r="H31" s="296"/>
      <c r="I31" s="296"/>
      <c r="J31" s="1219"/>
      <c r="K31" s="1220"/>
      <c r="L31" s="1220"/>
      <c r="M31" s="779"/>
      <c r="N31" s="779"/>
      <c r="O31" s="779"/>
      <c r="P31" s="779"/>
      <c r="Q31" s="258"/>
      <c r="R31" s="258"/>
      <c r="S31" s="258"/>
      <c r="T31" s="258"/>
    </row>
    <row r="32" spans="2:20">
      <c r="B32" s="779"/>
      <c r="C32" s="779"/>
      <c r="D32" s="779"/>
      <c r="E32" s="779"/>
      <c r="F32" s="779"/>
      <c r="G32" s="779"/>
      <c r="H32" s="779"/>
      <c r="I32" s="779"/>
      <c r="J32" s="779"/>
      <c r="K32" s="779"/>
      <c r="L32" s="779"/>
      <c r="M32" s="779"/>
      <c r="N32" s="779"/>
      <c r="O32" s="779"/>
      <c r="P32" s="779"/>
      <c r="Q32" s="779"/>
      <c r="R32" s="779"/>
      <c r="S32" s="779"/>
      <c r="T32" s="779"/>
    </row>
    <row r="33" spans="2:15" ht="14.25" customHeight="1">
      <c r="B33" s="779"/>
      <c r="C33" s="779"/>
      <c r="D33" s="779"/>
      <c r="E33" s="779"/>
      <c r="F33" s="779"/>
      <c r="G33" s="779"/>
      <c r="H33" s="779"/>
      <c r="I33" s="779"/>
      <c r="J33" s="779"/>
      <c r="K33" s="779"/>
      <c r="L33" s="779"/>
      <c r="M33" s="779"/>
      <c r="N33" s="779"/>
      <c r="O33" s="779"/>
    </row>
    <row r="34" spans="2:15" ht="14.25" customHeight="1">
      <c r="B34" s="1029" t="s">
        <v>577</v>
      </c>
      <c r="C34" s="1221"/>
      <c r="D34" s="1221"/>
      <c r="E34" s="1221"/>
      <c r="F34" s="1221"/>
      <c r="G34" s="1221"/>
      <c r="H34" s="1221"/>
      <c r="I34" s="1221"/>
      <c r="J34" s="1221"/>
      <c r="K34" s="1221"/>
      <c r="L34" s="1221"/>
      <c r="M34" s="1221"/>
      <c r="N34" s="1221"/>
      <c r="O34" s="1222"/>
    </row>
    <row r="35" spans="2:15" ht="45.2" customHeight="1">
      <c r="B35" s="1034" t="s">
        <v>578</v>
      </c>
      <c r="C35" s="1223"/>
      <c r="D35" s="1223"/>
      <c r="E35" s="1223"/>
      <c r="F35" s="1223"/>
      <c r="G35" s="1223"/>
      <c r="H35" s="1223"/>
      <c r="I35" s="1223"/>
      <c r="J35" s="1223"/>
      <c r="K35" s="1223"/>
      <c r="L35" s="1223"/>
      <c r="M35" s="1223"/>
      <c r="N35" s="1223"/>
      <c r="O35" s="1224"/>
    </row>
    <row r="36" spans="2:15" ht="14.25" customHeight="1">
      <c r="B36" s="1016" t="s">
        <v>579</v>
      </c>
      <c r="C36" s="1017"/>
      <c r="D36" s="1017"/>
      <c r="E36" s="1017"/>
      <c r="F36" s="1017"/>
      <c r="G36" s="1017"/>
      <c r="H36" s="1017"/>
      <c r="I36" s="1017"/>
      <c r="J36" s="1017"/>
      <c r="K36" s="1017"/>
      <c r="L36" s="1018"/>
      <c r="M36" s="302" t="s">
        <v>580</v>
      </c>
      <c r="N36" s="303" t="s">
        <v>580</v>
      </c>
      <c r="O36" s="303" t="s">
        <v>219</v>
      </c>
    </row>
    <row r="37" spans="2:15" ht="14.25" customHeight="1">
      <c r="B37" s="1016" t="s">
        <v>581</v>
      </c>
      <c r="C37" s="1017"/>
      <c r="D37" s="1017"/>
      <c r="E37" s="1017"/>
      <c r="F37" s="1017"/>
      <c r="G37" s="1017"/>
      <c r="H37" s="1017"/>
      <c r="I37" s="1017"/>
      <c r="J37" s="1017"/>
      <c r="K37" s="1017"/>
      <c r="L37" s="1018"/>
      <c r="M37" s="302" t="s">
        <v>580</v>
      </c>
      <c r="N37" s="303" t="s">
        <v>580</v>
      </c>
      <c r="O37" s="303" t="s">
        <v>219</v>
      </c>
    </row>
    <row r="38" spans="2:15" ht="14.25" customHeight="1">
      <c r="B38" s="1016" t="s">
        <v>582</v>
      </c>
      <c r="C38" s="1017"/>
      <c r="D38" s="1017"/>
      <c r="E38" s="1017"/>
      <c r="F38" s="1017"/>
      <c r="G38" s="1017"/>
      <c r="H38" s="1017"/>
      <c r="I38" s="1017"/>
      <c r="J38" s="1017"/>
      <c r="K38" s="1017"/>
      <c r="L38" s="1018"/>
      <c r="M38" s="302" t="s">
        <v>580</v>
      </c>
      <c r="N38" s="303" t="s">
        <v>580</v>
      </c>
      <c r="O38" s="303" t="s">
        <v>219</v>
      </c>
    </row>
    <row r="39" spans="2:15" ht="14.25" customHeight="1">
      <c r="B39" s="1016" t="s">
        <v>583</v>
      </c>
      <c r="C39" s="1017"/>
      <c r="D39" s="1017"/>
      <c r="E39" s="1017"/>
      <c r="F39" s="1017"/>
      <c r="G39" s="1017"/>
      <c r="H39" s="1017"/>
      <c r="I39" s="1017"/>
      <c r="J39" s="1017"/>
      <c r="K39" s="1017"/>
      <c r="L39" s="1018"/>
      <c r="M39" s="302" t="s">
        <v>580</v>
      </c>
      <c r="N39" s="303" t="s">
        <v>580</v>
      </c>
      <c r="O39" s="303" t="s">
        <v>219</v>
      </c>
    </row>
    <row r="40" spans="2:15" ht="14.25" customHeight="1">
      <c r="B40" s="1016" t="s">
        <v>584</v>
      </c>
      <c r="C40" s="1017"/>
      <c r="D40" s="1017"/>
      <c r="E40" s="1017"/>
      <c r="F40" s="1017"/>
      <c r="G40" s="1017"/>
      <c r="H40" s="1017"/>
      <c r="I40" s="1017"/>
      <c r="J40" s="1017"/>
      <c r="K40" s="1017"/>
      <c r="L40" s="1018"/>
      <c r="M40" s="302" t="s">
        <v>580</v>
      </c>
      <c r="N40" s="303" t="s">
        <v>580</v>
      </c>
      <c r="O40" s="303" t="s">
        <v>219</v>
      </c>
    </row>
    <row r="41" spans="2:15" ht="14.25" customHeight="1">
      <c r="B41" s="1016" t="s">
        <v>585</v>
      </c>
      <c r="C41" s="1017"/>
      <c r="D41" s="1017"/>
      <c r="E41" s="1017"/>
      <c r="F41" s="1017"/>
      <c r="G41" s="1017"/>
      <c r="H41" s="1017"/>
      <c r="I41" s="1017"/>
      <c r="J41" s="1017"/>
      <c r="K41" s="1017"/>
      <c r="L41" s="1018"/>
      <c r="M41" s="302" t="s">
        <v>580</v>
      </c>
      <c r="N41" s="303" t="s">
        <v>580</v>
      </c>
      <c r="O41" s="303" t="s">
        <v>219</v>
      </c>
    </row>
    <row r="42" spans="2:15" ht="14.25" customHeight="1">
      <c r="B42" s="1016" t="s">
        <v>586</v>
      </c>
      <c r="C42" s="1017"/>
      <c r="D42" s="1017"/>
      <c r="E42" s="1017"/>
      <c r="F42" s="1017"/>
      <c r="G42" s="1017"/>
      <c r="H42" s="1017"/>
      <c r="I42" s="1017"/>
      <c r="J42" s="1017"/>
      <c r="K42" s="1017"/>
      <c r="L42" s="1018"/>
      <c r="M42" s="302" t="s">
        <v>580</v>
      </c>
      <c r="N42" s="303" t="s">
        <v>580</v>
      </c>
      <c r="O42" s="303" t="s">
        <v>219</v>
      </c>
    </row>
    <row r="43" spans="2:15" ht="14.25" customHeight="1">
      <c r="B43" s="1016" t="s">
        <v>587</v>
      </c>
      <c r="C43" s="1017"/>
      <c r="D43" s="1017"/>
      <c r="E43" s="1017"/>
      <c r="F43" s="1017"/>
      <c r="G43" s="1017"/>
      <c r="H43" s="1017"/>
      <c r="I43" s="1017"/>
      <c r="J43" s="1017"/>
      <c r="K43" s="1017"/>
      <c r="L43" s="1018"/>
      <c r="M43" s="302" t="s">
        <v>580</v>
      </c>
      <c r="N43" s="303" t="s">
        <v>580</v>
      </c>
      <c r="O43" s="303" t="s">
        <v>219</v>
      </c>
    </row>
    <row r="44" spans="2:15" ht="14.25" customHeight="1">
      <c r="B44" s="1016" t="s">
        <v>588</v>
      </c>
      <c r="C44" s="1017"/>
      <c r="D44" s="1017"/>
      <c r="E44" s="1017"/>
      <c r="F44" s="1017"/>
      <c r="G44" s="1017"/>
      <c r="H44" s="1017"/>
      <c r="I44" s="1017"/>
      <c r="J44" s="1017"/>
      <c r="K44" s="1017"/>
      <c r="L44" s="1018"/>
      <c r="M44" s="302" t="s">
        <v>580</v>
      </c>
      <c r="N44" s="303" t="s">
        <v>580</v>
      </c>
      <c r="O44" s="303" t="s">
        <v>219</v>
      </c>
    </row>
    <row r="45" spans="2:15" ht="14.25" customHeight="1">
      <c r="B45" s="1016" t="s">
        <v>589</v>
      </c>
      <c r="C45" s="1017"/>
      <c r="D45" s="1017"/>
      <c r="E45" s="1017"/>
      <c r="F45" s="1017"/>
      <c r="G45" s="1017"/>
      <c r="H45" s="1017"/>
      <c r="I45" s="1017"/>
      <c r="J45" s="1017"/>
      <c r="K45" s="1017"/>
      <c r="L45" s="1018"/>
      <c r="M45" s="302" t="s">
        <v>580</v>
      </c>
      <c r="N45" s="303" t="s">
        <v>580</v>
      </c>
      <c r="O45" s="303" t="s">
        <v>219</v>
      </c>
    </row>
    <row r="46" spans="2:15" ht="14.25" customHeight="1">
      <c r="B46" s="1016" t="s">
        <v>590</v>
      </c>
      <c r="C46" s="1032"/>
      <c r="D46" s="1032"/>
      <c r="E46" s="1032"/>
      <c r="F46" s="1032"/>
      <c r="G46" s="1032"/>
      <c r="H46" s="1032"/>
      <c r="I46" s="1032"/>
      <c r="J46" s="1032"/>
      <c r="K46" s="1032"/>
      <c r="L46" s="1033"/>
      <c r="M46" s="302" t="s">
        <v>580</v>
      </c>
      <c r="N46" s="303" t="s">
        <v>580</v>
      </c>
      <c r="O46" s="303" t="s">
        <v>219</v>
      </c>
    </row>
    <row r="47" spans="2:15" ht="14.25" customHeight="1">
      <c r="B47" s="1016" t="s">
        <v>591</v>
      </c>
      <c r="C47" s="1017"/>
      <c r="D47" s="1017"/>
      <c r="E47" s="1017"/>
      <c r="F47" s="1017"/>
      <c r="G47" s="1017"/>
      <c r="H47" s="1017"/>
      <c r="I47" s="1017"/>
      <c r="J47" s="1017"/>
      <c r="K47" s="1017"/>
      <c r="L47" s="1018"/>
      <c r="M47" s="302" t="s">
        <v>580</v>
      </c>
      <c r="N47" s="303" t="s">
        <v>580</v>
      </c>
      <c r="O47" s="303" t="s">
        <v>219</v>
      </c>
    </row>
    <row r="48" spans="2:15" ht="14.25" customHeight="1">
      <c r="B48" s="1016" t="s">
        <v>592</v>
      </c>
      <c r="C48" s="1017"/>
      <c r="D48" s="1017"/>
      <c r="E48" s="1017"/>
      <c r="F48" s="1017"/>
      <c r="G48" s="1017"/>
      <c r="H48" s="1017"/>
      <c r="I48" s="1017"/>
      <c r="J48" s="1017"/>
      <c r="K48" s="1017"/>
      <c r="L48" s="1018"/>
      <c r="M48" s="302" t="s">
        <v>580</v>
      </c>
      <c r="N48" s="303" t="s">
        <v>580</v>
      </c>
      <c r="O48" s="303" t="s">
        <v>219</v>
      </c>
    </row>
    <row r="49" spans="2:15" ht="14.25" customHeight="1">
      <c r="B49" s="1016" t="s">
        <v>593</v>
      </c>
      <c r="C49" s="1017"/>
      <c r="D49" s="1017"/>
      <c r="E49" s="1017"/>
      <c r="F49" s="1017"/>
      <c r="G49" s="1017"/>
      <c r="H49" s="1017"/>
      <c r="I49" s="1017"/>
      <c r="J49" s="1017"/>
      <c r="K49" s="1017"/>
      <c r="L49" s="1018"/>
      <c r="M49" s="302" t="s">
        <v>580</v>
      </c>
      <c r="N49" s="303" t="s">
        <v>580</v>
      </c>
      <c r="O49" s="303" t="s">
        <v>219</v>
      </c>
    </row>
    <row r="50" spans="2:15" ht="14.25" customHeight="1">
      <c r="B50" s="1016" t="s">
        <v>594</v>
      </c>
      <c r="C50" s="1017"/>
      <c r="D50" s="1017"/>
      <c r="E50" s="1017"/>
      <c r="F50" s="1017"/>
      <c r="G50" s="1017"/>
      <c r="H50" s="1017"/>
      <c r="I50" s="1017"/>
      <c r="J50" s="1017"/>
      <c r="K50" s="1017"/>
      <c r="L50" s="1018"/>
      <c r="M50" s="302" t="s">
        <v>580</v>
      </c>
      <c r="N50" s="303" t="s">
        <v>580</v>
      </c>
      <c r="O50" s="303" t="s">
        <v>219</v>
      </c>
    </row>
    <row r="51" spans="2:15" ht="14.25" customHeight="1">
      <c r="B51" s="1019" t="s">
        <v>595</v>
      </c>
      <c r="C51" s="1019"/>
      <c r="D51" s="1019"/>
      <c r="E51" s="1019"/>
      <c r="F51" s="1019"/>
      <c r="G51" s="1019"/>
      <c r="H51" s="1019"/>
      <c r="I51" s="1019"/>
      <c r="J51" s="1019"/>
      <c r="K51" s="1019"/>
      <c r="L51" s="1019"/>
      <c r="M51" s="1020"/>
      <c r="N51" s="1020"/>
      <c r="O51" s="1222"/>
    </row>
    <row r="52" spans="2:15" ht="14.25" customHeight="1">
      <c r="B52" s="375"/>
      <c r="C52" s="375"/>
      <c r="D52" s="375"/>
      <c r="E52" s="375"/>
      <c r="F52" s="375"/>
      <c r="G52" s="375"/>
      <c r="H52" s="375"/>
      <c r="I52" s="375"/>
      <c r="J52" s="375"/>
      <c r="K52" s="375"/>
      <c r="L52" s="375"/>
      <c r="M52" s="304"/>
      <c r="N52" s="304"/>
      <c r="O52" s="779"/>
    </row>
    <row r="53" spans="2:15" ht="36" customHeight="1">
      <c r="B53" s="1021" t="s">
        <v>596</v>
      </c>
      <c r="C53" s="1022"/>
      <c r="D53" s="1022"/>
      <c r="E53" s="1023"/>
      <c r="F53" s="390" t="s">
        <v>597</v>
      </c>
      <c r="G53" s="1030"/>
      <c r="H53" s="1031"/>
      <c r="I53" s="391" t="s">
        <v>598</v>
      </c>
      <c r="J53" s="600"/>
      <c r="K53" s="391" t="s">
        <v>599</v>
      </c>
      <c r="L53" s="1027"/>
      <c r="M53" s="1027"/>
      <c r="N53" s="1027"/>
      <c r="O53" s="1028"/>
    </row>
    <row r="54" spans="2:15" ht="90.75" customHeight="1">
      <c r="B54" s="1024"/>
      <c r="C54" s="1025"/>
      <c r="D54" s="1025"/>
      <c r="E54" s="1026"/>
      <c r="F54" s="390" t="s">
        <v>600</v>
      </c>
      <c r="G54" s="1030"/>
      <c r="H54" s="1031"/>
      <c r="I54" s="392"/>
      <c r="J54" s="393"/>
      <c r="K54" s="394"/>
      <c r="L54" s="395"/>
      <c r="M54" s="395"/>
      <c r="N54" s="395"/>
      <c r="O54" s="396"/>
    </row>
    <row r="55" spans="2:15" ht="25.5" customHeight="1">
      <c r="B55" s="1012" t="s">
        <v>601</v>
      </c>
      <c r="C55" s="1013"/>
      <c r="D55" s="1013"/>
      <c r="E55" s="1013"/>
      <c r="F55" s="1013"/>
      <c r="G55" s="1013"/>
      <c r="H55" s="1013"/>
      <c r="I55" s="1013"/>
      <c r="J55" s="1013"/>
      <c r="K55" s="1013"/>
      <c r="L55" s="1013"/>
      <c r="M55" s="1013"/>
      <c r="N55" s="1013"/>
      <c r="O55" s="779"/>
    </row>
    <row r="56" spans="2:15" ht="15" customHeight="1">
      <c r="B56" s="1014"/>
      <c r="C56" s="1014"/>
      <c r="D56" s="1014"/>
      <c r="E56" s="1014"/>
      <c r="F56" s="1014"/>
      <c r="G56" s="1014"/>
      <c r="H56" s="1014"/>
      <c r="I56" s="1014"/>
      <c r="J56" s="1014"/>
      <c r="K56" s="1014"/>
      <c r="L56" s="1014"/>
      <c r="M56" s="1014"/>
      <c r="N56" s="1014"/>
      <c r="O56" s="779"/>
    </row>
    <row r="57" spans="2:15" ht="57.6" customHeight="1">
      <c r="B57" s="1014"/>
      <c r="C57" s="1014"/>
      <c r="D57" s="1014"/>
      <c r="E57" s="1014"/>
      <c r="F57" s="1014"/>
      <c r="G57" s="1014"/>
      <c r="H57" s="1014"/>
      <c r="I57" s="1014"/>
      <c r="J57" s="1014"/>
      <c r="K57" s="1014"/>
      <c r="L57" s="1014"/>
      <c r="M57" s="1014"/>
      <c r="N57" s="1014"/>
      <c r="O57" s="779"/>
    </row>
    <row r="58" spans="2:15">
      <c r="B58" s="780"/>
      <c r="C58" s="780"/>
      <c r="D58" s="780"/>
      <c r="E58" s="780"/>
      <c r="F58" s="780"/>
      <c r="G58" s="780"/>
      <c r="H58" s="780"/>
      <c r="I58" s="780"/>
      <c r="J58" s="780"/>
      <c r="K58" s="780"/>
      <c r="L58" s="780"/>
      <c r="M58" s="780"/>
      <c r="N58" s="780"/>
      <c r="O58" s="779"/>
    </row>
    <row r="59" spans="2:15">
      <c r="B59" s="780"/>
      <c r="C59" s="780"/>
      <c r="D59" s="780"/>
      <c r="E59" s="780"/>
      <c r="F59" s="780"/>
      <c r="G59" s="780"/>
      <c r="H59" s="780"/>
      <c r="I59" s="780"/>
      <c r="J59" s="780"/>
      <c r="K59" s="780"/>
      <c r="L59" s="780"/>
      <c r="M59" s="780"/>
      <c r="N59" s="780"/>
      <c r="O59" s="779"/>
    </row>
    <row r="60" spans="2:15" ht="8.25" customHeight="1">
      <c r="B60" s="1218"/>
      <c r="C60" s="1218"/>
      <c r="D60" s="1218"/>
      <c r="E60" s="1218"/>
      <c r="F60" s="1218"/>
      <c r="G60" s="1015"/>
      <c r="H60" s="1015"/>
      <c r="I60" s="1015"/>
      <c r="J60" s="1015"/>
      <c r="K60" s="1015"/>
      <c r="L60" s="1015"/>
      <c r="M60" s="1015"/>
      <c r="N60" s="1015"/>
      <c r="O60" s="779"/>
    </row>
    <row r="61" spans="2:15" ht="8.25" customHeight="1">
      <c r="B61" s="779"/>
      <c r="C61" s="779"/>
      <c r="D61" s="779"/>
      <c r="E61" s="779"/>
      <c r="F61" s="779"/>
      <c r="G61" s="781"/>
      <c r="H61" s="781"/>
      <c r="I61" s="781"/>
      <c r="J61" s="781"/>
      <c r="K61" s="781"/>
      <c r="L61" s="781"/>
      <c r="M61" s="781"/>
      <c r="N61" s="781"/>
      <c r="O61" s="779"/>
    </row>
    <row r="62" spans="2:15" ht="8.25" customHeight="1">
      <c r="B62" s="779"/>
      <c r="C62" s="779"/>
      <c r="D62" s="779"/>
      <c r="E62" s="779"/>
      <c r="F62" s="779"/>
      <c r="G62" s="781"/>
      <c r="H62" s="781"/>
      <c r="I62" s="781"/>
      <c r="J62" s="781"/>
      <c r="K62" s="781"/>
      <c r="L62" s="781"/>
      <c r="M62" s="781"/>
      <c r="N62" s="781"/>
      <c r="O62" s="779"/>
    </row>
    <row r="63" spans="2:15">
      <c r="B63" s="779"/>
      <c r="C63" s="779"/>
      <c r="D63" s="779"/>
      <c r="E63" s="779"/>
      <c r="F63" s="779"/>
      <c r="G63" s="779"/>
      <c r="H63" s="779"/>
      <c r="I63" s="779"/>
      <c r="J63" s="779"/>
      <c r="K63" s="779"/>
      <c r="L63" s="779"/>
      <c r="M63" s="779"/>
      <c r="N63" s="779"/>
      <c r="O63" s="779"/>
    </row>
    <row r="64" spans="2:15">
      <c r="B64" s="779"/>
      <c r="C64" s="779"/>
      <c r="D64" s="779"/>
      <c r="E64" s="779"/>
      <c r="F64" s="779"/>
      <c r="G64" s="779"/>
      <c r="H64" s="779"/>
      <c r="I64" s="779"/>
      <c r="J64" s="779"/>
      <c r="K64" s="779"/>
      <c r="L64" s="779"/>
      <c r="M64" s="779"/>
      <c r="N64" s="779"/>
      <c r="O64" s="779"/>
    </row>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sheetData>
  <protectedRanges>
    <protectedRange password="CC54" sqref="E7 F8" name="Range1"/>
  </protectedRanges>
  <mergeCells count="66">
    <mergeCell ref="B4:R4"/>
    <mergeCell ref="I6:L6"/>
    <mergeCell ref="O6:R14"/>
    <mergeCell ref="E14:G14"/>
    <mergeCell ref="I14:L14"/>
    <mergeCell ref="E6:F6"/>
    <mergeCell ref="E7:L7"/>
    <mergeCell ref="E8:L8"/>
    <mergeCell ref="E9:L9"/>
    <mergeCell ref="E10:L10"/>
    <mergeCell ref="E11:L11"/>
    <mergeCell ref="B7:D7"/>
    <mergeCell ref="E13:L13"/>
    <mergeCell ref="B6:D6"/>
    <mergeCell ref="B8:D8"/>
    <mergeCell ref="B9:D9"/>
    <mergeCell ref="B10:D10"/>
    <mergeCell ref="B11:D11"/>
    <mergeCell ref="B13:D13"/>
    <mergeCell ref="B14:D14"/>
    <mergeCell ref="E12:L12"/>
    <mergeCell ref="B12:D12"/>
    <mergeCell ref="B50:L50"/>
    <mergeCell ref="E24:L24"/>
    <mergeCell ref="J15:M15"/>
    <mergeCell ref="J29:L29"/>
    <mergeCell ref="J30:L30"/>
    <mergeCell ref="J31:L31"/>
    <mergeCell ref="E15:G15"/>
    <mergeCell ref="H19:J19"/>
    <mergeCell ref="E21:L21"/>
    <mergeCell ref="E22:L22"/>
    <mergeCell ref="E23:L23"/>
    <mergeCell ref="E25:G25"/>
    <mergeCell ref="I25:L25"/>
    <mergeCell ref="E26:G26"/>
    <mergeCell ref="K26:M26"/>
    <mergeCell ref="J28:L28"/>
    <mergeCell ref="B46:L46"/>
    <mergeCell ref="B35:O35"/>
    <mergeCell ref="B36:L36"/>
    <mergeCell ref="B37:L37"/>
    <mergeCell ref="B38:L38"/>
    <mergeCell ref="B39:L39"/>
    <mergeCell ref="B40:L40"/>
    <mergeCell ref="B41:L41"/>
    <mergeCell ref="B42:L42"/>
    <mergeCell ref="B43:L43"/>
    <mergeCell ref="B44:L44"/>
    <mergeCell ref="B45:L45"/>
    <mergeCell ref="B15:D15"/>
    <mergeCell ref="B55:N57"/>
    <mergeCell ref="B60:F60"/>
    <mergeCell ref="G60:I60"/>
    <mergeCell ref="J60:K60"/>
    <mergeCell ref="L60:N60"/>
    <mergeCell ref="B47:L47"/>
    <mergeCell ref="B48:L48"/>
    <mergeCell ref="B49:L49"/>
    <mergeCell ref="B51:O51"/>
    <mergeCell ref="B53:E53"/>
    <mergeCell ref="B54:E54"/>
    <mergeCell ref="L53:O53"/>
    <mergeCell ref="B34:O34"/>
    <mergeCell ref="G53:H53"/>
    <mergeCell ref="G54:H54"/>
  </mergeCells>
  <dataValidations count="3">
    <dataValidation type="list" allowBlank="1" showInputMessage="1" showErrorMessage="1" sqref="JG9 WVV983002 WLZ983002 WCD983002 VSH983002 VIL983002 UYP983002 UOT983002 UEX983002 TVB983002 TLF983002 TBJ983002 SRN983002 SHR983002 RXV983002 RNZ983002 RED983002 QUH983002 QKL983002 QAP983002 PQT983002 PGX983002 OXB983002 ONF983002 ODJ983002 NTN983002 NJR983002 MZV983002 MPZ983002 MGD983002 LWH983002 LML983002 LCP983002 KST983002 KIX983002 JZB983002 JPF983002 JFJ983002 IVN983002 ILR983002 IBV983002 HRZ983002 HID983002 GYH983002 GOL983002 GEP983002 FUT983002 FKX983002 FBB983002 ERF983002 EHJ983002 DXN983002 DNR983002 DDV983002 CTZ983002 CKD983002 CAH983002 BQL983002 BGP983002 AWT983002 AMX983002 ADB983002 TF983002 JJ983002 WVV917466 WLZ917466 WCD917466 VSH917466 VIL917466 UYP917466 UOT917466 UEX917466 TVB917466 TLF917466 TBJ917466 SRN917466 SHR917466 RXV917466 RNZ917466 RED917466 QUH917466 QKL917466 QAP917466 PQT917466 PGX917466 OXB917466 ONF917466 ODJ917466 NTN917466 NJR917466 MZV917466 MPZ917466 MGD917466 LWH917466 LML917466 LCP917466 KST917466 KIX917466 JZB917466 JPF917466 JFJ917466 IVN917466 ILR917466 IBV917466 HRZ917466 HID917466 GYH917466 GOL917466 GEP917466 FUT917466 FKX917466 FBB917466 ERF917466 EHJ917466 DXN917466 DNR917466 DDV917466 CTZ917466 CKD917466 CAH917466 BQL917466 BGP917466 AWT917466 AMX917466 ADB917466 TF917466 JJ917466 WVV851930 WLZ851930 WCD851930 VSH851930 VIL851930 UYP851930 UOT851930 UEX851930 TVB851930 TLF851930 TBJ851930 SRN851930 SHR851930 RXV851930 RNZ851930 RED851930 QUH851930 QKL851930 QAP851930 PQT851930 PGX851930 OXB851930 ONF851930 ODJ851930 NTN851930 NJR851930 MZV851930 MPZ851930 MGD851930 LWH851930 LML851930 LCP851930 KST851930 KIX851930 JZB851930 JPF851930 JFJ851930 IVN851930 ILR851930 IBV851930 HRZ851930 HID851930 GYH851930 GOL851930 GEP851930 FUT851930 FKX851930 FBB851930 ERF851930 EHJ851930 DXN851930 DNR851930 DDV851930 CTZ851930 CKD851930 CAH851930 BQL851930 BGP851930 AWT851930 AMX851930 ADB851930 TF851930 JJ851930 WVV786394 WLZ786394 WCD786394 VSH786394 VIL786394 UYP786394 UOT786394 UEX786394 TVB786394 TLF786394 TBJ786394 SRN786394 SHR786394 RXV786394 RNZ786394 RED786394 QUH786394 QKL786394 QAP786394 PQT786394 PGX786394 OXB786394 ONF786394 ODJ786394 NTN786394 NJR786394 MZV786394 MPZ786394 MGD786394 LWH786394 LML786394 LCP786394 KST786394 KIX786394 JZB786394 JPF786394 JFJ786394 IVN786394 ILR786394 IBV786394 HRZ786394 HID786394 GYH786394 GOL786394 GEP786394 FUT786394 FKX786394 FBB786394 ERF786394 EHJ786394 DXN786394 DNR786394 DDV786394 CTZ786394 CKD786394 CAH786394 BQL786394 BGP786394 AWT786394 AMX786394 ADB786394 TF786394 JJ786394 WVV720858 WLZ720858 WCD720858 VSH720858 VIL720858 UYP720858 UOT720858 UEX720858 TVB720858 TLF720858 TBJ720858 SRN720858 SHR720858 RXV720858 RNZ720858 RED720858 QUH720858 QKL720858 QAP720858 PQT720858 PGX720858 OXB720858 ONF720858 ODJ720858 NTN720858 NJR720858 MZV720858 MPZ720858 MGD720858 LWH720858 LML720858 LCP720858 KST720858 KIX720858 JZB720858 JPF720858 JFJ720858 IVN720858 ILR720858 IBV720858 HRZ720858 HID720858 GYH720858 GOL720858 GEP720858 FUT720858 FKX720858 FBB720858 ERF720858 EHJ720858 DXN720858 DNR720858 DDV720858 CTZ720858 CKD720858 CAH720858 BQL720858 BGP720858 AWT720858 AMX720858 ADB720858 TF720858 JJ720858 WVV655322 WLZ655322 WCD655322 VSH655322 VIL655322 UYP655322 UOT655322 UEX655322 TVB655322 TLF655322 TBJ655322 SRN655322 SHR655322 RXV655322 RNZ655322 RED655322 QUH655322 QKL655322 QAP655322 PQT655322 PGX655322 OXB655322 ONF655322 ODJ655322 NTN655322 NJR655322 MZV655322 MPZ655322 MGD655322 LWH655322 LML655322 LCP655322 KST655322 KIX655322 JZB655322 JPF655322 JFJ655322 IVN655322 ILR655322 IBV655322 HRZ655322 HID655322 GYH655322 GOL655322 GEP655322 FUT655322 FKX655322 FBB655322 ERF655322 EHJ655322 DXN655322 DNR655322 DDV655322 CTZ655322 CKD655322 CAH655322 BQL655322 BGP655322 AWT655322 AMX655322 ADB655322 TF655322 JJ655322 WVV589786 WLZ589786 WCD589786 VSH589786 VIL589786 UYP589786 UOT589786 UEX589786 TVB589786 TLF589786 TBJ589786 SRN589786 SHR589786 RXV589786 RNZ589786 RED589786 QUH589786 QKL589786 QAP589786 PQT589786 PGX589786 OXB589786 ONF589786 ODJ589786 NTN589786 NJR589786 MZV589786 MPZ589786 MGD589786 LWH589786 LML589786 LCP589786 KST589786 KIX589786 JZB589786 JPF589786 JFJ589786 IVN589786 ILR589786 IBV589786 HRZ589786 HID589786 GYH589786 GOL589786 GEP589786 FUT589786 FKX589786 FBB589786 ERF589786 EHJ589786 DXN589786 DNR589786 DDV589786 CTZ589786 CKD589786 CAH589786 BQL589786 BGP589786 AWT589786 AMX589786 ADB589786 TF589786 JJ589786 WVV524250 WLZ524250 WCD524250 VSH524250 VIL524250 UYP524250 UOT524250 UEX524250 TVB524250 TLF524250 TBJ524250 SRN524250 SHR524250 RXV524250 RNZ524250 RED524250 QUH524250 QKL524250 QAP524250 PQT524250 PGX524250 OXB524250 ONF524250 ODJ524250 NTN524250 NJR524250 MZV524250 MPZ524250 MGD524250 LWH524250 LML524250 LCP524250 KST524250 KIX524250 JZB524250 JPF524250 JFJ524250 IVN524250 ILR524250 IBV524250 HRZ524250 HID524250 GYH524250 GOL524250 GEP524250 FUT524250 FKX524250 FBB524250 ERF524250 EHJ524250 DXN524250 DNR524250 DDV524250 CTZ524250 CKD524250 CAH524250 BQL524250 BGP524250 AWT524250 AMX524250 ADB524250 TF524250 JJ524250 WVV458714 WLZ458714 WCD458714 VSH458714 VIL458714 UYP458714 UOT458714 UEX458714 TVB458714 TLF458714 TBJ458714 SRN458714 SHR458714 RXV458714 RNZ458714 RED458714 QUH458714 QKL458714 QAP458714 PQT458714 PGX458714 OXB458714 ONF458714 ODJ458714 NTN458714 NJR458714 MZV458714 MPZ458714 MGD458714 LWH458714 LML458714 LCP458714 KST458714 KIX458714 JZB458714 JPF458714 JFJ458714 IVN458714 ILR458714 IBV458714 HRZ458714 HID458714 GYH458714 GOL458714 GEP458714 FUT458714 FKX458714 FBB458714 ERF458714 EHJ458714 DXN458714 DNR458714 DDV458714 CTZ458714 CKD458714 CAH458714 BQL458714 BGP458714 AWT458714 AMX458714 ADB458714 TF458714 JJ458714 WVV393178 WLZ393178 WCD393178 VSH393178 VIL393178 UYP393178 UOT393178 UEX393178 TVB393178 TLF393178 TBJ393178 SRN393178 SHR393178 RXV393178 RNZ393178 RED393178 QUH393178 QKL393178 QAP393178 PQT393178 PGX393178 OXB393178 ONF393178 ODJ393178 NTN393178 NJR393178 MZV393178 MPZ393178 MGD393178 LWH393178 LML393178 LCP393178 KST393178 KIX393178 JZB393178 JPF393178 JFJ393178 IVN393178 ILR393178 IBV393178 HRZ393178 HID393178 GYH393178 GOL393178 GEP393178 FUT393178 FKX393178 FBB393178 ERF393178 EHJ393178 DXN393178 DNR393178 DDV393178 CTZ393178 CKD393178 CAH393178 BQL393178 BGP393178 AWT393178 AMX393178 ADB393178 TF393178 JJ393178 WVV327642 WLZ327642 WCD327642 VSH327642 VIL327642 UYP327642 UOT327642 UEX327642 TVB327642 TLF327642 TBJ327642 SRN327642 SHR327642 RXV327642 RNZ327642 RED327642 QUH327642 QKL327642 QAP327642 PQT327642 PGX327642 OXB327642 ONF327642 ODJ327642 NTN327642 NJR327642 MZV327642 MPZ327642 MGD327642 LWH327642 LML327642 LCP327642 KST327642 KIX327642 JZB327642 JPF327642 JFJ327642 IVN327642 ILR327642 IBV327642 HRZ327642 HID327642 GYH327642 GOL327642 GEP327642 FUT327642 FKX327642 FBB327642 ERF327642 EHJ327642 DXN327642 DNR327642 DDV327642 CTZ327642 CKD327642 CAH327642 BQL327642 BGP327642 AWT327642 AMX327642 ADB327642 TF327642 JJ327642 WVV262106 WLZ262106 WCD262106 VSH262106 VIL262106 UYP262106 UOT262106 UEX262106 TVB262106 TLF262106 TBJ262106 SRN262106 SHR262106 RXV262106 RNZ262106 RED262106 QUH262106 QKL262106 QAP262106 PQT262106 PGX262106 OXB262106 ONF262106 ODJ262106 NTN262106 NJR262106 MZV262106 MPZ262106 MGD262106 LWH262106 LML262106 LCP262106 KST262106 KIX262106 JZB262106 JPF262106 JFJ262106 IVN262106 ILR262106 IBV262106 HRZ262106 HID262106 GYH262106 GOL262106 GEP262106 FUT262106 FKX262106 FBB262106 ERF262106 EHJ262106 DXN262106 DNR262106 DDV262106 CTZ262106 CKD262106 CAH262106 BQL262106 BGP262106 AWT262106 AMX262106 ADB262106 TF262106 JJ262106 WVV196570 WLZ196570 WCD196570 VSH196570 VIL196570 UYP196570 UOT196570 UEX196570 TVB196570 TLF196570 TBJ196570 SRN196570 SHR196570 RXV196570 RNZ196570 RED196570 QUH196570 QKL196570 QAP196570 PQT196570 PGX196570 OXB196570 ONF196570 ODJ196570 NTN196570 NJR196570 MZV196570 MPZ196570 MGD196570 LWH196570 LML196570 LCP196570 KST196570 KIX196570 JZB196570 JPF196570 JFJ196570 IVN196570 ILR196570 IBV196570 HRZ196570 HID196570 GYH196570 GOL196570 GEP196570 FUT196570 FKX196570 FBB196570 ERF196570 EHJ196570 DXN196570 DNR196570 DDV196570 CTZ196570 CKD196570 CAH196570 BQL196570 BGP196570 AWT196570 AMX196570 ADB196570 TF196570 JJ196570 WVV131034 WLZ131034 WCD131034 VSH131034 VIL131034 UYP131034 UOT131034 UEX131034 TVB131034 TLF131034 TBJ131034 SRN131034 SHR131034 RXV131034 RNZ131034 RED131034 QUH131034 QKL131034 QAP131034 PQT131034 PGX131034 OXB131034 ONF131034 ODJ131034 NTN131034 NJR131034 MZV131034 MPZ131034 MGD131034 LWH131034 LML131034 LCP131034 KST131034 KIX131034 JZB131034 JPF131034 JFJ131034 IVN131034 ILR131034 IBV131034 HRZ131034 HID131034 GYH131034 GOL131034 GEP131034 FUT131034 FKX131034 FBB131034 ERF131034 EHJ131034 DXN131034 DNR131034 DDV131034 CTZ131034 CKD131034 CAH131034 BQL131034 BGP131034 AWT131034 AMX131034 ADB131034 TF131034 JJ131034 WVV65498 WLZ65498 WCD65498 VSH65498 VIL65498 UYP65498 UOT65498 UEX65498 TVB65498 TLF65498 TBJ65498 SRN65498 SHR65498 RXV65498 RNZ65498 RED65498 QUH65498 QKL65498 QAP65498 PQT65498 PGX65498 OXB65498 ONF65498 ODJ65498 NTN65498 NJR65498 MZV65498 MPZ65498 MGD65498 LWH65498 LML65498 LCP65498 KST65498 KIX65498 JZB65498 JPF65498 JFJ65498 IVN65498 ILR65498 IBV65498 HRZ65498 HID65498 GYH65498 GOL65498 GEP65498 FUT65498 FKX65498 FBB65498 ERF65498 EHJ65498 DXN65498 DNR65498 DDV65498 CTZ65498 CKD65498 CAH65498 BQL65498 BGP65498 AWT65498 AMX65498 ADB65498 TF65498 JJ65498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WVQ983017 M65515 JC65515 SY65515 ACU65515 AMQ65515 AWM65515 BGI65515 BQE65515 CAA65515 CJW65515 CTS65515 DDO65515 DNK65515 DXG65515 EHC65515 EQY65515 FAU65515 FKQ65515 FUM65515 GEI65515 GOE65515 GYA65515 HHW65515 HRS65515 IBO65515 ILK65515 IVG65515 JFC65515 JOY65515 JYU65515 KIQ65515 KSM65515 LCI65515 LME65515 LWA65515 MFW65515 MPS65515 MZO65515 NJK65515 NTG65515 ODC65515 OMY65515 OWU65515 PGQ65515 PQM65515 QAI65515 QKE65515 QUA65515 RDW65515 RNS65515 RXO65515 SHK65515 SRG65515 TBC65515 TKY65515 TUU65515 UEQ65515 UOM65515 UYI65515 VIE65515 VSA65515 WBW65515 WLS65515 WVO65515 M131051 JC131051 SY131051 ACU131051 AMQ131051 AWM131051 BGI131051 BQE131051 CAA131051 CJW131051 CTS131051 DDO131051 DNK131051 DXG131051 EHC131051 EQY131051 FAU131051 FKQ131051 FUM131051 GEI131051 GOE131051 GYA131051 HHW131051 HRS131051 IBO131051 ILK131051 IVG131051 JFC131051 JOY131051 JYU131051 KIQ131051 KSM131051 LCI131051 LME131051 LWA131051 MFW131051 MPS131051 MZO131051 NJK131051 NTG131051 ODC131051 OMY131051 OWU131051 PGQ131051 PQM131051 QAI131051 QKE131051 QUA131051 RDW131051 RNS131051 RXO131051 SHK131051 SRG131051 TBC131051 TKY131051 TUU131051 UEQ131051 UOM131051 UYI131051 VIE131051 VSA131051 WBW131051 WLS131051 WVO131051 M196587 JC196587 SY196587 ACU196587 AMQ196587 AWM196587 BGI196587 BQE196587 CAA196587 CJW196587 CTS196587 DDO196587 DNK196587 DXG196587 EHC196587 EQY196587 FAU196587 FKQ196587 FUM196587 GEI196587 GOE196587 GYA196587 HHW196587 HRS196587 IBO196587 ILK196587 IVG196587 JFC196587 JOY196587 JYU196587 KIQ196587 KSM196587 LCI196587 LME196587 LWA196587 MFW196587 MPS196587 MZO196587 NJK196587 NTG196587 ODC196587 OMY196587 OWU196587 PGQ196587 PQM196587 QAI196587 QKE196587 QUA196587 RDW196587 RNS196587 RXO196587 SHK196587 SRG196587 TBC196587 TKY196587 TUU196587 UEQ196587 UOM196587 UYI196587 VIE196587 VSA196587 WBW196587 WLS196587 WVO196587 M262123 JC262123 SY262123 ACU262123 AMQ262123 AWM262123 BGI262123 BQE262123 CAA262123 CJW262123 CTS262123 DDO262123 DNK262123 DXG262123 EHC262123 EQY262123 FAU262123 FKQ262123 FUM262123 GEI262123 GOE262123 GYA262123 HHW262123 HRS262123 IBO262123 ILK262123 IVG262123 JFC262123 JOY262123 JYU262123 KIQ262123 KSM262123 LCI262123 LME262123 LWA262123 MFW262123 MPS262123 MZO262123 NJK262123 NTG262123 ODC262123 OMY262123 OWU262123 PGQ262123 PQM262123 QAI262123 QKE262123 QUA262123 RDW262123 RNS262123 RXO262123 SHK262123 SRG262123 TBC262123 TKY262123 TUU262123 UEQ262123 UOM262123 UYI262123 VIE262123 VSA262123 WBW262123 WLS262123 WVO262123 M327659 JC327659 SY327659 ACU327659 AMQ327659 AWM327659 BGI327659 BQE327659 CAA327659 CJW327659 CTS327659 DDO327659 DNK327659 DXG327659 EHC327659 EQY327659 FAU327659 FKQ327659 FUM327659 GEI327659 GOE327659 GYA327659 HHW327659 HRS327659 IBO327659 ILK327659 IVG327659 JFC327659 JOY327659 JYU327659 KIQ327659 KSM327659 LCI327659 LME327659 LWA327659 MFW327659 MPS327659 MZO327659 NJK327659 NTG327659 ODC327659 OMY327659 OWU327659 PGQ327659 PQM327659 QAI327659 QKE327659 QUA327659 RDW327659 RNS327659 RXO327659 SHK327659 SRG327659 TBC327659 TKY327659 TUU327659 UEQ327659 UOM327659 UYI327659 VIE327659 VSA327659 WBW327659 WLS327659 WVO327659 M393195 JC393195 SY393195 ACU393195 AMQ393195 AWM393195 BGI393195 BQE393195 CAA393195 CJW393195 CTS393195 DDO393195 DNK393195 DXG393195 EHC393195 EQY393195 FAU393195 FKQ393195 FUM393195 GEI393195 GOE393195 GYA393195 HHW393195 HRS393195 IBO393195 ILK393195 IVG393195 JFC393195 JOY393195 JYU393195 KIQ393195 KSM393195 LCI393195 LME393195 LWA393195 MFW393195 MPS393195 MZO393195 NJK393195 NTG393195 ODC393195 OMY393195 OWU393195 PGQ393195 PQM393195 QAI393195 QKE393195 QUA393195 RDW393195 RNS393195 RXO393195 SHK393195 SRG393195 TBC393195 TKY393195 TUU393195 UEQ393195 UOM393195 UYI393195 VIE393195 VSA393195 WBW393195 WLS393195 WVO393195 M458731 JC458731 SY458731 ACU458731 AMQ458731 AWM458731 BGI458731 BQE458731 CAA458731 CJW458731 CTS458731 DDO458731 DNK458731 DXG458731 EHC458731 EQY458731 FAU458731 FKQ458731 FUM458731 GEI458731 GOE458731 GYA458731 HHW458731 HRS458731 IBO458731 ILK458731 IVG458731 JFC458731 JOY458731 JYU458731 KIQ458731 KSM458731 LCI458731 LME458731 LWA458731 MFW458731 MPS458731 MZO458731 NJK458731 NTG458731 ODC458731 OMY458731 OWU458731 PGQ458731 PQM458731 QAI458731 QKE458731 QUA458731 RDW458731 RNS458731 RXO458731 SHK458731 SRG458731 TBC458731 TKY458731 TUU458731 UEQ458731 UOM458731 UYI458731 VIE458731 VSA458731 WBW458731 WLS458731 WVO458731 M524267 JC524267 SY524267 ACU524267 AMQ524267 AWM524267 BGI524267 BQE524267 CAA524267 CJW524267 CTS524267 DDO524267 DNK524267 DXG524267 EHC524267 EQY524267 FAU524267 FKQ524267 FUM524267 GEI524267 GOE524267 GYA524267 HHW524267 HRS524267 IBO524267 ILK524267 IVG524267 JFC524267 JOY524267 JYU524267 KIQ524267 KSM524267 LCI524267 LME524267 LWA524267 MFW524267 MPS524267 MZO524267 NJK524267 NTG524267 ODC524267 OMY524267 OWU524267 PGQ524267 PQM524267 QAI524267 QKE524267 QUA524267 RDW524267 RNS524267 RXO524267 SHK524267 SRG524267 TBC524267 TKY524267 TUU524267 UEQ524267 UOM524267 UYI524267 VIE524267 VSA524267 WBW524267 WLS524267 WVO524267 M589803 JC589803 SY589803 ACU589803 AMQ589803 AWM589803 BGI589803 BQE589803 CAA589803 CJW589803 CTS589803 DDO589803 DNK589803 DXG589803 EHC589803 EQY589803 FAU589803 FKQ589803 FUM589803 GEI589803 GOE589803 GYA589803 HHW589803 HRS589803 IBO589803 ILK589803 IVG589803 JFC589803 JOY589803 JYU589803 KIQ589803 KSM589803 LCI589803 LME589803 LWA589803 MFW589803 MPS589803 MZO589803 NJK589803 NTG589803 ODC589803 OMY589803 OWU589803 PGQ589803 PQM589803 QAI589803 QKE589803 QUA589803 RDW589803 RNS589803 RXO589803 SHK589803 SRG589803 TBC589803 TKY589803 TUU589803 UEQ589803 UOM589803 UYI589803 VIE589803 VSA589803 WBW589803 WLS589803 WVO589803 M655339 JC655339 SY655339 ACU655339 AMQ655339 AWM655339 BGI655339 BQE655339 CAA655339 CJW655339 CTS655339 DDO655339 DNK655339 DXG655339 EHC655339 EQY655339 FAU655339 FKQ655339 FUM655339 GEI655339 GOE655339 GYA655339 HHW655339 HRS655339 IBO655339 ILK655339 IVG655339 JFC655339 JOY655339 JYU655339 KIQ655339 KSM655339 LCI655339 LME655339 LWA655339 MFW655339 MPS655339 MZO655339 NJK655339 NTG655339 ODC655339 OMY655339 OWU655339 PGQ655339 PQM655339 QAI655339 QKE655339 QUA655339 RDW655339 RNS655339 RXO655339 SHK655339 SRG655339 TBC655339 TKY655339 TUU655339 UEQ655339 UOM655339 UYI655339 VIE655339 VSA655339 WBW655339 WLS655339 WVO655339 M720875 JC720875 SY720875 ACU720875 AMQ720875 AWM720875 BGI720875 BQE720875 CAA720875 CJW720875 CTS720875 DDO720875 DNK720875 DXG720875 EHC720875 EQY720875 FAU720875 FKQ720875 FUM720875 GEI720875 GOE720875 GYA720875 HHW720875 HRS720875 IBO720875 ILK720875 IVG720875 JFC720875 JOY720875 JYU720875 KIQ720875 KSM720875 LCI720875 LME720875 LWA720875 MFW720875 MPS720875 MZO720875 NJK720875 NTG720875 ODC720875 OMY720875 OWU720875 PGQ720875 PQM720875 QAI720875 QKE720875 QUA720875 RDW720875 RNS720875 RXO720875 SHK720875 SRG720875 TBC720875 TKY720875 TUU720875 UEQ720875 UOM720875 UYI720875 VIE720875 VSA720875 WBW720875 WLS720875 WVO720875 M786411 JC786411 SY786411 ACU786411 AMQ786411 AWM786411 BGI786411 BQE786411 CAA786411 CJW786411 CTS786411 DDO786411 DNK786411 DXG786411 EHC786411 EQY786411 FAU786411 FKQ786411 FUM786411 GEI786411 GOE786411 GYA786411 HHW786411 HRS786411 IBO786411 ILK786411 IVG786411 JFC786411 JOY786411 JYU786411 KIQ786411 KSM786411 LCI786411 LME786411 LWA786411 MFW786411 MPS786411 MZO786411 NJK786411 NTG786411 ODC786411 OMY786411 OWU786411 PGQ786411 PQM786411 QAI786411 QKE786411 QUA786411 RDW786411 RNS786411 RXO786411 SHK786411 SRG786411 TBC786411 TKY786411 TUU786411 UEQ786411 UOM786411 UYI786411 VIE786411 VSA786411 WBW786411 WLS786411 WVO786411 M851947 JC851947 SY851947 ACU851947 AMQ851947 AWM851947 BGI851947 BQE851947 CAA851947 CJW851947 CTS851947 DDO851947 DNK851947 DXG851947 EHC851947 EQY851947 FAU851947 FKQ851947 FUM851947 GEI851947 GOE851947 GYA851947 HHW851947 HRS851947 IBO851947 ILK851947 IVG851947 JFC851947 JOY851947 JYU851947 KIQ851947 KSM851947 LCI851947 LME851947 LWA851947 MFW851947 MPS851947 MZO851947 NJK851947 NTG851947 ODC851947 OMY851947 OWU851947 PGQ851947 PQM851947 QAI851947 QKE851947 QUA851947 RDW851947 RNS851947 RXO851947 SHK851947 SRG851947 TBC851947 TKY851947 TUU851947 UEQ851947 UOM851947 UYI851947 VIE851947 VSA851947 WBW851947 WLS851947 WVO851947 M917483 JC917483 SY917483 ACU917483 AMQ917483 AWM917483 BGI917483 BQE917483 CAA917483 CJW917483 CTS917483 DDO917483 DNK917483 DXG917483 EHC917483 EQY917483 FAU917483 FKQ917483 FUM917483 GEI917483 GOE917483 GYA917483 HHW917483 HRS917483 IBO917483 ILK917483 IVG917483 JFC917483 JOY917483 JYU917483 KIQ917483 KSM917483 LCI917483 LME917483 LWA917483 MFW917483 MPS917483 MZO917483 NJK917483 NTG917483 ODC917483 OMY917483 OWU917483 PGQ917483 PQM917483 QAI917483 QKE917483 QUA917483 RDW917483 RNS917483 RXO917483 SHK917483 SRG917483 TBC917483 TKY917483 TUU917483 UEQ917483 UOM917483 UYI917483 VIE917483 VSA917483 WBW917483 WLS917483 WVO917483 M983019 JC983019 SY983019 ACU983019 AMQ983019 AWM983019 BGI983019 BQE983019 CAA983019 CJW983019 CTS983019 DDO983019 DNK983019 DXG983019 EHC983019 EQY983019 FAU983019 FKQ983019 FUM983019 GEI983019 GOE983019 GYA983019 HHW983019 HRS983019 IBO983019 ILK983019 IVG983019 JFC983019 JOY983019 JYU983019 KIQ983019 KSM983019 LCI983019 LME983019 LWA983019 MFW983019 MPS983019 MZO983019 NJK983019 NTG983019 ODC983019 OMY983019 OWU983019 PGQ983019 PQM983019 QAI983019 QKE983019 QUA983019 RDW983019 RNS983019 RXO983019 SHK983019 SRG983019 TBC983019 TKY983019 TUU983019 UEQ983019 UOM983019 UYI983019 VIE983019 VSA983019 WBW983019 WLS983019 WVO983019 O65513 JE65513 TA65513 ACW65513 AMS65513 AWO65513 BGK65513 BQG65513 CAC65513 CJY65513 CTU65513 DDQ65513 DNM65513 DXI65513 EHE65513 ERA65513 FAW65513 FKS65513 FUO65513 GEK65513 GOG65513 GYC65513 HHY65513 HRU65513 IBQ65513 ILM65513 IVI65513 JFE65513 JPA65513 JYW65513 KIS65513 KSO65513 LCK65513 LMG65513 LWC65513 MFY65513 MPU65513 MZQ65513 NJM65513 NTI65513 ODE65513 ONA65513 OWW65513 PGS65513 PQO65513 QAK65513 QKG65513 QUC65513 RDY65513 RNU65513 RXQ65513 SHM65513 SRI65513 TBE65513 TLA65513 TUW65513 UES65513 UOO65513 UYK65513 VIG65513 VSC65513 WBY65513 WLU65513 WVQ65513 O131049 JE131049 TA131049 ACW131049 AMS131049 AWO131049 BGK131049 BQG131049 CAC131049 CJY131049 CTU131049 DDQ131049 DNM131049 DXI131049 EHE131049 ERA131049 FAW131049 FKS131049 FUO131049 GEK131049 GOG131049 GYC131049 HHY131049 HRU131049 IBQ131049 ILM131049 IVI131049 JFE131049 JPA131049 JYW131049 KIS131049 KSO131049 LCK131049 LMG131049 LWC131049 MFY131049 MPU131049 MZQ131049 NJM131049 NTI131049 ODE131049 ONA131049 OWW131049 PGS131049 PQO131049 QAK131049 QKG131049 QUC131049 RDY131049 RNU131049 RXQ131049 SHM131049 SRI131049 TBE131049 TLA131049 TUW131049 UES131049 UOO131049 UYK131049 VIG131049 VSC131049 WBY131049 WLU131049 WVQ131049 O196585 JE196585 TA196585 ACW196585 AMS196585 AWO196585 BGK196585 BQG196585 CAC196585 CJY196585 CTU196585 DDQ196585 DNM196585 DXI196585 EHE196585 ERA196585 FAW196585 FKS196585 FUO196585 GEK196585 GOG196585 GYC196585 HHY196585 HRU196585 IBQ196585 ILM196585 IVI196585 JFE196585 JPA196585 JYW196585 KIS196585 KSO196585 LCK196585 LMG196585 LWC196585 MFY196585 MPU196585 MZQ196585 NJM196585 NTI196585 ODE196585 ONA196585 OWW196585 PGS196585 PQO196585 QAK196585 QKG196585 QUC196585 RDY196585 RNU196585 RXQ196585 SHM196585 SRI196585 TBE196585 TLA196585 TUW196585 UES196585 UOO196585 UYK196585 VIG196585 VSC196585 WBY196585 WLU196585 WVQ196585 O262121 JE262121 TA262121 ACW262121 AMS262121 AWO262121 BGK262121 BQG262121 CAC262121 CJY262121 CTU262121 DDQ262121 DNM262121 DXI262121 EHE262121 ERA262121 FAW262121 FKS262121 FUO262121 GEK262121 GOG262121 GYC262121 HHY262121 HRU262121 IBQ262121 ILM262121 IVI262121 JFE262121 JPA262121 JYW262121 KIS262121 KSO262121 LCK262121 LMG262121 LWC262121 MFY262121 MPU262121 MZQ262121 NJM262121 NTI262121 ODE262121 ONA262121 OWW262121 PGS262121 PQO262121 QAK262121 QKG262121 QUC262121 RDY262121 RNU262121 RXQ262121 SHM262121 SRI262121 TBE262121 TLA262121 TUW262121 UES262121 UOO262121 UYK262121 VIG262121 VSC262121 WBY262121 WLU262121 WVQ262121 O327657 JE327657 TA327657 ACW327657 AMS327657 AWO327657 BGK327657 BQG327657 CAC327657 CJY327657 CTU327657 DDQ327657 DNM327657 DXI327657 EHE327657 ERA327657 FAW327657 FKS327657 FUO327657 GEK327657 GOG327657 GYC327657 HHY327657 HRU327657 IBQ327657 ILM327657 IVI327657 JFE327657 JPA327657 JYW327657 KIS327657 KSO327657 LCK327657 LMG327657 LWC327657 MFY327657 MPU327657 MZQ327657 NJM327657 NTI327657 ODE327657 ONA327657 OWW327657 PGS327657 PQO327657 QAK327657 QKG327657 QUC327657 RDY327657 RNU327657 RXQ327657 SHM327657 SRI327657 TBE327657 TLA327657 TUW327657 UES327657 UOO327657 UYK327657 VIG327657 VSC327657 WBY327657 WLU327657 WVQ327657 O393193 JE393193 TA393193 ACW393193 AMS393193 AWO393193 BGK393193 BQG393193 CAC393193 CJY393193 CTU393193 DDQ393193 DNM393193 DXI393193 EHE393193 ERA393193 FAW393193 FKS393193 FUO393193 GEK393193 GOG393193 GYC393193 HHY393193 HRU393193 IBQ393193 ILM393193 IVI393193 JFE393193 JPA393193 JYW393193 KIS393193 KSO393193 LCK393193 LMG393193 LWC393193 MFY393193 MPU393193 MZQ393193 NJM393193 NTI393193 ODE393193 ONA393193 OWW393193 PGS393193 PQO393193 QAK393193 QKG393193 QUC393193 RDY393193 RNU393193 RXQ393193 SHM393193 SRI393193 TBE393193 TLA393193 TUW393193 UES393193 UOO393193 UYK393193 VIG393193 VSC393193 WBY393193 WLU393193 WVQ393193 O458729 JE458729 TA458729 ACW458729 AMS458729 AWO458729 BGK458729 BQG458729 CAC458729 CJY458729 CTU458729 DDQ458729 DNM458729 DXI458729 EHE458729 ERA458729 FAW458729 FKS458729 FUO458729 GEK458729 GOG458729 GYC458729 HHY458729 HRU458729 IBQ458729 ILM458729 IVI458729 JFE458729 JPA458729 JYW458729 KIS458729 KSO458729 LCK458729 LMG458729 LWC458729 MFY458729 MPU458729 MZQ458729 NJM458729 NTI458729 ODE458729 ONA458729 OWW458729 PGS458729 PQO458729 QAK458729 QKG458729 QUC458729 RDY458729 RNU458729 RXQ458729 SHM458729 SRI458729 TBE458729 TLA458729 TUW458729 UES458729 UOO458729 UYK458729 VIG458729 VSC458729 WBY458729 WLU458729 WVQ458729 O524265 JE524265 TA524265 ACW524265 AMS524265 AWO524265 BGK524265 BQG524265 CAC524265 CJY524265 CTU524265 DDQ524265 DNM524265 DXI524265 EHE524265 ERA524265 FAW524265 FKS524265 FUO524265 GEK524265 GOG524265 GYC524265 HHY524265 HRU524265 IBQ524265 ILM524265 IVI524265 JFE524265 JPA524265 JYW524265 KIS524265 KSO524265 LCK524265 LMG524265 LWC524265 MFY524265 MPU524265 MZQ524265 NJM524265 NTI524265 ODE524265 ONA524265 OWW524265 PGS524265 PQO524265 QAK524265 QKG524265 QUC524265 RDY524265 RNU524265 RXQ524265 SHM524265 SRI524265 TBE524265 TLA524265 TUW524265 UES524265 UOO524265 UYK524265 VIG524265 VSC524265 WBY524265 WLU524265 WVQ524265 O589801 JE589801 TA589801 ACW589801 AMS589801 AWO589801 BGK589801 BQG589801 CAC589801 CJY589801 CTU589801 DDQ589801 DNM589801 DXI589801 EHE589801 ERA589801 FAW589801 FKS589801 FUO589801 GEK589801 GOG589801 GYC589801 HHY589801 HRU589801 IBQ589801 ILM589801 IVI589801 JFE589801 JPA589801 JYW589801 KIS589801 KSO589801 LCK589801 LMG589801 LWC589801 MFY589801 MPU589801 MZQ589801 NJM589801 NTI589801 ODE589801 ONA589801 OWW589801 PGS589801 PQO589801 QAK589801 QKG589801 QUC589801 RDY589801 RNU589801 RXQ589801 SHM589801 SRI589801 TBE589801 TLA589801 TUW589801 UES589801 UOO589801 UYK589801 VIG589801 VSC589801 WBY589801 WLU589801 WVQ589801 O655337 JE655337 TA655337 ACW655337 AMS655337 AWO655337 BGK655337 BQG655337 CAC655337 CJY655337 CTU655337 DDQ655337 DNM655337 DXI655337 EHE655337 ERA655337 FAW655337 FKS655337 FUO655337 GEK655337 GOG655337 GYC655337 HHY655337 HRU655337 IBQ655337 ILM655337 IVI655337 JFE655337 JPA655337 JYW655337 KIS655337 KSO655337 LCK655337 LMG655337 LWC655337 MFY655337 MPU655337 MZQ655337 NJM655337 NTI655337 ODE655337 ONA655337 OWW655337 PGS655337 PQO655337 QAK655337 QKG655337 QUC655337 RDY655337 RNU655337 RXQ655337 SHM655337 SRI655337 TBE655337 TLA655337 TUW655337 UES655337 UOO655337 UYK655337 VIG655337 VSC655337 WBY655337 WLU655337 WVQ655337 O720873 JE720873 TA720873 ACW720873 AMS720873 AWO720873 BGK720873 BQG720873 CAC720873 CJY720873 CTU720873 DDQ720873 DNM720873 DXI720873 EHE720873 ERA720873 FAW720873 FKS720873 FUO720873 GEK720873 GOG720873 GYC720873 HHY720873 HRU720873 IBQ720873 ILM720873 IVI720873 JFE720873 JPA720873 JYW720873 KIS720873 KSO720873 LCK720873 LMG720873 LWC720873 MFY720873 MPU720873 MZQ720873 NJM720873 NTI720873 ODE720873 ONA720873 OWW720873 PGS720873 PQO720873 QAK720873 QKG720873 QUC720873 RDY720873 RNU720873 RXQ720873 SHM720873 SRI720873 TBE720873 TLA720873 TUW720873 UES720873 UOO720873 UYK720873 VIG720873 VSC720873 WBY720873 WLU720873 WVQ720873 O786409 JE786409 TA786409 ACW786409 AMS786409 AWO786409 BGK786409 BQG786409 CAC786409 CJY786409 CTU786409 DDQ786409 DNM786409 DXI786409 EHE786409 ERA786409 FAW786409 FKS786409 FUO786409 GEK786409 GOG786409 GYC786409 HHY786409 HRU786409 IBQ786409 ILM786409 IVI786409 JFE786409 JPA786409 JYW786409 KIS786409 KSO786409 LCK786409 LMG786409 LWC786409 MFY786409 MPU786409 MZQ786409 NJM786409 NTI786409 ODE786409 ONA786409 OWW786409 PGS786409 PQO786409 QAK786409 QKG786409 QUC786409 RDY786409 RNU786409 RXQ786409 SHM786409 SRI786409 TBE786409 TLA786409 TUW786409 UES786409 UOO786409 UYK786409 VIG786409 VSC786409 WBY786409 WLU786409 WVQ786409 O851945 JE851945 TA851945 ACW851945 AMS851945 AWO851945 BGK851945 BQG851945 CAC851945 CJY851945 CTU851945 DDQ851945 DNM851945 DXI851945 EHE851945 ERA851945 FAW851945 FKS851945 FUO851945 GEK851945 GOG851945 GYC851945 HHY851945 HRU851945 IBQ851945 ILM851945 IVI851945 JFE851945 JPA851945 JYW851945 KIS851945 KSO851945 LCK851945 LMG851945 LWC851945 MFY851945 MPU851945 MZQ851945 NJM851945 NTI851945 ODE851945 ONA851945 OWW851945 PGS851945 PQO851945 QAK851945 QKG851945 QUC851945 RDY851945 RNU851945 RXQ851945 SHM851945 SRI851945 TBE851945 TLA851945 TUW851945 UES851945 UOO851945 UYK851945 VIG851945 VSC851945 WBY851945 WLU851945 WVQ851945 O917481 JE917481 TA917481 ACW917481 AMS917481 AWO917481 BGK917481 BQG917481 CAC917481 CJY917481 CTU917481 DDQ917481 DNM917481 DXI917481 EHE917481 ERA917481 FAW917481 FKS917481 FUO917481 GEK917481 GOG917481 GYC917481 HHY917481 HRU917481 IBQ917481 ILM917481 IVI917481 JFE917481 JPA917481 JYW917481 KIS917481 KSO917481 LCK917481 LMG917481 LWC917481 MFY917481 MPU917481 MZQ917481 NJM917481 NTI917481 ODE917481 ONA917481 OWW917481 PGS917481 PQO917481 QAK917481 QKG917481 QUC917481 RDY917481 RNU917481 RXQ917481 SHM917481 SRI917481 TBE917481 TLA917481 TUW917481 UES917481 UOO917481 UYK917481 VIG917481 VSC917481 WBY917481 WLU917481 WVQ917481 O983017 JE983017 TA983017 ACW983017 AMS983017 AWO983017 BGK983017 BQG983017 CAC983017 CJY983017 CTU983017 DDQ983017 DNM983017 DXI983017 EHE983017 ERA983017 FAW983017 FKS983017 FUO983017 GEK983017 GOG983017 GYC983017 HHY983017 HRU983017 IBQ983017 ILM983017 IVI983017 JFE983017 JPA983017 JYW983017 KIS983017 KSO983017 LCK983017 LMG983017 LWC983017 MFY983017 MPU983017 MZQ983017 NJM983017 NTI983017 ODE983017 ONA983017 OWW983017 PGS983017 PQO983017 QAK983017 QKG983017 QUC983017 RDY983017 RNU983017 RXQ983017 SHM983017 SRI983017 TBE983017 TLA983017 TUW983017 UES983017 UOO983017 UYK983017 VIG983017 VSC983017 WBY983017 WLU983017" xr:uid="{3089CEB1-6689-4B9C-BB3A-DED1FD0197DF}">
      <formula1>#REF!</formula1>
    </dataValidation>
    <dataValidation type="list" showInputMessage="1" showErrorMessage="1" sqref="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K65494:N65494 JA65494:JD65494 SW65494:SZ65494 ACS65494:ACV65494 AMO65494:AMR65494 AWK65494:AWN65494 BGG65494:BGJ65494 BQC65494:BQF65494 BZY65494:CAB65494 CJU65494:CJX65494 CTQ65494:CTT65494 DDM65494:DDP65494 DNI65494:DNL65494 DXE65494:DXH65494 EHA65494:EHD65494 EQW65494:EQZ65494 FAS65494:FAV65494 FKO65494:FKR65494 FUK65494:FUN65494 GEG65494:GEJ65494 GOC65494:GOF65494 GXY65494:GYB65494 HHU65494:HHX65494 HRQ65494:HRT65494 IBM65494:IBP65494 ILI65494:ILL65494 IVE65494:IVH65494 JFA65494:JFD65494 JOW65494:JOZ65494 JYS65494:JYV65494 KIO65494:KIR65494 KSK65494:KSN65494 LCG65494:LCJ65494 LMC65494:LMF65494 LVY65494:LWB65494 MFU65494:MFX65494 MPQ65494:MPT65494 MZM65494:MZP65494 NJI65494:NJL65494 NTE65494:NTH65494 ODA65494:ODD65494 OMW65494:OMZ65494 OWS65494:OWV65494 PGO65494:PGR65494 PQK65494:PQN65494 QAG65494:QAJ65494 QKC65494:QKF65494 QTY65494:QUB65494 RDU65494:RDX65494 RNQ65494:RNT65494 RXM65494:RXP65494 SHI65494:SHL65494 SRE65494:SRH65494 TBA65494:TBD65494 TKW65494:TKZ65494 TUS65494:TUV65494 UEO65494:UER65494 UOK65494:UON65494 UYG65494:UYJ65494 VIC65494:VIF65494 VRY65494:VSB65494 WBU65494:WBX65494 WLQ65494:WLT65494 WVM65494:WVP65494 K131030:N131030 JA131030:JD131030 SW131030:SZ131030 ACS131030:ACV131030 AMO131030:AMR131030 AWK131030:AWN131030 BGG131030:BGJ131030 BQC131030:BQF131030 BZY131030:CAB131030 CJU131030:CJX131030 CTQ131030:CTT131030 DDM131030:DDP131030 DNI131030:DNL131030 DXE131030:DXH131030 EHA131030:EHD131030 EQW131030:EQZ131030 FAS131030:FAV131030 FKO131030:FKR131030 FUK131030:FUN131030 GEG131030:GEJ131030 GOC131030:GOF131030 GXY131030:GYB131030 HHU131030:HHX131030 HRQ131030:HRT131030 IBM131030:IBP131030 ILI131030:ILL131030 IVE131030:IVH131030 JFA131030:JFD131030 JOW131030:JOZ131030 JYS131030:JYV131030 KIO131030:KIR131030 KSK131030:KSN131030 LCG131030:LCJ131030 LMC131030:LMF131030 LVY131030:LWB131030 MFU131030:MFX131030 MPQ131030:MPT131030 MZM131030:MZP131030 NJI131030:NJL131030 NTE131030:NTH131030 ODA131030:ODD131030 OMW131030:OMZ131030 OWS131030:OWV131030 PGO131030:PGR131030 PQK131030:PQN131030 QAG131030:QAJ131030 QKC131030:QKF131030 QTY131030:QUB131030 RDU131030:RDX131030 RNQ131030:RNT131030 RXM131030:RXP131030 SHI131030:SHL131030 SRE131030:SRH131030 TBA131030:TBD131030 TKW131030:TKZ131030 TUS131030:TUV131030 UEO131030:UER131030 UOK131030:UON131030 UYG131030:UYJ131030 VIC131030:VIF131030 VRY131030:VSB131030 WBU131030:WBX131030 WLQ131030:WLT131030 WVM131030:WVP131030 K196566:N196566 JA196566:JD196566 SW196566:SZ196566 ACS196566:ACV196566 AMO196566:AMR196566 AWK196566:AWN196566 BGG196566:BGJ196566 BQC196566:BQF196566 BZY196566:CAB196566 CJU196566:CJX196566 CTQ196566:CTT196566 DDM196566:DDP196566 DNI196566:DNL196566 DXE196566:DXH196566 EHA196566:EHD196566 EQW196566:EQZ196566 FAS196566:FAV196566 FKO196566:FKR196566 FUK196566:FUN196566 GEG196566:GEJ196566 GOC196566:GOF196566 GXY196566:GYB196566 HHU196566:HHX196566 HRQ196566:HRT196566 IBM196566:IBP196566 ILI196566:ILL196566 IVE196566:IVH196566 JFA196566:JFD196566 JOW196566:JOZ196566 JYS196566:JYV196566 KIO196566:KIR196566 KSK196566:KSN196566 LCG196566:LCJ196566 LMC196566:LMF196566 LVY196566:LWB196566 MFU196566:MFX196566 MPQ196566:MPT196566 MZM196566:MZP196566 NJI196566:NJL196566 NTE196566:NTH196566 ODA196566:ODD196566 OMW196566:OMZ196566 OWS196566:OWV196566 PGO196566:PGR196566 PQK196566:PQN196566 QAG196566:QAJ196566 QKC196566:QKF196566 QTY196566:QUB196566 RDU196566:RDX196566 RNQ196566:RNT196566 RXM196566:RXP196566 SHI196566:SHL196566 SRE196566:SRH196566 TBA196566:TBD196566 TKW196566:TKZ196566 TUS196566:TUV196566 UEO196566:UER196566 UOK196566:UON196566 UYG196566:UYJ196566 VIC196566:VIF196566 VRY196566:VSB196566 WBU196566:WBX196566 WLQ196566:WLT196566 WVM196566:WVP196566 K262102:N262102 JA262102:JD262102 SW262102:SZ262102 ACS262102:ACV262102 AMO262102:AMR262102 AWK262102:AWN262102 BGG262102:BGJ262102 BQC262102:BQF262102 BZY262102:CAB262102 CJU262102:CJX262102 CTQ262102:CTT262102 DDM262102:DDP262102 DNI262102:DNL262102 DXE262102:DXH262102 EHA262102:EHD262102 EQW262102:EQZ262102 FAS262102:FAV262102 FKO262102:FKR262102 FUK262102:FUN262102 GEG262102:GEJ262102 GOC262102:GOF262102 GXY262102:GYB262102 HHU262102:HHX262102 HRQ262102:HRT262102 IBM262102:IBP262102 ILI262102:ILL262102 IVE262102:IVH262102 JFA262102:JFD262102 JOW262102:JOZ262102 JYS262102:JYV262102 KIO262102:KIR262102 KSK262102:KSN262102 LCG262102:LCJ262102 LMC262102:LMF262102 LVY262102:LWB262102 MFU262102:MFX262102 MPQ262102:MPT262102 MZM262102:MZP262102 NJI262102:NJL262102 NTE262102:NTH262102 ODA262102:ODD262102 OMW262102:OMZ262102 OWS262102:OWV262102 PGO262102:PGR262102 PQK262102:PQN262102 QAG262102:QAJ262102 QKC262102:QKF262102 QTY262102:QUB262102 RDU262102:RDX262102 RNQ262102:RNT262102 RXM262102:RXP262102 SHI262102:SHL262102 SRE262102:SRH262102 TBA262102:TBD262102 TKW262102:TKZ262102 TUS262102:TUV262102 UEO262102:UER262102 UOK262102:UON262102 UYG262102:UYJ262102 VIC262102:VIF262102 VRY262102:VSB262102 WBU262102:WBX262102 WLQ262102:WLT262102 WVM262102:WVP262102 K327638:N327638 JA327638:JD327638 SW327638:SZ327638 ACS327638:ACV327638 AMO327638:AMR327638 AWK327638:AWN327638 BGG327638:BGJ327638 BQC327638:BQF327638 BZY327638:CAB327638 CJU327638:CJX327638 CTQ327638:CTT327638 DDM327638:DDP327638 DNI327638:DNL327638 DXE327638:DXH327638 EHA327638:EHD327638 EQW327638:EQZ327638 FAS327638:FAV327638 FKO327638:FKR327638 FUK327638:FUN327638 GEG327638:GEJ327638 GOC327638:GOF327638 GXY327638:GYB327638 HHU327638:HHX327638 HRQ327638:HRT327638 IBM327638:IBP327638 ILI327638:ILL327638 IVE327638:IVH327638 JFA327638:JFD327638 JOW327638:JOZ327638 JYS327638:JYV327638 KIO327638:KIR327638 KSK327638:KSN327638 LCG327638:LCJ327638 LMC327638:LMF327638 LVY327638:LWB327638 MFU327638:MFX327638 MPQ327638:MPT327638 MZM327638:MZP327638 NJI327638:NJL327638 NTE327638:NTH327638 ODA327638:ODD327638 OMW327638:OMZ327638 OWS327638:OWV327638 PGO327638:PGR327638 PQK327638:PQN327638 QAG327638:QAJ327638 QKC327638:QKF327638 QTY327638:QUB327638 RDU327638:RDX327638 RNQ327638:RNT327638 RXM327638:RXP327638 SHI327638:SHL327638 SRE327638:SRH327638 TBA327638:TBD327638 TKW327638:TKZ327638 TUS327638:TUV327638 UEO327638:UER327638 UOK327638:UON327638 UYG327638:UYJ327638 VIC327638:VIF327638 VRY327638:VSB327638 WBU327638:WBX327638 WLQ327638:WLT327638 WVM327638:WVP327638 K393174:N393174 JA393174:JD393174 SW393174:SZ393174 ACS393174:ACV393174 AMO393174:AMR393174 AWK393174:AWN393174 BGG393174:BGJ393174 BQC393174:BQF393174 BZY393174:CAB393174 CJU393174:CJX393174 CTQ393174:CTT393174 DDM393174:DDP393174 DNI393174:DNL393174 DXE393174:DXH393174 EHA393174:EHD393174 EQW393174:EQZ393174 FAS393174:FAV393174 FKO393174:FKR393174 FUK393174:FUN393174 GEG393174:GEJ393174 GOC393174:GOF393174 GXY393174:GYB393174 HHU393174:HHX393174 HRQ393174:HRT393174 IBM393174:IBP393174 ILI393174:ILL393174 IVE393174:IVH393174 JFA393174:JFD393174 JOW393174:JOZ393174 JYS393174:JYV393174 KIO393174:KIR393174 KSK393174:KSN393174 LCG393174:LCJ393174 LMC393174:LMF393174 LVY393174:LWB393174 MFU393174:MFX393174 MPQ393174:MPT393174 MZM393174:MZP393174 NJI393174:NJL393174 NTE393174:NTH393174 ODA393174:ODD393174 OMW393174:OMZ393174 OWS393174:OWV393174 PGO393174:PGR393174 PQK393174:PQN393174 QAG393174:QAJ393174 QKC393174:QKF393174 QTY393174:QUB393174 RDU393174:RDX393174 RNQ393174:RNT393174 RXM393174:RXP393174 SHI393174:SHL393174 SRE393174:SRH393174 TBA393174:TBD393174 TKW393174:TKZ393174 TUS393174:TUV393174 UEO393174:UER393174 UOK393174:UON393174 UYG393174:UYJ393174 VIC393174:VIF393174 VRY393174:VSB393174 WBU393174:WBX393174 WLQ393174:WLT393174 WVM393174:WVP393174 K458710:N458710 JA458710:JD458710 SW458710:SZ458710 ACS458710:ACV458710 AMO458710:AMR458710 AWK458710:AWN458710 BGG458710:BGJ458710 BQC458710:BQF458710 BZY458710:CAB458710 CJU458710:CJX458710 CTQ458710:CTT458710 DDM458710:DDP458710 DNI458710:DNL458710 DXE458710:DXH458710 EHA458710:EHD458710 EQW458710:EQZ458710 FAS458710:FAV458710 FKO458710:FKR458710 FUK458710:FUN458710 GEG458710:GEJ458710 GOC458710:GOF458710 GXY458710:GYB458710 HHU458710:HHX458710 HRQ458710:HRT458710 IBM458710:IBP458710 ILI458710:ILL458710 IVE458710:IVH458710 JFA458710:JFD458710 JOW458710:JOZ458710 JYS458710:JYV458710 KIO458710:KIR458710 KSK458710:KSN458710 LCG458710:LCJ458710 LMC458710:LMF458710 LVY458710:LWB458710 MFU458710:MFX458710 MPQ458710:MPT458710 MZM458710:MZP458710 NJI458710:NJL458710 NTE458710:NTH458710 ODA458710:ODD458710 OMW458710:OMZ458710 OWS458710:OWV458710 PGO458710:PGR458710 PQK458710:PQN458710 QAG458710:QAJ458710 QKC458710:QKF458710 QTY458710:QUB458710 RDU458710:RDX458710 RNQ458710:RNT458710 RXM458710:RXP458710 SHI458710:SHL458710 SRE458710:SRH458710 TBA458710:TBD458710 TKW458710:TKZ458710 TUS458710:TUV458710 UEO458710:UER458710 UOK458710:UON458710 UYG458710:UYJ458710 VIC458710:VIF458710 VRY458710:VSB458710 WBU458710:WBX458710 WLQ458710:WLT458710 WVM458710:WVP458710 K524246:N524246 JA524246:JD524246 SW524246:SZ524246 ACS524246:ACV524246 AMO524246:AMR524246 AWK524246:AWN524246 BGG524246:BGJ524246 BQC524246:BQF524246 BZY524246:CAB524246 CJU524246:CJX524246 CTQ524246:CTT524246 DDM524246:DDP524246 DNI524246:DNL524246 DXE524246:DXH524246 EHA524246:EHD524246 EQW524246:EQZ524246 FAS524246:FAV524246 FKO524246:FKR524246 FUK524246:FUN524246 GEG524246:GEJ524246 GOC524246:GOF524246 GXY524246:GYB524246 HHU524246:HHX524246 HRQ524246:HRT524246 IBM524246:IBP524246 ILI524246:ILL524246 IVE524246:IVH524246 JFA524246:JFD524246 JOW524246:JOZ524246 JYS524246:JYV524246 KIO524246:KIR524246 KSK524246:KSN524246 LCG524246:LCJ524246 LMC524246:LMF524246 LVY524246:LWB524246 MFU524246:MFX524246 MPQ524246:MPT524246 MZM524246:MZP524246 NJI524246:NJL524246 NTE524246:NTH524246 ODA524246:ODD524246 OMW524246:OMZ524246 OWS524246:OWV524246 PGO524246:PGR524246 PQK524246:PQN524246 QAG524246:QAJ524246 QKC524246:QKF524246 QTY524246:QUB524246 RDU524246:RDX524246 RNQ524246:RNT524246 RXM524246:RXP524246 SHI524246:SHL524246 SRE524246:SRH524246 TBA524246:TBD524246 TKW524246:TKZ524246 TUS524246:TUV524246 UEO524246:UER524246 UOK524246:UON524246 UYG524246:UYJ524246 VIC524246:VIF524246 VRY524246:VSB524246 WBU524246:WBX524246 WLQ524246:WLT524246 WVM524246:WVP524246 K589782:N589782 JA589782:JD589782 SW589782:SZ589782 ACS589782:ACV589782 AMO589782:AMR589782 AWK589782:AWN589782 BGG589782:BGJ589782 BQC589782:BQF589782 BZY589782:CAB589782 CJU589782:CJX589782 CTQ589782:CTT589782 DDM589782:DDP589782 DNI589782:DNL589782 DXE589782:DXH589782 EHA589782:EHD589782 EQW589782:EQZ589782 FAS589782:FAV589782 FKO589782:FKR589782 FUK589782:FUN589782 GEG589782:GEJ589782 GOC589782:GOF589782 GXY589782:GYB589782 HHU589782:HHX589782 HRQ589782:HRT589782 IBM589782:IBP589782 ILI589782:ILL589782 IVE589782:IVH589782 JFA589782:JFD589782 JOW589782:JOZ589782 JYS589782:JYV589782 KIO589782:KIR589782 KSK589782:KSN589782 LCG589782:LCJ589782 LMC589782:LMF589782 LVY589782:LWB589782 MFU589782:MFX589782 MPQ589782:MPT589782 MZM589782:MZP589782 NJI589782:NJL589782 NTE589782:NTH589782 ODA589782:ODD589782 OMW589782:OMZ589782 OWS589782:OWV589782 PGO589782:PGR589782 PQK589782:PQN589782 QAG589782:QAJ589782 QKC589782:QKF589782 QTY589782:QUB589782 RDU589782:RDX589782 RNQ589782:RNT589782 RXM589782:RXP589782 SHI589782:SHL589782 SRE589782:SRH589782 TBA589782:TBD589782 TKW589782:TKZ589782 TUS589782:TUV589782 UEO589782:UER589782 UOK589782:UON589782 UYG589782:UYJ589782 VIC589782:VIF589782 VRY589782:VSB589782 WBU589782:WBX589782 WLQ589782:WLT589782 WVM589782:WVP589782 K655318:N655318 JA655318:JD655318 SW655318:SZ655318 ACS655318:ACV655318 AMO655318:AMR655318 AWK655318:AWN655318 BGG655318:BGJ655318 BQC655318:BQF655318 BZY655318:CAB655318 CJU655318:CJX655318 CTQ655318:CTT655318 DDM655318:DDP655318 DNI655318:DNL655318 DXE655318:DXH655318 EHA655318:EHD655318 EQW655318:EQZ655318 FAS655318:FAV655318 FKO655318:FKR655318 FUK655318:FUN655318 GEG655318:GEJ655318 GOC655318:GOF655318 GXY655318:GYB655318 HHU655318:HHX655318 HRQ655318:HRT655318 IBM655318:IBP655318 ILI655318:ILL655318 IVE655318:IVH655318 JFA655318:JFD655318 JOW655318:JOZ655318 JYS655318:JYV655318 KIO655318:KIR655318 KSK655318:KSN655318 LCG655318:LCJ655318 LMC655318:LMF655318 LVY655318:LWB655318 MFU655318:MFX655318 MPQ655318:MPT655318 MZM655318:MZP655318 NJI655318:NJL655318 NTE655318:NTH655318 ODA655318:ODD655318 OMW655318:OMZ655318 OWS655318:OWV655318 PGO655318:PGR655318 PQK655318:PQN655318 QAG655318:QAJ655318 QKC655318:QKF655318 QTY655318:QUB655318 RDU655318:RDX655318 RNQ655318:RNT655318 RXM655318:RXP655318 SHI655318:SHL655318 SRE655318:SRH655318 TBA655318:TBD655318 TKW655318:TKZ655318 TUS655318:TUV655318 UEO655318:UER655318 UOK655318:UON655318 UYG655318:UYJ655318 VIC655318:VIF655318 VRY655318:VSB655318 WBU655318:WBX655318 WLQ655318:WLT655318 WVM655318:WVP655318 K720854:N720854 JA720854:JD720854 SW720854:SZ720854 ACS720854:ACV720854 AMO720854:AMR720854 AWK720854:AWN720854 BGG720854:BGJ720854 BQC720854:BQF720854 BZY720854:CAB720854 CJU720854:CJX720854 CTQ720854:CTT720854 DDM720854:DDP720854 DNI720854:DNL720854 DXE720854:DXH720854 EHA720854:EHD720854 EQW720854:EQZ720854 FAS720854:FAV720854 FKO720854:FKR720854 FUK720854:FUN720854 GEG720854:GEJ720854 GOC720854:GOF720854 GXY720854:GYB720854 HHU720854:HHX720854 HRQ720854:HRT720854 IBM720854:IBP720854 ILI720854:ILL720854 IVE720854:IVH720854 JFA720854:JFD720854 JOW720854:JOZ720854 JYS720854:JYV720854 KIO720854:KIR720854 KSK720854:KSN720854 LCG720854:LCJ720854 LMC720854:LMF720854 LVY720854:LWB720854 MFU720854:MFX720854 MPQ720854:MPT720854 MZM720854:MZP720854 NJI720854:NJL720854 NTE720854:NTH720854 ODA720854:ODD720854 OMW720854:OMZ720854 OWS720854:OWV720854 PGO720854:PGR720854 PQK720854:PQN720854 QAG720854:QAJ720854 QKC720854:QKF720854 QTY720854:QUB720854 RDU720854:RDX720854 RNQ720854:RNT720854 RXM720854:RXP720854 SHI720854:SHL720854 SRE720854:SRH720854 TBA720854:TBD720854 TKW720854:TKZ720854 TUS720854:TUV720854 UEO720854:UER720854 UOK720854:UON720854 UYG720854:UYJ720854 VIC720854:VIF720854 VRY720854:VSB720854 WBU720854:WBX720854 WLQ720854:WLT720854 WVM720854:WVP720854 K786390:N786390 JA786390:JD786390 SW786390:SZ786390 ACS786390:ACV786390 AMO786390:AMR786390 AWK786390:AWN786390 BGG786390:BGJ786390 BQC786390:BQF786390 BZY786390:CAB786390 CJU786390:CJX786390 CTQ786390:CTT786390 DDM786390:DDP786390 DNI786390:DNL786390 DXE786390:DXH786390 EHA786390:EHD786390 EQW786390:EQZ786390 FAS786390:FAV786390 FKO786390:FKR786390 FUK786390:FUN786390 GEG786390:GEJ786390 GOC786390:GOF786390 GXY786390:GYB786390 HHU786390:HHX786390 HRQ786390:HRT786390 IBM786390:IBP786390 ILI786390:ILL786390 IVE786390:IVH786390 JFA786390:JFD786390 JOW786390:JOZ786390 JYS786390:JYV786390 KIO786390:KIR786390 KSK786390:KSN786390 LCG786390:LCJ786390 LMC786390:LMF786390 LVY786390:LWB786390 MFU786390:MFX786390 MPQ786390:MPT786390 MZM786390:MZP786390 NJI786390:NJL786390 NTE786390:NTH786390 ODA786390:ODD786390 OMW786390:OMZ786390 OWS786390:OWV786390 PGO786390:PGR786390 PQK786390:PQN786390 QAG786390:QAJ786390 QKC786390:QKF786390 QTY786390:QUB786390 RDU786390:RDX786390 RNQ786390:RNT786390 RXM786390:RXP786390 SHI786390:SHL786390 SRE786390:SRH786390 TBA786390:TBD786390 TKW786390:TKZ786390 TUS786390:TUV786390 UEO786390:UER786390 UOK786390:UON786390 UYG786390:UYJ786390 VIC786390:VIF786390 VRY786390:VSB786390 WBU786390:WBX786390 WLQ786390:WLT786390 WVM786390:WVP786390 K851926:N851926 JA851926:JD851926 SW851926:SZ851926 ACS851926:ACV851926 AMO851926:AMR851926 AWK851926:AWN851926 BGG851926:BGJ851926 BQC851926:BQF851926 BZY851926:CAB851926 CJU851926:CJX851926 CTQ851926:CTT851926 DDM851926:DDP851926 DNI851926:DNL851926 DXE851926:DXH851926 EHA851926:EHD851926 EQW851926:EQZ851926 FAS851926:FAV851926 FKO851926:FKR851926 FUK851926:FUN851926 GEG851926:GEJ851926 GOC851926:GOF851926 GXY851926:GYB851926 HHU851926:HHX851926 HRQ851926:HRT851926 IBM851926:IBP851926 ILI851926:ILL851926 IVE851926:IVH851926 JFA851926:JFD851926 JOW851926:JOZ851926 JYS851926:JYV851926 KIO851926:KIR851926 KSK851926:KSN851926 LCG851926:LCJ851926 LMC851926:LMF851926 LVY851926:LWB851926 MFU851926:MFX851926 MPQ851926:MPT851926 MZM851926:MZP851926 NJI851926:NJL851926 NTE851926:NTH851926 ODA851926:ODD851926 OMW851926:OMZ851926 OWS851926:OWV851926 PGO851926:PGR851926 PQK851926:PQN851926 QAG851926:QAJ851926 QKC851926:QKF851926 QTY851926:QUB851926 RDU851926:RDX851926 RNQ851926:RNT851926 RXM851926:RXP851926 SHI851926:SHL851926 SRE851926:SRH851926 TBA851926:TBD851926 TKW851926:TKZ851926 TUS851926:TUV851926 UEO851926:UER851926 UOK851926:UON851926 UYG851926:UYJ851926 VIC851926:VIF851926 VRY851926:VSB851926 WBU851926:WBX851926 WLQ851926:WLT851926 WVM851926:WVP851926 K917462:N917462 JA917462:JD917462 SW917462:SZ917462 ACS917462:ACV917462 AMO917462:AMR917462 AWK917462:AWN917462 BGG917462:BGJ917462 BQC917462:BQF917462 BZY917462:CAB917462 CJU917462:CJX917462 CTQ917462:CTT917462 DDM917462:DDP917462 DNI917462:DNL917462 DXE917462:DXH917462 EHA917462:EHD917462 EQW917462:EQZ917462 FAS917462:FAV917462 FKO917462:FKR917462 FUK917462:FUN917462 GEG917462:GEJ917462 GOC917462:GOF917462 GXY917462:GYB917462 HHU917462:HHX917462 HRQ917462:HRT917462 IBM917462:IBP917462 ILI917462:ILL917462 IVE917462:IVH917462 JFA917462:JFD917462 JOW917462:JOZ917462 JYS917462:JYV917462 KIO917462:KIR917462 KSK917462:KSN917462 LCG917462:LCJ917462 LMC917462:LMF917462 LVY917462:LWB917462 MFU917462:MFX917462 MPQ917462:MPT917462 MZM917462:MZP917462 NJI917462:NJL917462 NTE917462:NTH917462 ODA917462:ODD917462 OMW917462:OMZ917462 OWS917462:OWV917462 PGO917462:PGR917462 PQK917462:PQN917462 QAG917462:QAJ917462 QKC917462:QKF917462 QTY917462:QUB917462 RDU917462:RDX917462 RNQ917462:RNT917462 RXM917462:RXP917462 SHI917462:SHL917462 SRE917462:SRH917462 TBA917462:TBD917462 TKW917462:TKZ917462 TUS917462:TUV917462 UEO917462:UER917462 UOK917462:UON917462 UYG917462:UYJ917462 VIC917462:VIF917462 VRY917462:VSB917462 WBU917462:WBX917462 WLQ917462:WLT917462 WVM917462:WVP917462 K982998:N982998 JA982998:JD982998 SW982998:SZ982998 ACS982998:ACV982998 AMO982998:AMR982998 AWK982998:AWN982998 BGG982998:BGJ982998 BQC982998:BQF982998 BZY982998:CAB982998 CJU982998:CJX982998 CTQ982998:CTT982998 DDM982998:DDP982998 DNI982998:DNL982998 DXE982998:DXH982998 EHA982998:EHD982998 EQW982998:EQZ982998 FAS982998:FAV982998 FKO982998:FKR982998 FUK982998:FUN982998 GEG982998:GEJ982998 GOC982998:GOF982998 GXY982998:GYB982998 HHU982998:HHX982998 HRQ982998:HRT982998 IBM982998:IBP982998 ILI982998:ILL982998 IVE982998:IVH982998 JFA982998:JFD982998 JOW982998:JOZ982998 JYS982998:JYV982998 KIO982998:KIR982998 KSK982998:KSN982998 LCG982998:LCJ982998 LMC982998:LMF982998 LVY982998:LWB982998 MFU982998:MFX982998 MPQ982998:MPT982998 MZM982998:MZP982998 NJI982998:NJL982998 NTE982998:NTH982998 ODA982998:ODD982998 OMW982998:OMZ982998 OWS982998:OWV982998 PGO982998:PGR982998 PQK982998:PQN982998 QAG982998:QAJ982998 QKC982998:QKF982998 QTY982998:QUB982998 RDU982998:RDX982998 RNQ982998:RNT982998 RXM982998:RXP982998 SHI982998:SHL982998 SRE982998:SRH982998 TBA982998:TBD982998 TKW982998:TKZ982998 TUS982998:TUV982998 UEO982998:UER982998 UOK982998:UON982998 UYG982998:UYJ982998 VIC982998:VIF982998 VRY982998:VSB982998 WBU982998:WBX982998 WLQ982998:WLT982998 WVM982998:WVP982998" xr:uid="{192B318C-0A58-4761-A170-22EB44472CD1}">
      <formula1>#REF!</formula1>
    </dataValidation>
    <dataValidation type="list" allowBlank="1" showInputMessage="1" showErrorMessage="1" sqref="WLS983014:WLU983014 M65510:O65510 JC65510:JE65510 SY65510:TA65510 ACU65510:ACW65510 AMQ65510:AMS65510 AWM65510:AWO65510 BGI65510:BGK65510 BQE65510:BQG65510 CAA65510:CAC65510 CJW65510:CJY65510 CTS65510:CTU65510 DDO65510:DDQ65510 DNK65510:DNM65510 DXG65510:DXI65510 EHC65510:EHE65510 EQY65510:ERA65510 FAU65510:FAW65510 FKQ65510:FKS65510 FUM65510:FUO65510 GEI65510:GEK65510 GOE65510:GOG65510 GYA65510:GYC65510 HHW65510:HHY65510 HRS65510:HRU65510 IBO65510:IBQ65510 ILK65510:ILM65510 IVG65510:IVI65510 JFC65510:JFE65510 JOY65510:JPA65510 JYU65510:JYW65510 KIQ65510:KIS65510 KSM65510:KSO65510 LCI65510:LCK65510 LME65510:LMG65510 LWA65510:LWC65510 MFW65510:MFY65510 MPS65510:MPU65510 MZO65510:MZQ65510 NJK65510:NJM65510 NTG65510:NTI65510 ODC65510:ODE65510 OMY65510:ONA65510 OWU65510:OWW65510 PGQ65510:PGS65510 PQM65510:PQO65510 QAI65510:QAK65510 QKE65510:QKG65510 QUA65510:QUC65510 RDW65510:RDY65510 RNS65510:RNU65510 RXO65510:RXQ65510 SHK65510:SHM65510 SRG65510:SRI65510 TBC65510:TBE65510 TKY65510:TLA65510 TUU65510:TUW65510 UEQ65510:UES65510 UOM65510:UOO65510 UYI65510:UYK65510 VIE65510:VIG65510 VSA65510:VSC65510 WBW65510:WBY65510 WLS65510:WLU65510 WVO65510:WVQ65510 M131046:O131046 JC131046:JE131046 SY131046:TA131046 ACU131046:ACW131046 AMQ131046:AMS131046 AWM131046:AWO131046 BGI131046:BGK131046 BQE131046:BQG131046 CAA131046:CAC131046 CJW131046:CJY131046 CTS131046:CTU131046 DDO131046:DDQ131046 DNK131046:DNM131046 DXG131046:DXI131046 EHC131046:EHE131046 EQY131046:ERA131046 FAU131046:FAW131046 FKQ131046:FKS131046 FUM131046:FUO131046 GEI131046:GEK131046 GOE131046:GOG131046 GYA131046:GYC131046 HHW131046:HHY131046 HRS131046:HRU131046 IBO131046:IBQ131046 ILK131046:ILM131046 IVG131046:IVI131046 JFC131046:JFE131046 JOY131046:JPA131046 JYU131046:JYW131046 KIQ131046:KIS131046 KSM131046:KSO131046 LCI131046:LCK131046 LME131046:LMG131046 LWA131046:LWC131046 MFW131046:MFY131046 MPS131046:MPU131046 MZO131046:MZQ131046 NJK131046:NJM131046 NTG131046:NTI131046 ODC131046:ODE131046 OMY131046:ONA131046 OWU131046:OWW131046 PGQ131046:PGS131046 PQM131046:PQO131046 QAI131046:QAK131046 QKE131046:QKG131046 QUA131046:QUC131046 RDW131046:RDY131046 RNS131046:RNU131046 RXO131046:RXQ131046 SHK131046:SHM131046 SRG131046:SRI131046 TBC131046:TBE131046 TKY131046:TLA131046 TUU131046:TUW131046 UEQ131046:UES131046 UOM131046:UOO131046 UYI131046:UYK131046 VIE131046:VIG131046 VSA131046:VSC131046 WBW131046:WBY131046 WLS131046:WLU131046 WVO131046:WVQ131046 M196582:O196582 JC196582:JE196582 SY196582:TA196582 ACU196582:ACW196582 AMQ196582:AMS196582 AWM196582:AWO196582 BGI196582:BGK196582 BQE196582:BQG196582 CAA196582:CAC196582 CJW196582:CJY196582 CTS196582:CTU196582 DDO196582:DDQ196582 DNK196582:DNM196582 DXG196582:DXI196582 EHC196582:EHE196582 EQY196582:ERA196582 FAU196582:FAW196582 FKQ196582:FKS196582 FUM196582:FUO196582 GEI196582:GEK196582 GOE196582:GOG196582 GYA196582:GYC196582 HHW196582:HHY196582 HRS196582:HRU196582 IBO196582:IBQ196582 ILK196582:ILM196582 IVG196582:IVI196582 JFC196582:JFE196582 JOY196582:JPA196582 JYU196582:JYW196582 KIQ196582:KIS196582 KSM196582:KSO196582 LCI196582:LCK196582 LME196582:LMG196582 LWA196582:LWC196582 MFW196582:MFY196582 MPS196582:MPU196582 MZO196582:MZQ196582 NJK196582:NJM196582 NTG196582:NTI196582 ODC196582:ODE196582 OMY196582:ONA196582 OWU196582:OWW196582 PGQ196582:PGS196582 PQM196582:PQO196582 QAI196582:QAK196582 QKE196582:QKG196582 QUA196582:QUC196582 RDW196582:RDY196582 RNS196582:RNU196582 RXO196582:RXQ196582 SHK196582:SHM196582 SRG196582:SRI196582 TBC196582:TBE196582 TKY196582:TLA196582 TUU196582:TUW196582 UEQ196582:UES196582 UOM196582:UOO196582 UYI196582:UYK196582 VIE196582:VIG196582 VSA196582:VSC196582 WBW196582:WBY196582 WLS196582:WLU196582 WVO196582:WVQ196582 M262118:O262118 JC262118:JE262118 SY262118:TA262118 ACU262118:ACW262118 AMQ262118:AMS262118 AWM262118:AWO262118 BGI262118:BGK262118 BQE262118:BQG262118 CAA262118:CAC262118 CJW262118:CJY262118 CTS262118:CTU262118 DDO262118:DDQ262118 DNK262118:DNM262118 DXG262118:DXI262118 EHC262118:EHE262118 EQY262118:ERA262118 FAU262118:FAW262118 FKQ262118:FKS262118 FUM262118:FUO262118 GEI262118:GEK262118 GOE262118:GOG262118 GYA262118:GYC262118 HHW262118:HHY262118 HRS262118:HRU262118 IBO262118:IBQ262118 ILK262118:ILM262118 IVG262118:IVI262118 JFC262118:JFE262118 JOY262118:JPA262118 JYU262118:JYW262118 KIQ262118:KIS262118 KSM262118:KSO262118 LCI262118:LCK262118 LME262118:LMG262118 LWA262118:LWC262118 MFW262118:MFY262118 MPS262118:MPU262118 MZO262118:MZQ262118 NJK262118:NJM262118 NTG262118:NTI262118 ODC262118:ODE262118 OMY262118:ONA262118 OWU262118:OWW262118 PGQ262118:PGS262118 PQM262118:PQO262118 QAI262118:QAK262118 QKE262118:QKG262118 QUA262118:QUC262118 RDW262118:RDY262118 RNS262118:RNU262118 RXO262118:RXQ262118 SHK262118:SHM262118 SRG262118:SRI262118 TBC262118:TBE262118 TKY262118:TLA262118 TUU262118:TUW262118 UEQ262118:UES262118 UOM262118:UOO262118 UYI262118:UYK262118 VIE262118:VIG262118 VSA262118:VSC262118 WBW262118:WBY262118 WLS262118:WLU262118 WVO262118:WVQ262118 M327654:O327654 JC327654:JE327654 SY327654:TA327654 ACU327654:ACW327654 AMQ327654:AMS327654 AWM327654:AWO327654 BGI327654:BGK327654 BQE327654:BQG327654 CAA327654:CAC327654 CJW327654:CJY327654 CTS327654:CTU327654 DDO327654:DDQ327654 DNK327654:DNM327654 DXG327654:DXI327654 EHC327654:EHE327654 EQY327654:ERA327654 FAU327654:FAW327654 FKQ327654:FKS327654 FUM327654:FUO327654 GEI327654:GEK327654 GOE327654:GOG327654 GYA327654:GYC327654 HHW327654:HHY327654 HRS327654:HRU327654 IBO327654:IBQ327654 ILK327654:ILM327654 IVG327654:IVI327654 JFC327654:JFE327654 JOY327654:JPA327654 JYU327654:JYW327654 KIQ327654:KIS327654 KSM327654:KSO327654 LCI327654:LCK327654 LME327654:LMG327654 LWA327654:LWC327654 MFW327654:MFY327654 MPS327654:MPU327654 MZO327654:MZQ327654 NJK327654:NJM327654 NTG327654:NTI327654 ODC327654:ODE327654 OMY327654:ONA327654 OWU327654:OWW327654 PGQ327654:PGS327654 PQM327654:PQO327654 QAI327654:QAK327654 QKE327654:QKG327654 QUA327654:QUC327654 RDW327654:RDY327654 RNS327654:RNU327654 RXO327654:RXQ327654 SHK327654:SHM327654 SRG327654:SRI327654 TBC327654:TBE327654 TKY327654:TLA327654 TUU327654:TUW327654 UEQ327654:UES327654 UOM327654:UOO327654 UYI327654:UYK327654 VIE327654:VIG327654 VSA327654:VSC327654 WBW327654:WBY327654 WLS327654:WLU327654 WVO327654:WVQ327654 M393190:O393190 JC393190:JE393190 SY393190:TA393190 ACU393190:ACW393190 AMQ393190:AMS393190 AWM393190:AWO393190 BGI393190:BGK393190 BQE393190:BQG393190 CAA393190:CAC393190 CJW393190:CJY393190 CTS393190:CTU393190 DDO393190:DDQ393190 DNK393190:DNM393190 DXG393190:DXI393190 EHC393190:EHE393190 EQY393190:ERA393190 FAU393190:FAW393190 FKQ393190:FKS393190 FUM393190:FUO393190 GEI393190:GEK393190 GOE393190:GOG393190 GYA393190:GYC393190 HHW393190:HHY393190 HRS393190:HRU393190 IBO393190:IBQ393190 ILK393190:ILM393190 IVG393190:IVI393190 JFC393190:JFE393190 JOY393190:JPA393190 JYU393190:JYW393190 KIQ393190:KIS393190 KSM393190:KSO393190 LCI393190:LCK393190 LME393190:LMG393190 LWA393190:LWC393190 MFW393190:MFY393190 MPS393190:MPU393190 MZO393190:MZQ393190 NJK393190:NJM393190 NTG393190:NTI393190 ODC393190:ODE393190 OMY393190:ONA393190 OWU393190:OWW393190 PGQ393190:PGS393190 PQM393190:PQO393190 QAI393190:QAK393190 QKE393190:QKG393190 QUA393190:QUC393190 RDW393190:RDY393190 RNS393190:RNU393190 RXO393190:RXQ393190 SHK393190:SHM393190 SRG393190:SRI393190 TBC393190:TBE393190 TKY393190:TLA393190 TUU393190:TUW393190 UEQ393190:UES393190 UOM393190:UOO393190 UYI393190:UYK393190 VIE393190:VIG393190 VSA393190:VSC393190 WBW393190:WBY393190 WLS393190:WLU393190 WVO393190:WVQ393190 M458726:O458726 JC458726:JE458726 SY458726:TA458726 ACU458726:ACW458726 AMQ458726:AMS458726 AWM458726:AWO458726 BGI458726:BGK458726 BQE458726:BQG458726 CAA458726:CAC458726 CJW458726:CJY458726 CTS458726:CTU458726 DDO458726:DDQ458726 DNK458726:DNM458726 DXG458726:DXI458726 EHC458726:EHE458726 EQY458726:ERA458726 FAU458726:FAW458726 FKQ458726:FKS458726 FUM458726:FUO458726 GEI458726:GEK458726 GOE458726:GOG458726 GYA458726:GYC458726 HHW458726:HHY458726 HRS458726:HRU458726 IBO458726:IBQ458726 ILK458726:ILM458726 IVG458726:IVI458726 JFC458726:JFE458726 JOY458726:JPA458726 JYU458726:JYW458726 KIQ458726:KIS458726 KSM458726:KSO458726 LCI458726:LCK458726 LME458726:LMG458726 LWA458726:LWC458726 MFW458726:MFY458726 MPS458726:MPU458726 MZO458726:MZQ458726 NJK458726:NJM458726 NTG458726:NTI458726 ODC458726:ODE458726 OMY458726:ONA458726 OWU458726:OWW458726 PGQ458726:PGS458726 PQM458726:PQO458726 QAI458726:QAK458726 QKE458726:QKG458726 QUA458726:QUC458726 RDW458726:RDY458726 RNS458726:RNU458726 RXO458726:RXQ458726 SHK458726:SHM458726 SRG458726:SRI458726 TBC458726:TBE458726 TKY458726:TLA458726 TUU458726:TUW458726 UEQ458726:UES458726 UOM458726:UOO458726 UYI458726:UYK458726 VIE458726:VIG458726 VSA458726:VSC458726 WBW458726:WBY458726 WLS458726:WLU458726 WVO458726:WVQ458726 M524262:O524262 JC524262:JE524262 SY524262:TA524262 ACU524262:ACW524262 AMQ524262:AMS524262 AWM524262:AWO524262 BGI524262:BGK524262 BQE524262:BQG524262 CAA524262:CAC524262 CJW524262:CJY524262 CTS524262:CTU524262 DDO524262:DDQ524262 DNK524262:DNM524262 DXG524262:DXI524262 EHC524262:EHE524262 EQY524262:ERA524262 FAU524262:FAW524262 FKQ524262:FKS524262 FUM524262:FUO524262 GEI524262:GEK524262 GOE524262:GOG524262 GYA524262:GYC524262 HHW524262:HHY524262 HRS524262:HRU524262 IBO524262:IBQ524262 ILK524262:ILM524262 IVG524262:IVI524262 JFC524262:JFE524262 JOY524262:JPA524262 JYU524262:JYW524262 KIQ524262:KIS524262 KSM524262:KSO524262 LCI524262:LCK524262 LME524262:LMG524262 LWA524262:LWC524262 MFW524262:MFY524262 MPS524262:MPU524262 MZO524262:MZQ524262 NJK524262:NJM524262 NTG524262:NTI524262 ODC524262:ODE524262 OMY524262:ONA524262 OWU524262:OWW524262 PGQ524262:PGS524262 PQM524262:PQO524262 QAI524262:QAK524262 QKE524262:QKG524262 QUA524262:QUC524262 RDW524262:RDY524262 RNS524262:RNU524262 RXO524262:RXQ524262 SHK524262:SHM524262 SRG524262:SRI524262 TBC524262:TBE524262 TKY524262:TLA524262 TUU524262:TUW524262 UEQ524262:UES524262 UOM524262:UOO524262 UYI524262:UYK524262 VIE524262:VIG524262 VSA524262:VSC524262 WBW524262:WBY524262 WLS524262:WLU524262 WVO524262:WVQ524262 M589798:O589798 JC589798:JE589798 SY589798:TA589798 ACU589798:ACW589798 AMQ589798:AMS589798 AWM589798:AWO589798 BGI589798:BGK589798 BQE589798:BQG589798 CAA589798:CAC589798 CJW589798:CJY589798 CTS589798:CTU589798 DDO589798:DDQ589798 DNK589798:DNM589798 DXG589798:DXI589798 EHC589798:EHE589798 EQY589798:ERA589798 FAU589798:FAW589798 FKQ589798:FKS589798 FUM589798:FUO589798 GEI589798:GEK589798 GOE589798:GOG589798 GYA589798:GYC589798 HHW589798:HHY589798 HRS589798:HRU589798 IBO589798:IBQ589798 ILK589798:ILM589798 IVG589798:IVI589798 JFC589798:JFE589798 JOY589798:JPA589798 JYU589798:JYW589798 KIQ589798:KIS589798 KSM589798:KSO589798 LCI589798:LCK589798 LME589798:LMG589798 LWA589798:LWC589798 MFW589798:MFY589798 MPS589798:MPU589798 MZO589798:MZQ589798 NJK589798:NJM589798 NTG589798:NTI589798 ODC589798:ODE589798 OMY589798:ONA589798 OWU589798:OWW589798 PGQ589798:PGS589798 PQM589798:PQO589798 QAI589798:QAK589798 QKE589798:QKG589798 QUA589798:QUC589798 RDW589798:RDY589798 RNS589798:RNU589798 RXO589798:RXQ589798 SHK589798:SHM589798 SRG589798:SRI589798 TBC589798:TBE589798 TKY589798:TLA589798 TUU589798:TUW589798 UEQ589798:UES589798 UOM589798:UOO589798 UYI589798:UYK589798 VIE589798:VIG589798 VSA589798:VSC589798 WBW589798:WBY589798 WLS589798:WLU589798 WVO589798:WVQ589798 M655334:O655334 JC655334:JE655334 SY655334:TA655334 ACU655334:ACW655334 AMQ655334:AMS655334 AWM655334:AWO655334 BGI655334:BGK655334 BQE655334:BQG655334 CAA655334:CAC655334 CJW655334:CJY655334 CTS655334:CTU655334 DDO655334:DDQ655334 DNK655334:DNM655334 DXG655334:DXI655334 EHC655334:EHE655334 EQY655334:ERA655334 FAU655334:FAW655334 FKQ655334:FKS655334 FUM655334:FUO655334 GEI655334:GEK655334 GOE655334:GOG655334 GYA655334:GYC655334 HHW655334:HHY655334 HRS655334:HRU655334 IBO655334:IBQ655334 ILK655334:ILM655334 IVG655334:IVI655334 JFC655334:JFE655334 JOY655334:JPA655334 JYU655334:JYW655334 KIQ655334:KIS655334 KSM655334:KSO655334 LCI655334:LCK655334 LME655334:LMG655334 LWA655334:LWC655334 MFW655334:MFY655334 MPS655334:MPU655334 MZO655334:MZQ655334 NJK655334:NJM655334 NTG655334:NTI655334 ODC655334:ODE655334 OMY655334:ONA655334 OWU655334:OWW655334 PGQ655334:PGS655334 PQM655334:PQO655334 QAI655334:QAK655334 QKE655334:QKG655334 QUA655334:QUC655334 RDW655334:RDY655334 RNS655334:RNU655334 RXO655334:RXQ655334 SHK655334:SHM655334 SRG655334:SRI655334 TBC655334:TBE655334 TKY655334:TLA655334 TUU655334:TUW655334 UEQ655334:UES655334 UOM655334:UOO655334 UYI655334:UYK655334 VIE655334:VIG655334 VSA655334:VSC655334 WBW655334:WBY655334 WLS655334:WLU655334 WVO655334:WVQ655334 M720870:O720870 JC720870:JE720870 SY720870:TA720870 ACU720870:ACW720870 AMQ720870:AMS720870 AWM720870:AWO720870 BGI720870:BGK720870 BQE720870:BQG720870 CAA720870:CAC720870 CJW720870:CJY720870 CTS720870:CTU720870 DDO720870:DDQ720870 DNK720870:DNM720870 DXG720870:DXI720870 EHC720870:EHE720870 EQY720870:ERA720870 FAU720870:FAW720870 FKQ720870:FKS720870 FUM720870:FUO720870 GEI720870:GEK720870 GOE720870:GOG720870 GYA720870:GYC720870 HHW720870:HHY720870 HRS720870:HRU720870 IBO720870:IBQ720870 ILK720870:ILM720870 IVG720870:IVI720870 JFC720870:JFE720870 JOY720870:JPA720870 JYU720870:JYW720870 KIQ720870:KIS720870 KSM720870:KSO720870 LCI720870:LCK720870 LME720870:LMG720870 LWA720870:LWC720870 MFW720870:MFY720870 MPS720870:MPU720870 MZO720870:MZQ720870 NJK720870:NJM720870 NTG720870:NTI720870 ODC720870:ODE720870 OMY720870:ONA720870 OWU720870:OWW720870 PGQ720870:PGS720870 PQM720870:PQO720870 QAI720870:QAK720870 QKE720870:QKG720870 QUA720870:QUC720870 RDW720870:RDY720870 RNS720870:RNU720870 RXO720870:RXQ720870 SHK720870:SHM720870 SRG720870:SRI720870 TBC720870:TBE720870 TKY720870:TLA720870 TUU720870:TUW720870 UEQ720870:UES720870 UOM720870:UOO720870 UYI720870:UYK720870 VIE720870:VIG720870 VSA720870:VSC720870 WBW720870:WBY720870 WLS720870:WLU720870 WVO720870:WVQ720870 M786406:O786406 JC786406:JE786406 SY786406:TA786406 ACU786406:ACW786406 AMQ786406:AMS786406 AWM786406:AWO786406 BGI786406:BGK786406 BQE786406:BQG786406 CAA786406:CAC786406 CJW786406:CJY786406 CTS786406:CTU786406 DDO786406:DDQ786406 DNK786406:DNM786406 DXG786406:DXI786406 EHC786406:EHE786406 EQY786406:ERA786406 FAU786406:FAW786406 FKQ786406:FKS786406 FUM786406:FUO786406 GEI786406:GEK786406 GOE786406:GOG786406 GYA786406:GYC786406 HHW786406:HHY786406 HRS786406:HRU786406 IBO786406:IBQ786406 ILK786406:ILM786406 IVG786406:IVI786406 JFC786406:JFE786406 JOY786406:JPA786406 JYU786406:JYW786406 KIQ786406:KIS786406 KSM786406:KSO786406 LCI786406:LCK786406 LME786406:LMG786406 LWA786406:LWC786406 MFW786406:MFY786406 MPS786406:MPU786406 MZO786406:MZQ786406 NJK786406:NJM786406 NTG786406:NTI786406 ODC786406:ODE786406 OMY786406:ONA786406 OWU786406:OWW786406 PGQ786406:PGS786406 PQM786406:PQO786406 QAI786406:QAK786406 QKE786406:QKG786406 QUA786406:QUC786406 RDW786406:RDY786406 RNS786406:RNU786406 RXO786406:RXQ786406 SHK786406:SHM786406 SRG786406:SRI786406 TBC786406:TBE786406 TKY786406:TLA786406 TUU786406:TUW786406 UEQ786406:UES786406 UOM786406:UOO786406 UYI786406:UYK786406 VIE786406:VIG786406 VSA786406:VSC786406 WBW786406:WBY786406 WLS786406:WLU786406 WVO786406:WVQ786406 M851942:O851942 JC851942:JE851942 SY851942:TA851942 ACU851942:ACW851942 AMQ851942:AMS851942 AWM851942:AWO851942 BGI851942:BGK851942 BQE851942:BQG851942 CAA851942:CAC851942 CJW851942:CJY851942 CTS851942:CTU851942 DDO851942:DDQ851942 DNK851942:DNM851942 DXG851942:DXI851942 EHC851942:EHE851942 EQY851942:ERA851942 FAU851942:FAW851942 FKQ851942:FKS851942 FUM851942:FUO851942 GEI851942:GEK851942 GOE851942:GOG851942 GYA851942:GYC851942 HHW851942:HHY851942 HRS851942:HRU851942 IBO851942:IBQ851942 ILK851942:ILM851942 IVG851942:IVI851942 JFC851942:JFE851942 JOY851942:JPA851942 JYU851942:JYW851942 KIQ851942:KIS851942 KSM851942:KSO851942 LCI851942:LCK851942 LME851942:LMG851942 LWA851942:LWC851942 MFW851942:MFY851942 MPS851942:MPU851942 MZO851942:MZQ851942 NJK851942:NJM851942 NTG851942:NTI851942 ODC851942:ODE851942 OMY851942:ONA851942 OWU851942:OWW851942 PGQ851942:PGS851942 PQM851942:PQO851942 QAI851942:QAK851942 QKE851942:QKG851942 QUA851942:QUC851942 RDW851942:RDY851942 RNS851942:RNU851942 RXO851942:RXQ851942 SHK851942:SHM851942 SRG851942:SRI851942 TBC851942:TBE851942 TKY851942:TLA851942 TUU851942:TUW851942 UEQ851942:UES851942 UOM851942:UOO851942 UYI851942:UYK851942 VIE851942:VIG851942 VSA851942:VSC851942 WBW851942:WBY851942 WLS851942:WLU851942 WVO851942:WVQ851942 M917478:O917478 JC917478:JE917478 SY917478:TA917478 ACU917478:ACW917478 AMQ917478:AMS917478 AWM917478:AWO917478 BGI917478:BGK917478 BQE917478:BQG917478 CAA917478:CAC917478 CJW917478:CJY917478 CTS917478:CTU917478 DDO917478:DDQ917478 DNK917478:DNM917478 DXG917478:DXI917478 EHC917478:EHE917478 EQY917478:ERA917478 FAU917478:FAW917478 FKQ917478:FKS917478 FUM917478:FUO917478 GEI917478:GEK917478 GOE917478:GOG917478 GYA917478:GYC917478 HHW917478:HHY917478 HRS917478:HRU917478 IBO917478:IBQ917478 ILK917478:ILM917478 IVG917478:IVI917478 JFC917478:JFE917478 JOY917478:JPA917478 JYU917478:JYW917478 KIQ917478:KIS917478 KSM917478:KSO917478 LCI917478:LCK917478 LME917478:LMG917478 LWA917478:LWC917478 MFW917478:MFY917478 MPS917478:MPU917478 MZO917478:MZQ917478 NJK917478:NJM917478 NTG917478:NTI917478 ODC917478:ODE917478 OMY917478:ONA917478 OWU917478:OWW917478 PGQ917478:PGS917478 PQM917478:PQO917478 QAI917478:QAK917478 QKE917478:QKG917478 QUA917478:QUC917478 RDW917478:RDY917478 RNS917478:RNU917478 RXO917478:RXQ917478 SHK917478:SHM917478 SRG917478:SRI917478 TBC917478:TBE917478 TKY917478:TLA917478 TUU917478:TUW917478 UEQ917478:UES917478 UOM917478:UOO917478 UYI917478:UYK917478 VIE917478:VIG917478 VSA917478:VSC917478 WBW917478:WBY917478 WLS917478:WLU917478 WVO917478:WVQ917478 M983014:O983014 JC983014:JE983014 SY983014:TA983014 ACU983014:ACW983014 AMQ983014:AMS983014 AWM983014:AWO983014 BGI983014:BGK983014 BQE983014:BQG983014 CAA983014:CAC983014 CJW983014:CJY983014 CTS983014:CTU983014 DDO983014:DDQ983014 DNK983014:DNM983014 DXG983014:DXI983014 EHC983014:EHE983014 EQY983014:ERA983014 FAU983014:FAW983014 FKQ983014:FKS983014 FUM983014:FUO983014 GEI983014:GEK983014 GOE983014:GOG983014 GYA983014:GYC983014 HHW983014:HHY983014 HRS983014:HRU983014 IBO983014:IBQ983014 ILK983014:ILM983014 IVG983014:IVI983014 JFC983014:JFE983014 JOY983014:JPA983014 JYU983014:JYW983014 KIQ983014:KIS983014 KSM983014:KSO983014 LCI983014:LCK983014 LME983014:LMG983014 LWA983014:LWC983014 MFW983014:MFY983014 MPS983014:MPU983014 MZO983014:MZQ983014 NJK983014:NJM983014 NTG983014:NTI983014 ODC983014:ODE983014 OMY983014:ONA983014 OWU983014:OWW983014 PGQ983014:PGS983014 PQM983014:PQO983014 QAI983014:QAK983014 QKE983014:QKG983014 QUA983014:QUC983014 RDW983014:RDY983014 RNS983014:RNU983014 RXO983014:RXQ983014 SHK983014:SHM983014 SRG983014:SRI983014 TBC983014:TBE983014 TKY983014:TLA983014 TUU983014:TUW983014 UEQ983014:UES983014 UOM983014:UOO983014 UYI983014:UYK983014 VIE983014:VIG983014 VSA983014:VSC983014 WBW983014:WBY983014" xr:uid="{173DBCF6-530F-40BD-997A-943A1BEF390A}">
      <formula1>$E$5:$E$19</formula1>
    </dataValidation>
  </dataValidations>
  <pageMargins left="0.7" right="0.7" top="0.75" bottom="0.75" header="0.3" footer="0.3"/>
  <pageSetup scale="47" orientation="portrait"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13</xdr:col>
                    <xdr:colOff>12700</xdr:colOff>
                    <xdr:row>34</xdr:row>
                    <xdr:rowOff>533400</xdr:rowOff>
                  </from>
                  <to>
                    <xdr:col>13</xdr:col>
                    <xdr:colOff>355600</xdr:colOff>
                    <xdr:row>36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755650</xdr:colOff>
                    <xdr:row>36</xdr:row>
                    <xdr:rowOff>31750</xdr:rowOff>
                  </from>
                  <to>
                    <xdr:col>13</xdr:col>
                    <xdr:colOff>342900</xdr:colOff>
                    <xdr:row>36</xdr:row>
                    <xdr:rowOff>165100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57150</xdr:colOff>
                    <xdr:row>36</xdr:row>
                    <xdr:rowOff>165100</xdr:rowOff>
                  </from>
                  <to>
                    <xdr:col>13</xdr:col>
                    <xdr:colOff>323850</xdr:colOff>
                    <xdr:row>38</xdr:row>
                    <xdr:rowOff>31750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12</xdr:col>
                    <xdr:colOff>57150</xdr:colOff>
                    <xdr:row>37</xdr:row>
                    <xdr:rowOff>152400</xdr:rowOff>
                  </from>
                  <to>
                    <xdr:col>13</xdr:col>
                    <xdr:colOff>323850</xdr:colOff>
                    <xdr:row>39</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57150</xdr:colOff>
                    <xdr:row>38</xdr:row>
                    <xdr:rowOff>152400</xdr:rowOff>
                  </from>
                  <to>
                    <xdr:col>13</xdr:col>
                    <xdr:colOff>323850</xdr:colOff>
                    <xdr:row>40</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12</xdr:col>
                    <xdr:colOff>57150</xdr:colOff>
                    <xdr:row>39</xdr:row>
                    <xdr:rowOff>165100</xdr:rowOff>
                  </from>
                  <to>
                    <xdr:col>13</xdr:col>
                    <xdr:colOff>323850</xdr:colOff>
                    <xdr:row>41</xdr:row>
                    <xdr:rowOff>31750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57150</xdr:colOff>
                    <xdr:row>40</xdr:row>
                    <xdr:rowOff>152400</xdr:rowOff>
                  </from>
                  <to>
                    <xdr:col>13</xdr:col>
                    <xdr:colOff>323850</xdr:colOff>
                    <xdr:row>42</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57150</xdr:colOff>
                    <xdr:row>41</xdr:row>
                    <xdr:rowOff>165100</xdr:rowOff>
                  </from>
                  <to>
                    <xdr:col>13</xdr:col>
                    <xdr:colOff>323850</xdr:colOff>
                    <xdr:row>43</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57150</xdr:colOff>
                    <xdr:row>42</xdr:row>
                    <xdr:rowOff>171450</xdr:rowOff>
                  </from>
                  <to>
                    <xdr:col>13</xdr:col>
                    <xdr:colOff>323850</xdr:colOff>
                    <xdr:row>44</xdr:row>
                    <xdr:rowOff>31750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57150</xdr:colOff>
                    <xdr:row>43</xdr:row>
                    <xdr:rowOff>165100</xdr:rowOff>
                  </from>
                  <to>
                    <xdr:col>13</xdr:col>
                    <xdr:colOff>323850</xdr:colOff>
                    <xdr:row>45</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13</xdr:col>
                    <xdr:colOff>12700</xdr:colOff>
                    <xdr:row>44</xdr:row>
                    <xdr:rowOff>146050</xdr:rowOff>
                  </from>
                  <to>
                    <xdr:col>13</xdr:col>
                    <xdr:colOff>336550</xdr:colOff>
                    <xdr:row>46</xdr:row>
                    <xdr:rowOff>12700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12</xdr:col>
                    <xdr:colOff>57150</xdr:colOff>
                    <xdr:row>45</xdr:row>
                    <xdr:rowOff>171450</xdr:rowOff>
                  </from>
                  <to>
                    <xdr:col>13</xdr:col>
                    <xdr:colOff>323850</xdr:colOff>
                    <xdr:row>47</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12</xdr:col>
                    <xdr:colOff>0</xdr:colOff>
                    <xdr:row>46</xdr:row>
                    <xdr:rowOff>165100</xdr:rowOff>
                  </from>
                  <to>
                    <xdr:col>13</xdr:col>
                    <xdr:colOff>323850</xdr:colOff>
                    <xdr:row>48</xdr:row>
                    <xdr:rowOff>31750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13</xdr:col>
                    <xdr:colOff>12700</xdr:colOff>
                    <xdr:row>47</xdr:row>
                    <xdr:rowOff>165100</xdr:rowOff>
                  </from>
                  <to>
                    <xdr:col>13</xdr:col>
                    <xdr:colOff>336550</xdr:colOff>
                    <xdr:row>49</xdr:row>
                    <xdr:rowOff>31750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14</xdr:col>
                    <xdr:colOff>31750</xdr:colOff>
                    <xdr:row>36</xdr:row>
                    <xdr:rowOff>152400</xdr:rowOff>
                  </from>
                  <to>
                    <xdr:col>14</xdr:col>
                    <xdr:colOff>342900</xdr:colOff>
                    <xdr:row>38</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14</xdr:col>
                    <xdr:colOff>31750</xdr:colOff>
                    <xdr:row>37</xdr:row>
                    <xdr:rowOff>165100</xdr:rowOff>
                  </from>
                  <to>
                    <xdr:col>14</xdr:col>
                    <xdr:colOff>342900</xdr:colOff>
                    <xdr:row>39</xdr:row>
                    <xdr:rowOff>31750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14</xdr:col>
                    <xdr:colOff>31750</xdr:colOff>
                    <xdr:row>38</xdr:row>
                    <xdr:rowOff>165100</xdr:rowOff>
                  </from>
                  <to>
                    <xdr:col>14</xdr:col>
                    <xdr:colOff>342900</xdr:colOff>
                    <xdr:row>40</xdr:row>
                    <xdr:rowOff>31750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14</xdr:col>
                    <xdr:colOff>31750</xdr:colOff>
                    <xdr:row>39</xdr:row>
                    <xdr:rowOff>184150</xdr:rowOff>
                  </from>
                  <to>
                    <xdr:col>14</xdr:col>
                    <xdr:colOff>342900</xdr:colOff>
                    <xdr:row>41</xdr:row>
                    <xdr:rowOff>12700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14</xdr:col>
                    <xdr:colOff>31750</xdr:colOff>
                    <xdr:row>40</xdr:row>
                    <xdr:rowOff>165100</xdr:rowOff>
                  </from>
                  <to>
                    <xdr:col>14</xdr:col>
                    <xdr:colOff>342900</xdr:colOff>
                    <xdr:row>42</xdr:row>
                    <xdr:rowOff>31750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14</xdr:col>
                    <xdr:colOff>31750</xdr:colOff>
                    <xdr:row>41</xdr:row>
                    <xdr:rowOff>165100</xdr:rowOff>
                  </from>
                  <to>
                    <xdr:col>14</xdr:col>
                    <xdr:colOff>342900</xdr:colOff>
                    <xdr:row>43</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14</xdr:col>
                    <xdr:colOff>31750</xdr:colOff>
                    <xdr:row>42</xdr:row>
                    <xdr:rowOff>165100</xdr:rowOff>
                  </from>
                  <to>
                    <xdr:col>14</xdr:col>
                    <xdr:colOff>342900</xdr:colOff>
                    <xdr:row>44</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14</xdr:col>
                    <xdr:colOff>31750</xdr:colOff>
                    <xdr:row>45</xdr:row>
                    <xdr:rowOff>165100</xdr:rowOff>
                  </from>
                  <to>
                    <xdr:col>14</xdr:col>
                    <xdr:colOff>342900</xdr:colOff>
                    <xdr:row>47</xdr:row>
                    <xdr:rowOff>31750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14</xdr:col>
                    <xdr:colOff>31750</xdr:colOff>
                    <xdr:row>43</xdr:row>
                    <xdr:rowOff>165100</xdr:rowOff>
                  </from>
                  <to>
                    <xdr:col>14</xdr:col>
                    <xdr:colOff>342900</xdr:colOff>
                    <xdr:row>45</xdr:row>
                    <xdr:rowOff>19050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14</xdr:col>
                    <xdr:colOff>31750</xdr:colOff>
                    <xdr:row>46</xdr:row>
                    <xdr:rowOff>165100</xdr:rowOff>
                  </from>
                  <to>
                    <xdr:col>14</xdr:col>
                    <xdr:colOff>342900</xdr:colOff>
                    <xdr:row>48</xdr:row>
                    <xdr:rowOff>31750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14</xdr:col>
                    <xdr:colOff>31750</xdr:colOff>
                    <xdr:row>47</xdr:row>
                    <xdr:rowOff>165100</xdr:rowOff>
                  </from>
                  <to>
                    <xdr:col>14</xdr:col>
                    <xdr:colOff>342900</xdr:colOff>
                    <xdr:row>49</xdr:row>
                    <xdr:rowOff>31750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14</xdr:col>
                    <xdr:colOff>31750</xdr:colOff>
                    <xdr:row>44</xdr:row>
                    <xdr:rowOff>165100</xdr:rowOff>
                  </from>
                  <to>
                    <xdr:col>14</xdr:col>
                    <xdr:colOff>342900</xdr:colOff>
                    <xdr:row>46</xdr:row>
                    <xdr:rowOff>19050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14</xdr:col>
                    <xdr:colOff>38100</xdr:colOff>
                    <xdr:row>34</xdr:row>
                    <xdr:rowOff>527050</xdr:rowOff>
                  </from>
                  <to>
                    <xdr:col>14</xdr:col>
                    <xdr:colOff>374650</xdr:colOff>
                    <xdr:row>36</xdr:row>
                    <xdr:rowOff>50800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14</xdr:col>
                    <xdr:colOff>38100</xdr:colOff>
                    <xdr:row>35</xdr:row>
                    <xdr:rowOff>152400</xdr:rowOff>
                  </from>
                  <to>
                    <xdr:col>14</xdr:col>
                    <xdr:colOff>361950</xdr:colOff>
                    <xdr:row>37</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13</xdr:col>
                    <xdr:colOff>12700</xdr:colOff>
                    <xdr:row>48</xdr:row>
                    <xdr:rowOff>165100</xdr:rowOff>
                  </from>
                  <to>
                    <xdr:col>13</xdr:col>
                    <xdr:colOff>336550</xdr:colOff>
                    <xdr:row>50</xdr:row>
                    <xdr:rowOff>31750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14</xdr:col>
                    <xdr:colOff>31750</xdr:colOff>
                    <xdr:row>48</xdr:row>
                    <xdr:rowOff>165100</xdr:rowOff>
                  </from>
                  <to>
                    <xdr:col>14</xdr:col>
                    <xdr:colOff>342900</xdr:colOff>
                    <xdr:row>50</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60E8C5A-49BF-4CEA-8CB3-AB76CA6CC7BD}">
          <x14:formula1>
            <xm:f>'Drop Downs'!$X$2:$X$4</xm:f>
          </x14:formula1>
          <xm:sqref>E6</xm:sqref>
        </x14:dataValidation>
        <x14:dataValidation type="list" showInputMessage="1" showErrorMessage="1" xr:uid="{304F6789-CE8A-4084-9D67-6D814B794000}">
          <x14:formula1>
            <xm:f>'Drop Downs'!$B$2:$B$5</xm:f>
          </x14:formula1>
          <xm:sqref>I6:L6</xm:sqref>
        </x14:dataValidation>
        <x14:dataValidation type="list" allowBlank="1" showInputMessage="1" showErrorMessage="1" xr:uid="{A0CDDB14-1674-4DF5-BCFB-C356872EA5FD}">
          <x14:formula1>
            <xm:f>'C:\Users\e163567\OneDrive - City of Houston\Disaster Recovery\NOFA\[2019 NOFA Workbook (Draft).xlsx]Drop Downs'!#REF!</xm:f>
          </x14:formula1>
          <xm:sqref>WVO983014:WVQ983014</xm:sqref>
        </x14:dataValidation>
        <x14:dataValidation type="list" allowBlank="1" showInputMessage="1" showErrorMessage="1" xr:uid="{9DC55F99-8998-49ED-B85B-23999D5D6A74}">
          <x14:formula1>
            <xm:f>'Drop Downs'!$A$2:$A$3</xm:f>
          </x14:formula1>
          <xm:sqref>H19:J19 I16:I17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CEB3F-9A7F-4095-8C40-200116B317E8}">
  <sheetPr codeName="Sheet5">
    <tabColor theme="4" tint="0.79998168889431442"/>
  </sheetPr>
  <dimension ref="A1:Z26"/>
  <sheetViews>
    <sheetView showGridLines="0" zoomScale="70" zoomScaleNormal="70" workbookViewId="0">
      <selection activeCell="F15" sqref="F15:K15"/>
    </sheetView>
  </sheetViews>
  <sheetFormatPr defaultColWidth="0" defaultRowHeight="15.6" zeroHeight="1"/>
  <cols>
    <col min="1" max="1" width="9.28515625" style="13" customWidth="1"/>
    <col min="2" max="2" width="17.5703125" style="13" customWidth="1"/>
    <col min="3" max="3" width="3.140625" style="13" customWidth="1"/>
    <col min="4" max="4" width="3" style="13" customWidth="1"/>
    <col min="5" max="5" width="48.5703125" style="13" customWidth="1"/>
    <col min="6" max="6" width="23.85546875" style="13" customWidth="1"/>
    <col min="7" max="7" width="19.85546875" style="13" customWidth="1"/>
    <col min="8" max="8" width="21.7109375" style="13" customWidth="1"/>
    <col min="9" max="9" width="13.5703125" style="13" customWidth="1"/>
    <col min="10" max="11" width="11.28515625" style="13" customWidth="1"/>
    <col min="12" max="12" width="9.28515625" style="13" customWidth="1"/>
    <col min="13" max="13" width="10" style="13" customWidth="1"/>
    <col min="14" max="14" width="8.28515625" style="13" hidden="1" customWidth="1"/>
    <col min="15" max="16" width="9.28515625" style="13" hidden="1" customWidth="1"/>
    <col min="17" max="17" width="5" style="13" hidden="1" customWidth="1"/>
    <col min="18" max="18" width="18.7109375" style="13" customWidth="1"/>
    <col min="19" max="19" width="14.7109375" style="13" customWidth="1"/>
    <col min="20" max="25" width="0" style="13" hidden="1" customWidth="1"/>
    <col min="26" max="26" width="21.5703125" style="13" hidden="1" customWidth="1"/>
    <col min="27" max="16384" width="9.28515625" style="13" hidden="1"/>
  </cols>
  <sheetData>
    <row r="1" spans="1:26" ht="23.1" thickBot="1">
      <c r="A1" s="779"/>
      <c r="B1" s="1059" t="s">
        <v>602</v>
      </c>
      <c r="C1" s="1060"/>
      <c r="D1" s="1060"/>
      <c r="E1" s="1060"/>
      <c r="F1" s="1060"/>
      <c r="G1" s="1060"/>
      <c r="H1" s="1060"/>
      <c r="I1" s="1060"/>
      <c r="J1" s="1060"/>
      <c r="K1" s="1060"/>
      <c r="L1" s="1060"/>
      <c r="M1" s="1060"/>
      <c r="N1" s="1060"/>
      <c r="O1" s="1060"/>
      <c r="P1" s="1060"/>
      <c r="Q1" s="1060"/>
      <c r="R1" s="1061"/>
      <c r="S1" s="779"/>
      <c r="T1" s="779"/>
      <c r="U1" s="779"/>
      <c r="V1" s="779"/>
      <c r="W1" s="779"/>
      <c r="X1" s="779"/>
      <c r="Y1" s="779"/>
      <c r="Z1" s="779"/>
    </row>
    <row r="2" spans="1:26" ht="15.95" customHeight="1">
      <c r="A2" s="779"/>
      <c r="B2" s="219"/>
      <c r="C2" s="219"/>
      <c r="D2" s="219"/>
      <c r="E2" s="219"/>
      <c r="F2" s="219"/>
      <c r="G2" s="219"/>
      <c r="H2" s="219"/>
      <c r="I2" s="219"/>
      <c r="J2" s="219"/>
      <c r="K2" s="219"/>
      <c r="L2" s="219"/>
      <c r="M2" s="219"/>
      <c r="N2" s="219"/>
      <c r="O2" s="219"/>
      <c r="P2" s="219"/>
      <c r="Q2" s="219"/>
      <c r="R2" s="219"/>
      <c r="S2" s="779"/>
      <c r="T2" s="779"/>
      <c r="U2" s="779"/>
      <c r="V2" s="779"/>
      <c r="W2" s="779"/>
      <c r="X2" s="779"/>
      <c r="Y2" s="779"/>
      <c r="Z2" s="779"/>
    </row>
    <row r="3" spans="1:26">
      <c r="A3" s="779"/>
      <c r="B3" s="1225" t="s">
        <v>603</v>
      </c>
      <c r="C3" s="1226"/>
      <c r="D3" s="1226"/>
      <c r="E3" s="1226"/>
      <c r="F3" s="1067" t="s">
        <v>604</v>
      </c>
      <c r="G3" s="1068"/>
      <c r="H3" s="1068"/>
      <c r="I3" s="1068"/>
      <c r="J3" s="1068"/>
      <c r="K3" s="1069"/>
      <c r="L3" s="779"/>
      <c r="M3" s="257"/>
      <c r="N3" s="779"/>
      <c r="O3" s="258"/>
      <c r="P3" s="258"/>
      <c r="Q3" s="258"/>
      <c r="R3" s="258"/>
      <c r="S3" s="779"/>
      <c r="T3" s="779"/>
      <c r="U3" s="779"/>
      <c r="V3" s="779"/>
      <c r="W3" s="779"/>
      <c r="X3" s="779"/>
      <c r="Y3" s="779"/>
      <c r="Z3" s="779"/>
    </row>
    <row r="4" spans="1:26">
      <c r="A4" s="779"/>
      <c r="B4" s="259" t="s">
        <v>605</v>
      </c>
      <c r="C4" s="259"/>
      <c r="D4" s="259"/>
      <c r="E4" s="786"/>
      <c r="F4" s="1067" t="s">
        <v>580</v>
      </c>
      <c r="G4" s="1068"/>
      <c r="H4" s="1068"/>
      <c r="I4" s="1068"/>
      <c r="J4" s="1068"/>
      <c r="K4" s="1069"/>
      <c r="L4" s="779"/>
      <c r="M4" s="257"/>
      <c r="N4" s="779"/>
      <c r="O4" s="258"/>
      <c r="P4" s="258"/>
      <c r="Q4" s="258"/>
      <c r="R4" s="258"/>
      <c r="S4" s="779"/>
      <c r="T4" s="779"/>
      <c r="U4" s="779"/>
      <c r="V4" s="779"/>
      <c r="W4" s="779"/>
      <c r="X4" s="779"/>
      <c r="Y4" s="779"/>
      <c r="Z4" s="779"/>
    </row>
    <row r="5" spans="1:26" ht="30.75" customHeight="1">
      <c r="A5" s="779"/>
      <c r="B5" s="1065" t="s">
        <v>606</v>
      </c>
      <c r="C5" s="1066"/>
      <c r="D5" s="1066"/>
      <c r="E5" s="1066"/>
      <c r="F5" s="1073" t="s">
        <v>607</v>
      </c>
      <c r="G5" s="1074"/>
      <c r="H5" s="1074"/>
      <c r="I5" s="1074"/>
      <c r="J5" s="1074"/>
      <c r="K5" s="1075"/>
      <c r="L5" s="779"/>
      <c r="M5" s="779"/>
      <c r="N5" s="779"/>
      <c r="O5" s="258"/>
      <c r="P5" s="258"/>
      <c r="Q5" s="258"/>
      <c r="R5" s="258"/>
      <c r="S5" s="779"/>
      <c r="T5" s="779"/>
      <c r="U5" s="779"/>
      <c r="V5" s="779"/>
      <c r="W5" s="779"/>
      <c r="X5" s="779"/>
      <c r="Y5" s="748" t="s">
        <v>282</v>
      </c>
      <c r="Z5" s="749" t="s">
        <v>283</v>
      </c>
    </row>
    <row r="6" spans="1:26">
      <c r="A6" s="779"/>
      <c r="B6" s="1225" t="s">
        <v>270</v>
      </c>
      <c r="C6" s="1226"/>
      <c r="D6" s="1226"/>
      <c r="E6" s="1226"/>
      <c r="F6" s="1070" t="s">
        <v>435</v>
      </c>
      <c r="G6" s="1071"/>
      <c r="H6" s="1071"/>
      <c r="I6" s="1071"/>
      <c r="J6" s="1071"/>
      <c r="K6" s="1072"/>
      <c r="L6" s="779"/>
      <c r="M6" s="779"/>
      <c r="N6" s="779"/>
      <c r="O6" s="258"/>
      <c r="P6" s="258"/>
      <c r="Q6" s="258"/>
      <c r="R6" s="258"/>
      <c r="S6" s="779"/>
      <c r="T6" s="779"/>
      <c r="U6" s="779"/>
      <c r="V6" s="779"/>
      <c r="W6" s="779"/>
      <c r="X6" s="779"/>
      <c r="Y6" s="748" t="s">
        <v>303</v>
      </c>
      <c r="Z6" s="749" t="s">
        <v>608</v>
      </c>
    </row>
    <row r="7" spans="1:26" hidden="1">
      <c r="A7" s="779"/>
      <c r="B7" s="1225" t="s">
        <v>269</v>
      </c>
      <c r="C7" s="1226"/>
      <c r="D7" s="1226"/>
      <c r="E7" s="1226"/>
      <c r="F7" s="1067">
        <v>48201220100</v>
      </c>
      <c r="G7" s="1068"/>
      <c r="H7" s="1068"/>
      <c r="I7" s="1068"/>
      <c r="J7" s="1068"/>
      <c r="K7" s="1069"/>
      <c r="L7" s="779"/>
      <c r="M7" s="779"/>
      <c r="N7" s="779"/>
      <c r="O7" s="258"/>
      <c r="P7" s="258"/>
      <c r="Q7" s="258"/>
      <c r="R7" s="258"/>
      <c r="S7" s="779"/>
      <c r="T7" s="779"/>
      <c r="U7" s="779"/>
      <c r="V7" s="779"/>
      <c r="W7" s="779"/>
      <c r="X7" s="779"/>
      <c r="Y7" s="748" t="s">
        <v>323</v>
      </c>
      <c r="Z7" s="749" t="s">
        <v>324</v>
      </c>
    </row>
    <row r="8" spans="1:26">
      <c r="A8" s="779"/>
      <c r="B8" s="1225" t="s">
        <v>609</v>
      </c>
      <c r="C8" s="1226"/>
      <c r="D8" s="1226"/>
      <c r="E8" s="1226"/>
      <c r="F8" s="678" t="s">
        <v>610</v>
      </c>
      <c r="G8" s="750"/>
      <c r="H8" s="750"/>
      <c r="I8" s="750"/>
      <c r="J8" s="750"/>
      <c r="K8" s="751"/>
      <c r="L8" s="779"/>
      <c r="M8" s="779"/>
      <c r="N8" s="779"/>
      <c r="O8" s="258"/>
      <c r="P8" s="258"/>
      <c r="Q8" s="258"/>
      <c r="R8" s="258"/>
      <c r="S8" s="779"/>
      <c r="T8" s="779"/>
      <c r="U8" s="779"/>
      <c r="V8" s="779"/>
      <c r="W8" s="779"/>
      <c r="X8" s="779"/>
      <c r="Y8" s="748" t="s">
        <v>340</v>
      </c>
      <c r="Z8" s="749" t="s">
        <v>341</v>
      </c>
    </row>
    <row r="9" spans="1:26">
      <c r="A9" s="779"/>
      <c r="B9" s="1225" t="s">
        <v>611</v>
      </c>
      <c r="C9" s="1226"/>
      <c r="D9" s="1226"/>
      <c r="E9" s="1226"/>
      <c r="F9" s="1062">
        <v>12.22</v>
      </c>
      <c r="G9" s="1063"/>
      <c r="H9" s="1063"/>
      <c r="I9" s="1063"/>
      <c r="J9" s="1063"/>
      <c r="K9" s="1064"/>
      <c r="L9" s="779"/>
      <c r="M9" s="779"/>
      <c r="N9" s="779"/>
      <c r="O9" s="258"/>
      <c r="P9" s="258"/>
      <c r="Q9" s="258"/>
      <c r="R9" s="258"/>
      <c r="S9" s="779"/>
      <c r="T9" s="779"/>
      <c r="U9" s="779"/>
      <c r="V9" s="779"/>
      <c r="W9" s="779"/>
      <c r="X9" s="779"/>
      <c r="Y9" s="748" t="s">
        <v>354</v>
      </c>
      <c r="Z9" s="749" t="s">
        <v>355</v>
      </c>
    </row>
    <row r="10" spans="1:26">
      <c r="A10" s="779"/>
      <c r="B10" s="1076" t="s">
        <v>11</v>
      </c>
      <c r="C10" s="1226"/>
      <c r="D10" s="1226"/>
      <c r="E10" s="1226"/>
      <c r="F10" s="1080" t="s">
        <v>398</v>
      </c>
      <c r="G10" s="1081"/>
      <c r="H10" s="1081"/>
      <c r="I10" s="1081"/>
      <c r="J10" s="1081"/>
      <c r="K10" s="1082"/>
      <c r="L10" s="779"/>
      <c r="M10" s="779"/>
      <c r="N10" s="779"/>
      <c r="O10" s="258"/>
      <c r="P10" s="258"/>
      <c r="Q10" s="258"/>
      <c r="R10" s="258"/>
      <c r="S10" s="779"/>
      <c r="T10" s="779"/>
      <c r="U10" s="779"/>
      <c r="V10" s="779"/>
      <c r="W10" s="536"/>
      <c r="X10" s="779"/>
      <c r="Y10" s="748" t="s">
        <v>365</v>
      </c>
      <c r="Z10" s="749" t="s">
        <v>366</v>
      </c>
    </row>
    <row r="11" spans="1:26">
      <c r="A11" s="779"/>
      <c r="B11" s="1076" t="s">
        <v>12</v>
      </c>
      <c r="C11" s="1226"/>
      <c r="D11" s="1226"/>
      <c r="E11" s="1226"/>
      <c r="F11" s="1077" t="str">
        <f>VLOOKUP(F10,Y5:Z16,2,FALSE)</f>
        <v>Martha Castex-Tatum</v>
      </c>
      <c r="G11" s="1078"/>
      <c r="H11" s="1078"/>
      <c r="I11" s="1078"/>
      <c r="J11" s="1078"/>
      <c r="K11" s="1079"/>
      <c r="L11" s="779"/>
      <c r="M11" s="779"/>
      <c r="N11" s="779"/>
      <c r="O11" s="258"/>
      <c r="P11" s="258"/>
      <c r="Q11" s="258"/>
      <c r="R11" s="258"/>
      <c r="S11" s="779"/>
      <c r="T11" s="779"/>
      <c r="U11" s="779"/>
      <c r="V11" s="779"/>
      <c r="W11" s="536"/>
      <c r="X11" s="779"/>
      <c r="Y11" s="748" t="s">
        <v>372</v>
      </c>
      <c r="Z11" s="749" t="s">
        <v>612</v>
      </c>
    </row>
    <row r="12" spans="1:26" hidden="1">
      <c r="A12" s="779"/>
      <c r="B12" s="779"/>
      <c r="C12" s="14"/>
      <c r="D12" s="779"/>
      <c r="E12" s="779"/>
      <c r="F12" s="752"/>
      <c r="G12" s="752"/>
      <c r="H12" s="752"/>
      <c r="I12" s="752"/>
      <c r="J12" s="752"/>
      <c r="K12" s="752"/>
      <c r="L12" s="779"/>
      <c r="M12" s="779"/>
      <c r="N12" s="779"/>
      <c r="O12" s="779"/>
      <c r="P12" s="779"/>
      <c r="Q12" s="779"/>
      <c r="R12" s="779"/>
      <c r="S12" s="779"/>
      <c r="T12" s="779"/>
      <c r="U12" s="779"/>
      <c r="V12" s="779"/>
      <c r="W12" s="779"/>
      <c r="X12" s="779"/>
      <c r="Y12" s="748" t="s">
        <v>380</v>
      </c>
      <c r="Z12" s="749" t="s">
        <v>381</v>
      </c>
    </row>
    <row r="13" spans="1:26" hidden="1">
      <c r="A13" s="779"/>
      <c r="B13" s="779"/>
      <c r="C13" s="779"/>
      <c r="D13" s="779"/>
      <c r="E13" s="779"/>
      <c r="F13" s="752"/>
      <c r="G13" s="752"/>
      <c r="H13" s="752"/>
      <c r="I13" s="752"/>
      <c r="J13" s="752"/>
      <c r="K13" s="752"/>
      <c r="L13" s="779"/>
      <c r="M13" s="779"/>
      <c r="N13" s="779"/>
      <c r="O13" s="779"/>
      <c r="P13" s="779"/>
      <c r="Q13" s="779"/>
      <c r="R13" s="779"/>
      <c r="S13" s="779"/>
      <c r="T13" s="779"/>
      <c r="U13" s="779"/>
      <c r="V13" s="779"/>
      <c r="W13" s="779"/>
      <c r="X13" s="779"/>
      <c r="Y13" s="748" t="s">
        <v>388</v>
      </c>
      <c r="Z13" s="749" t="s">
        <v>389</v>
      </c>
    </row>
    <row r="14" spans="1:26">
      <c r="A14" s="753"/>
      <c r="B14" s="754" t="s">
        <v>15</v>
      </c>
      <c r="C14" s="755"/>
      <c r="D14" s="755"/>
      <c r="E14" s="755"/>
      <c r="F14" s="1055" t="s">
        <v>285</v>
      </c>
      <c r="G14" s="1055"/>
      <c r="H14" s="1055"/>
      <c r="I14" s="1055"/>
      <c r="J14" s="1055"/>
      <c r="K14" s="1055"/>
      <c r="L14" s="756"/>
      <c r="M14" s="779"/>
      <c r="N14" s="757"/>
      <c r="O14" s="779"/>
      <c r="P14" s="779"/>
      <c r="Q14" s="779"/>
      <c r="R14" s="779"/>
      <c r="S14" s="779"/>
      <c r="T14" s="779"/>
      <c r="U14" s="779"/>
      <c r="V14" s="779"/>
      <c r="W14" s="779"/>
      <c r="X14" s="779"/>
      <c r="Y14" s="748" t="s">
        <v>393</v>
      </c>
      <c r="Z14" s="749" t="s">
        <v>394</v>
      </c>
    </row>
    <row r="15" spans="1:26">
      <c r="A15" s="753"/>
      <c r="B15" s="758" t="s">
        <v>261</v>
      </c>
      <c r="C15" s="759"/>
      <c r="D15" s="759"/>
      <c r="E15" s="759"/>
      <c r="F15" s="1055" t="s">
        <v>287</v>
      </c>
      <c r="G15" s="1055"/>
      <c r="H15" s="1055"/>
      <c r="I15" s="1055"/>
      <c r="J15" s="1055"/>
      <c r="K15" s="1055"/>
      <c r="L15" s="756"/>
      <c r="M15" s="779"/>
      <c r="N15" s="757"/>
      <c r="O15" s="779"/>
      <c r="P15" s="779"/>
      <c r="Q15" s="779"/>
      <c r="R15" s="779"/>
      <c r="S15" s="779"/>
      <c r="T15" s="779"/>
      <c r="U15" s="779"/>
      <c r="V15" s="779"/>
      <c r="W15" s="779"/>
      <c r="X15" s="779"/>
      <c r="Y15" s="748" t="s">
        <v>398</v>
      </c>
      <c r="Z15" s="749" t="s">
        <v>399</v>
      </c>
    </row>
    <row r="16" spans="1:26">
      <c r="A16" s="753"/>
      <c r="B16" s="760"/>
      <c r="C16" s="761"/>
      <c r="D16" s="761"/>
      <c r="E16" s="761"/>
      <c r="F16" s="761"/>
      <c r="G16" s="762"/>
      <c r="H16" s="762"/>
      <c r="I16" s="762"/>
      <c r="J16" s="762"/>
      <c r="K16" s="762"/>
      <c r="L16" s="762"/>
      <c r="M16" s="762"/>
      <c r="N16" s="757"/>
      <c r="O16" s="779"/>
      <c r="P16" s="779"/>
      <c r="Q16" s="779"/>
      <c r="R16" s="779"/>
      <c r="S16" s="779"/>
      <c r="T16" s="779"/>
      <c r="U16" s="779"/>
      <c r="V16" s="779"/>
      <c r="W16" s="779"/>
      <c r="X16" s="748"/>
      <c r="Y16" s="749" t="s">
        <v>404</v>
      </c>
      <c r="Z16" s="749" t="s">
        <v>404</v>
      </c>
    </row>
    <row r="17" spans="1:25" ht="20.100000000000001">
      <c r="A17" s="757"/>
      <c r="B17" s="1051" t="s">
        <v>613</v>
      </c>
      <c r="C17" s="1052"/>
      <c r="D17" s="1052"/>
      <c r="E17" s="1052"/>
      <c r="F17" s="1052"/>
      <c r="G17" s="1053"/>
      <c r="H17" s="1053"/>
      <c r="I17" s="1053"/>
      <c r="J17" s="1053"/>
      <c r="K17" s="1053"/>
      <c r="L17" s="1053"/>
      <c r="M17" s="1053"/>
      <c r="N17" s="757"/>
      <c r="O17" s="779"/>
      <c r="P17" s="779"/>
      <c r="Q17" s="779"/>
      <c r="R17" s="779"/>
      <c r="S17" s="779"/>
      <c r="T17" s="779"/>
      <c r="U17" s="779"/>
      <c r="V17" s="779"/>
      <c r="W17" s="779"/>
      <c r="X17" s="779"/>
      <c r="Y17" s="779"/>
    </row>
    <row r="18" spans="1:25">
      <c r="A18" s="757"/>
      <c r="B18" s="1227" t="s">
        <v>614</v>
      </c>
      <c r="C18" s="1228"/>
      <c r="D18" s="1228"/>
      <c r="E18" s="1228"/>
      <c r="F18" s="1228"/>
      <c r="G18" s="1054"/>
      <c r="H18" s="1054"/>
      <c r="I18" s="1054"/>
      <c r="J18" s="763"/>
      <c r="K18" s="763"/>
      <c r="L18" s="763"/>
      <c r="M18" s="763"/>
      <c r="N18" s="757"/>
      <c r="O18" s="779"/>
      <c r="P18" s="779"/>
      <c r="Q18" s="779"/>
      <c r="R18" s="779"/>
      <c r="S18" s="779"/>
      <c r="T18" s="779"/>
      <c r="U18" s="779"/>
      <c r="V18" s="779"/>
      <c r="W18" s="779"/>
      <c r="X18" s="779"/>
      <c r="Y18" s="779"/>
    </row>
    <row r="19" spans="1:25">
      <c r="A19" s="757"/>
      <c r="B19" s="1227" t="s">
        <v>615</v>
      </c>
      <c r="C19" s="1228"/>
      <c r="D19" s="1228"/>
      <c r="E19" s="1228"/>
      <c r="F19" s="1228"/>
      <c r="G19" s="1056"/>
      <c r="H19" s="1057"/>
      <c r="I19" s="1058"/>
      <c r="J19" s="763"/>
      <c r="K19" s="763"/>
      <c r="L19" s="763"/>
      <c r="M19" s="763"/>
      <c r="N19" s="757"/>
      <c r="O19" s="779"/>
      <c r="P19" s="779"/>
      <c r="Q19" s="779"/>
      <c r="R19" s="779"/>
      <c r="S19" s="779"/>
      <c r="T19" s="779"/>
      <c r="U19" s="779"/>
      <c r="V19" s="779"/>
      <c r="W19" s="779"/>
      <c r="X19" s="779"/>
      <c r="Y19" s="779" t="s">
        <v>56</v>
      </c>
    </row>
    <row r="20" spans="1:25">
      <c r="A20" s="757"/>
      <c r="B20" s="1227" t="s">
        <v>616</v>
      </c>
      <c r="C20" s="1228"/>
      <c r="D20" s="1228"/>
      <c r="E20" s="1228"/>
      <c r="F20" s="1228"/>
      <c r="G20" s="1056"/>
      <c r="H20" s="1057"/>
      <c r="I20" s="1058"/>
      <c r="J20" s="763"/>
      <c r="K20" s="763"/>
      <c r="L20" s="763"/>
      <c r="M20" s="763"/>
      <c r="N20" s="757"/>
      <c r="O20" s="779"/>
      <c r="P20" s="779"/>
      <c r="Q20" s="779"/>
      <c r="R20" s="779"/>
      <c r="S20" s="779"/>
      <c r="T20" s="779"/>
      <c r="U20" s="779"/>
      <c r="V20" s="779"/>
      <c r="W20" s="779"/>
      <c r="X20" s="779"/>
      <c r="Y20" s="779"/>
    </row>
    <row r="21" spans="1:25">
      <c r="A21" s="757"/>
      <c r="B21" s="1227" t="s">
        <v>617</v>
      </c>
      <c r="C21" s="1228"/>
      <c r="D21" s="1228"/>
      <c r="E21" s="1228"/>
      <c r="F21" s="1228"/>
      <c r="G21" s="1056"/>
      <c r="H21" s="1057"/>
      <c r="I21" s="1058"/>
      <c r="J21" s="763"/>
      <c r="K21" s="763"/>
      <c r="L21" s="763"/>
      <c r="M21" s="763"/>
      <c r="N21" s="757"/>
      <c r="O21" s="779"/>
      <c r="P21" s="779"/>
      <c r="Q21" s="779"/>
      <c r="R21" s="779"/>
      <c r="S21" s="779"/>
      <c r="T21" s="779"/>
      <c r="U21" s="779"/>
      <c r="V21" s="779"/>
      <c r="W21" s="779"/>
      <c r="X21" s="779"/>
      <c r="Y21" s="779"/>
    </row>
    <row r="22" spans="1:25">
      <c r="A22" s="779"/>
      <c r="B22" s="1227" t="s">
        <v>618</v>
      </c>
      <c r="C22" s="1228"/>
      <c r="D22" s="1228"/>
      <c r="E22" s="1228"/>
      <c r="F22" s="1228"/>
      <c r="G22" s="1056"/>
      <c r="H22" s="1057"/>
      <c r="I22" s="1058"/>
      <c r="J22" s="763"/>
      <c r="K22" s="763"/>
      <c r="L22" s="763"/>
      <c r="M22" s="763"/>
      <c r="N22" s="757"/>
      <c r="O22" s="779"/>
      <c r="P22" s="779"/>
      <c r="Q22" s="779"/>
      <c r="R22" s="779"/>
      <c r="S22" s="779"/>
      <c r="T22" s="779"/>
      <c r="U22" s="779"/>
      <c r="V22" s="779"/>
      <c r="W22" s="779"/>
      <c r="X22" s="779"/>
      <c r="Y22" s="779"/>
    </row>
    <row r="23" spans="1:25">
      <c r="A23" s="779"/>
      <c r="B23" s="757"/>
      <c r="C23" s="763"/>
      <c r="D23" s="763"/>
      <c r="E23" s="763"/>
      <c r="F23" s="763"/>
      <c r="G23"/>
      <c r="H23" s="763"/>
      <c r="I23" s="763"/>
      <c r="J23" s="763"/>
      <c r="K23" s="763"/>
      <c r="L23" s="763"/>
      <c r="M23" s="763"/>
      <c r="N23" s="757"/>
      <c r="O23" s="779"/>
      <c r="P23" s="779"/>
      <c r="Q23" s="779"/>
      <c r="R23" s="779"/>
      <c r="S23" s="779"/>
      <c r="T23" s="779"/>
      <c r="U23" s="779"/>
      <c r="V23" s="779"/>
      <c r="W23" s="779"/>
      <c r="X23" s="779"/>
      <c r="Y23" s="779"/>
    </row>
    <row r="24" spans="1:25">
      <c r="A24" s="779"/>
      <c r="B24" s="779"/>
      <c r="C24" s="757"/>
      <c r="D24" s="757"/>
      <c r="E24" s="757"/>
      <c r="F24" s="757"/>
      <c r="G24" s="757"/>
      <c r="H24" s="757"/>
      <c r="I24" s="757"/>
      <c r="J24" s="757"/>
      <c r="K24" s="757"/>
      <c r="L24" s="757"/>
      <c r="M24" s="757"/>
      <c r="N24" s="757"/>
      <c r="O24" s="779"/>
      <c r="P24" s="779"/>
      <c r="Q24" s="779"/>
      <c r="R24" s="779"/>
      <c r="S24" s="779"/>
      <c r="T24" s="779"/>
      <c r="U24" s="779"/>
      <c r="V24" s="779"/>
      <c r="W24" s="779"/>
      <c r="X24" s="779"/>
      <c r="Y24" s="779"/>
    </row>
    <row r="25" spans="1:25">
      <c r="A25" s="779"/>
      <c r="B25" s="779"/>
      <c r="C25" s="779"/>
      <c r="D25" s="779"/>
      <c r="E25" s="779"/>
      <c r="F25" s="779"/>
      <c r="G25" s="779"/>
      <c r="H25" s="779"/>
      <c r="I25" s="779"/>
      <c r="J25" s="779"/>
      <c r="K25" s="779"/>
      <c r="L25" s="779"/>
      <c r="M25" s="779"/>
      <c r="N25" s="779"/>
      <c r="O25" s="779"/>
      <c r="P25" s="779"/>
      <c r="Q25" s="779"/>
      <c r="R25" s="779"/>
      <c r="S25" s="779"/>
      <c r="T25" s="779"/>
      <c r="U25" s="779"/>
      <c r="V25" s="779"/>
      <c r="W25" s="779"/>
      <c r="X25" s="779"/>
      <c r="Y25" s="779"/>
    </row>
    <row r="26" spans="1:25">
      <c r="A26" s="779"/>
      <c r="B26" s="779"/>
      <c r="C26" s="779"/>
      <c r="D26" s="779"/>
      <c r="E26" s="779"/>
      <c r="F26" s="779"/>
      <c r="G26" s="779"/>
      <c r="H26" s="779"/>
      <c r="I26" s="779"/>
      <c r="J26" s="779"/>
      <c r="K26" s="779"/>
      <c r="L26" s="779"/>
      <c r="M26" s="779"/>
      <c r="N26" s="779"/>
      <c r="O26" s="779"/>
      <c r="P26" s="779"/>
      <c r="Q26" s="779"/>
      <c r="R26" s="779"/>
      <c r="S26" s="779"/>
      <c r="T26" s="779"/>
      <c r="U26" s="779"/>
      <c r="V26" s="779"/>
      <c r="W26" s="779"/>
      <c r="X26" s="779"/>
      <c r="Y26" s="779"/>
    </row>
  </sheetData>
  <mergeCells count="30">
    <mergeCell ref="B11:E11"/>
    <mergeCell ref="F11:K11"/>
    <mergeCell ref="B6:E6"/>
    <mergeCell ref="B7:E7"/>
    <mergeCell ref="B10:E10"/>
    <mergeCell ref="F10:K10"/>
    <mergeCell ref="B1:R1"/>
    <mergeCell ref="F9:K9"/>
    <mergeCell ref="B3:E3"/>
    <mergeCell ref="B5:E5"/>
    <mergeCell ref="B8:E8"/>
    <mergeCell ref="B9:E9"/>
    <mergeCell ref="F3:K3"/>
    <mergeCell ref="F4:K4"/>
    <mergeCell ref="F7:K7"/>
    <mergeCell ref="F6:K6"/>
    <mergeCell ref="F5:K5"/>
    <mergeCell ref="B21:F21"/>
    <mergeCell ref="G21:I21"/>
    <mergeCell ref="B22:F22"/>
    <mergeCell ref="G22:I22"/>
    <mergeCell ref="B19:F19"/>
    <mergeCell ref="G19:I19"/>
    <mergeCell ref="B20:F20"/>
    <mergeCell ref="G20:I20"/>
    <mergeCell ref="B17:M17"/>
    <mergeCell ref="B18:F18"/>
    <mergeCell ref="G18:I18"/>
    <mergeCell ref="F15:K15"/>
    <mergeCell ref="F14:K14"/>
  </mergeCells>
  <dataValidations count="1">
    <dataValidation type="list" allowBlank="1" showInputMessage="1" showErrorMessage="1" sqref="F10:K10" xr:uid="{AF1EEFE9-E6B4-47AE-B8CD-04C77AFEFBFC}">
      <formula1>$Y$5:$Y$16</formula1>
    </dataValidation>
  </dataValidations>
  <pageMargins left="0.7" right="0.7" top="0.75" bottom="0.75" header="0.3" footer="0.3"/>
  <pageSetup scale="35"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612BD3ED-0500-4C6C-B61A-391FBA542757}">
          <x14:formula1>
            <xm:f>'Drop Downs'!$Y$2:$Y$1068</xm:f>
          </x14:formula1>
          <xm:sqref>F7</xm:sqref>
        </x14:dataValidation>
        <x14:dataValidation type="list" allowBlank="1" showInputMessage="1" showErrorMessage="1" xr:uid="{E6E2273F-F666-4AB1-9DA3-621821377848}">
          <x14:formula1>
            <xm:f>'Drop Downs'!$A$2:$A$3</xm:f>
          </x14:formula1>
          <xm:sqref>F4</xm:sqref>
        </x14:dataValidation>
        <x14:dataValidation type="list" allowBlank="1" showInputMessage="1" showErrorMessage="1" xr:uid="{7223D0DE-E48F-4AAE-892D-380182E82C0D}">
          <x14:formula1>
            <xm:f>'Drop Downs'!$C$2:$C$7</xm:f>
          </x14:formula1>
          <xm:sqref>G18:G22</xm:sqref>
        </x14:dataValidation>
        <x14:dataValidation type="list" allowBlank="1" showInputMessage="1" showErrorMessage="1" xr:uid="{4807F64C-3671-4095-9E74-3D309E9D244F}">
          <x14:formula1>
            <xm:f>'Drop Downs'!$M$2:$M$4</xm:f>
          </x14:formula1>
          <xm:sqref>F14</xm:sqref>
        </x14:dataValidation>
        <x14:dataValidation type="list" allowBlank="1" showInputMessage="1" showErrorMessage="1" xr:uid="{95E79353-11F8-45A6-974D-2ACA8FBB629C}">
          <x14:formula1>
            <xm:f>'Drop Downs'!$O$2:$O$6</xm:f>
          </x14:formula1>
          <xm:sqref>G16 F15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5FA1FF9A31D249A6E133FC03B78A3B" ma:contentTypeVersion="6" ma:contentTypeDescription="Create a new document." ma:contentTypeScope="" ma:versionID="1cdeccdb1046a1a592634c61e0411389">
  <xsd:schema xmlns:xsd="http://www.w3.org/2001/XMLSchema" xmlns:xs="http://www.w3.org/2001/XMLSchema" xmlns:p="http://schemas.microsoft.com/office/2006/metadata/properties" xmlns:ns2="a71dd416-92fa-41c6-805a-1f8c89cdf236" xmlns:ns3="c53e53b3-c197-4b46-aa13-776cf2c084d4" targetNamespace="http://schemas.microsoft.com/office/2006/metadata/properties" ma:root="true" ma:fieldsID="4e167022be9a30545a4a8bc867b7bec8" ns2:_="" ns3:_="">
    <xsd:import namespace="a71dd416-92fa-41c6-805a-1f8c89cdf236"/>
    <xsd:import namespace="c53e53b3-c197-4b46-aa13-776cf2c084d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1dd416-92fa-41c6-805a-1f8c89cdf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3e53b3-c197-4b46-aa13-776cf2c084d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46E800-D2B4-4046-BC79-4B11F718E31E}"/>
</file>

<file path=customXml/itemProps2.xml><?xml version="1.0" encoding="utf-8"?>
<ds:datastoreItem xmlns:ds="http://schemas.openxmlformats.org/officeDocument/2006/customXml" ds:itemID="{5C732683-7ADD-4739-8887-2D6848930B92}"/>
</file>

<file path=customXml/itemProps3.xml><?xml version="1.0" encoding="utf-8"?>
<ds:datastoreItem xmlns:ds="http://schemas.openxmlformats.org/officeDocument/2006/customXml" ds:itemID="{A66549F2-C61F-4A76-8A74-9F8CC09857B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2019-01-02T14:25:16Z</dcterms:created>
  <dcterms:modified xsi:type="dcterms:W3CDTF">2024-06-05T22:17:25Z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0x010100675FA1FF9A31D249A6E133FC03B78A3B</vt:lpwstr>
  </property>
  <property fmtid="{D5CDD505-2E9C-101B-9397-08002B2CF9AE}" pid="3" name="Order">
    <vt:r8>1300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