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3395" windowHeight="7740"/>
  </bookViews>
  <sheets>
    <sheet name="ARA 03.04.14" sheetId="1" r:id="rId1"/>
    <sheet name="Secretary 01.01.14" sheetId="2" r:id="rId2"/>
    <sheet name="Controller 01.01.14" sheetId="3" r:id="rId3"/>
    <sheet name="DON 01.01.14" sheetId="4" r:id="rId4"/>
    <sheet name="Finance 01.01.14" sheetId="5" r:id="rId5"/>
    <sheet name="Airport 01.01.14" sheetId="6" r:id="rId6"/>
    <sheet name="HFD 01.01.14" sheetId="7" r:id="rId7"/>
    <sheet name="Health &amp; Human Services 1.01.14" sheetId="8" r:id="rId8"/>
    <sheet name="Parks &amp; Recreation 1-01-14" sheetId="9" r:id="rId9"/>
    <sheet name="HPD 01.01.14" sheetId="10" r:id="rId10"/>
    <sheet name="Library 01.01.14" sheetId="11" r:id="rId11"/>
    <sheet name="MCD 01.01.14" sheetId="12" r:id="rId12"/>
    <sheet name="Mayor's Office 01.01.14" sheetId="13" r:id="rId13"/>
    <sheet name="PD 01.01.14" sheetId="14" r:id="rId14"/>
    <sheet name="PWE 04.01.14" sheetId="15" r:id="rId15"/>
    <sheet name="Solid Waste 01.01.14" sheetId="16" r:id="rId16"/>
  </sheets>
  <definedNames>
    <definedName name="_xlnm._FilterDatabase" localSheetId="5" hidden="1">'Airport 01.01.14'!$A$1:$X$98</definedName>
    <definedName name="_xlnm._FilterDatabase" localSheetId="0" hidden="1">'ARA 03.04.14'!$A$1:$X$182</definedName>
    <definedName name="_xlnm._FilterDatabase" localSheetId="2" hidden="1">'Controller 01.01.14'!$A$1:$X$6</definedName>
    <definedName name="_xlnm._FilterDatabase" localSheetId="3" hidden="1">'DON 01.01.14'!$A$1:$X$27</definedName>
    <definedName name="_xlnm._FilterDatabase" localSheetId="4" hidden="1">'Finance 01.01.14'!$A$1:$Y$32</definedName>
    <definedName name="_xlnm._FilterDatabase" localSheetId="7" hidden="1">'Health &amp; Human Services 1.01.14'!$A$1:$X$313</definedName>
    <definedName name="_xlnm._FilterDatabase" localSheetId="6" hidden="1">'HFD 01.01.14'!$A$1:$X$87</definedName>
    <definedName name="_xlnm._FilterDatabase" localSheetId="9" hidden="1">'HPD 01.01.14'!$A$1:$X$57</definedName>
    <definedName name="_xlnm._FilterDatabase" localSheetId="10" hidden="1">'Library 01.01.14'!$A$1:$X$16</definedName>
    <definedName name="_xlnm._FilterDatabase" localSheetId="12" hidden="1">'Mayor''s Office 01.01.14'!$A$1:$Y$5</definedName>
    <definedName name="_xlnm._FilterDatabase" localSheetId="11" hidden="1">'MCD 01.01.14'!$A$1:$Y$18</definedName>
    <definedName name="_xlnm._FilterDatabase" localSheetId="8" hidden="1">'Parks &amp; Recreation 1-01-14'!$A$1:$X$268</definedName>
    <definedName name="_xlnm._FilterDatabase" localSheetId="13" hidden="1">'PD 01.01.14'!$A$1:$X$27</definedName>
    <definedName name="_xlnm._FilterDatabase" localSheetId="14" hidden="1">'PWE 04.01.14'!$A$1:$AA$744</definedName>
    <definedName name="_xlnm._FilterDatabase" localSheetId="1" hidden="1">'Secretary 01.01.14'!$A$1:$X$10</definedName>
    <definedName name="_xlnm._FilterDatabase" localSheetId="15" hidden="1">'Solid Waste 01.01.14'!$A$1:$X$13</definedName>
    <definedName name="categories" localSheetId="5">#REF!</definedName>
    <definedName name="categories" localSheetId="0">#REF!</definedName>
    <definedName name="categories" localSheetId="2">#REF!</definedName>
    <definedName name="categories" localSheetId="3">#REF!</definedName>
    <definedName name="categories" localSheetId="4">#REF!</definedName>
    <definedName name="categories" localSheetId="7">#REF!</definedName>
    <definedName name="categories" localSheetId="6">#REF!</definedName>
    <definedName name="categories" localSheetId="9">#REF!</definedName>
    <definedName name="categories" localSheetId="10">#REF!</definedName>
    <definedName name="categories" localSheetId="12">#REF!</definedName>
    <definedName name="categories" localSheetId="11">#REF!</definedName>
    <definedName name="categories" localSheetId="8">#REF!</definedName>
    <definedName name="categories" localSheetId="13">#REF!</definedName>
    <definedName name="categories" localSheetId="14">#REF!</definedName>
    <definedName name="categories" localSheetId="1">#REF!</definedName>
    <definedName name="categories" localSheetId="15">#REF!</definedName>
    <definedName name="categories">#REF!</definedName>
    <definedName name="_xlnm.Print_Titles" localSheetId="5">'Airport 01.01.14'!$1:$1</definedName>
    <definedName name="_xlnm.Print_Titles" localSheetId="0">'ARA 03.04.14'!$1:$1</definedName>
    <definedName name="_xlnm.Print_Titles" localSheetId="2">'Controller 01.01.14'!$1:$1</definedName>
    <definedName name="_xlnm.Print_Titles" localSheetId="3">'DON 01.01.14'!$1:$1</definedName>
    <definedName name="_xlnm.Print_Titles" localSheetId="4">'Finance 01.01.14'!$1:$1</definedName>
    <definedName name="_xlnm.Print_Titles" localSheetId="7">'Health &amp; Human Services 1.01.14'!$1:$1</definedName>
    <definedName name="_xlnm.Print_Titles" localSheetId="6">'HFD 01.01.14'!$1:$1</definedName>
    <definedName name="_xlnm.Print_Titles" localSheetId="9">'HPD 01.01.14'!$1:$1</definedName>
    <definedName name="_xlnm.Print_Titles" localSheetId="10">'Library 01.01.14'!$1:$1</definedName>
    <definedName name="_xlnm.Print_Titles" localSheetId="12">'Mayor''s Office 01.01.14'!$1:$1</definedName>
    <definedName name="_xlnm.Print_Titles" localSheetId="11">'MCD 01.01.14'!$1:$1</definedName>
    <definedName name="_xlnm.Print_Titles" localSheetId="8">'Parks &amp; Recreation 1-01-14'!$1:$1</definedName>
    <definedName name="_xlnm.Print_Titles" localSheetId="13">'PD 01.01.14'!$1:$1</definedName>
    <definedName name="_xlnm.Print_Titles" localSheetId="14">'PWE 04.01.14'!$1:$1</definedName>
    <definedName name="_xlnm.Print_Titles" localSheetId="1">'Secretary 01.01.14'!$1:$1</definedName>
    <definedName name="_xlnm.Print_Titles" localSheetId="15">'Solid Waste 01.01.14'!$1:$1</definedName>
    <definedName name="pwe" localSheetId="5">#REF!</definedName>
    <definedName name="pwe" localSheetId="0">#REF!</definedName>
    <definedName name="pwe" localSheetId="2">#REF!</definedName>
    <definedName name="pwe" localSheetId="3">#REF!</definedName>
    <definedName name="pwe" localSheetId="4">#REF!</definedName>
    <definedName name="pwe" localSheetId="7">#REF!</definedName>
    <definedName name="pwe" localSheetId="6">#REF!</definedName>
    <definedName name="pwe" localSheetId="9">#REF!</definedName>
    <definedName name="pwe" localSheetId="10">#REF!</definedName>
    <definedName name="pwe" localSheetId="12">#REF!</definedName>
    <definedName name="pwe" localSheetId="11">#REF!</definedName>
    <definedName name="pwe" localSheetId="8">#REF!</definedName>
    <definedName name="pwe" localSheetId="13">#REF!</definedName>
    <definedName name="pwe" localSheetId="14">#REF!</definedName>
    <definedName name="pwe" localSheetId="1">#REF!</definedName>
    <definedName name="pwe" localSheetId="15">#REF!</definedName>
    <definedName name="pwe">#REF!</definedName>
  </definedNames>
  <calcPr calcId="145621"/>
</workbook>
</file>

<file path=xl/calcChain.xml><?xml version="1.0" encoding="utf-8"?>
<calcChain xmlns="http://schemas.openxmlformats.org/spreadsheetml/2006/main">
  <c r="T13" i="16" l="1"/>
  <c r="R13" i="16"/>
  <c r="Q13" i="16"/>
  <c r="P13" i="16"/>
  <c r="U13" i="16" s="1"/>
  <c r="V13" i="16" s="1"/>
  <c r="W13" i="16" s="1"/>
  <c r="O13" i="16"/>
  <c r="T12" i="16"/>
  <c r="R12" i="16"/>
  <c r="Q12" i="16"/>
  <c r="P12" i="16"/>
  <c r="U12" i="16" s="1"/>
  <c r="V12" i="16" s="1"/>
  <c r="W12" i="16" s="1"/>
  <c r="O12" i="16"/>
  <c r="T11" i="16"/>
  <c r="R11" i="16"/>
  <c r="Q11" i="16"/>
  <c r="P11" i="16"/>
  <c r="U11" i="16" s="1"/>
  <c r="V11" i="16" s="1"/>
  <c r="W11" i="16" s="1"/>
  <c r="O11" i="16"/>
  <c r="T10" i="16"/>
  <c r="R10" i="16"/>
  <c r="Q10" i="16"/>
  <c r="P10" i="16"/>
  <c r="U10" i="16" s="1"/>
  <c r="V10" i="16" s="1"/>
  <c r="W10" i="16" s="1"/>
  <c r="O10" i="16"/>
  <c r="T9" i="16"/>
  <c r="P9" i="16"/>
  <c r="U9" i="16" s="1"/>
  <c r="V9" i="16" s="1"/>
  <c r="W9" i="16" s="1"/>
  <c r="O9" i="16"/>
  <c r="Q9" i="16" s="1"/>
  <c r="R9" i="16" s="1"/>
  <c r="T8" i="16"/>
  <c r="P8" i="16"/>
  <c r="U8" i="16" s="1"/>
  <c r="V8" i="16" s="1"/>
  <c r="W8" i="16" s="1"/>
  <c r="O8" i="16"/>
  <c r="Q8" i="16" s="1"/>
  <c r="R8" i="16" s="1"/>
  <c r="T7" i="16"/>
  <c r="P7" i="16"/>
  <c r="U7" i="16" s="1"/>
  <c r="V7" i="16" s="1"/>
  <c r="W7" i="16" s="1"/>
  <c r="O7" i="16"/>
  <c r="Q7" i="16" s="1"/>
  <c r="R7" i="16" s="1"/>
  <c r="T6" i="16"/>
  <c r="P6" i="16"/>
  <c r="U6" i="16" s="1"/>
  <c r="V6" i="16" s="1"/>
  <c r="W6" i="16" s="1"/>
  <c r="O6" i="16"/>
  <c r="Q6" i="16" s="1"/>
  <c r="R6" i="16" s="1"/>
  <c r="T5" i="16"/>
  <c r="P5" i="16"/>
  <c r="U5" i="16" s="1"/>
  <c r="V5" i="16" s="1"/>
  <c r="W5" i="16" s="1"/>
  <c r="O5" i="16"/>
  <c r="Q5" i="16" s="1"/>
  <c r="R5" i="16" s="1"/>
  <c r="T4" i="16"/>
  <c r="P4" i="16"/>
  <c r="U4" i="16" s="1"/>
  <c r="V4" i="16" s="1"/>
  <c r="W4" i="16" s="1"/>
  <c r="O4" i="16"/>
  <c r="Q4" i="16" s="1"/>
  <c r="R4" i="16" s="1"/>
  <c r="P3" i="16"/>
  <c r="U3" i="16" s="1"/>
  <c r="O3" i="16"/>
  <c r="Q3" i="16" s="1"/>
  <c r="P2" i="16"/>
  <c r="U2" i="16" s="1"/>
  <c r="O2" i="16"/>
  <c r="Q2" i="16" s="1"/>
  <c r="V2" i="16" l="1"/>
  <c r="R2" i="16"/>
  <c r="W2" i="16" s="1"/>
  <c r="V3" i="16"/>
  <c r="R3" i="16"/>
  <c r="W3" i="16" s="1"/>
  <c r="T2" i="16"/>
  <c r="T3" i="16"/>
  <c r="Z744" i="15" l="1"/>
  <c r="Y744" i="15"/>
  <c r="X744" i="15"/>
  <c r="Y743" i="15"/>
  <c r="Z743" i="15" s="1"/>
  <c r="W743" i="15"/>
  <c r="S743" i="15"/>
  <c r="T743" i="15" s="1"/>
  <c r="R743" i="15"/>
  <c r="X743" i="15" s="1"/>
  <c r="Q743" i="15"/>
  <c r="Y731" i="15"/>
  <c r="T731" i="15"/>
  <c r="Z731" i="15" s="1"/>
  <c r="S731" i="15"/>
  <c r="R731" i="15"/>
  <c r="X731" i="15" s="1"/>
  <c r="Q731" i="15"/>
  <c r="W731" i="15" s="1"/>
  <c r="S730" i="15"/>
  <c r="R730" i="15"/>
  <c r="X730" i="15" s="1"/>
  <c r="Q730" i="15"/>
  <c r="W730" i="15" s="1"/>
  <c r="Y729" i="15"/>
  <c r="Z729" i="15" s="1"/>
  <c r="W729" i="15"/>
  <c r="S729" i="15"/>
  <c r="T729" i="15" s="1"/>
  <c r="R729" i="15"/>
  <c r="X729" i="15" s="1"/>
  <c r="Q729" i="15"/>
  <c r="W728" i="15"/>
  <c r="T728" i="15"/>
  <c r="S728" i="15"/>
  <c r="R728" i="15"/>
  <c r="X728" i="15" s="1"/>
  <c r="Y728" i="15" s="1"/>
  <c r="Z728" i="15" s="1"/>
  <c r="Q728" i="15"/>
  <c r="S727" i="15"/>
  <c r="R727" i="15"/>
  <c r="X727" i="15" s="1"/>
  <c r="Q727" i="15"/>
  <c r="W727" i="15" s="1"/>
  <c r="Z726" i="15"/>
  <c r="Y726" i="15"/>
  <c r="T726" i="15"/>
  <c r="S726" i="15"/>
  <c r="R726" i="15"/>
  <c r="X726" i="15" s="1"/>
  <c r="Q726" i="15"/>
  <c r="W726" i="15" s="1"/>
  <c r="W725" i="15"/>
  <c r="S725" i="15"/>
  <c r="T725" i="15" s="1"/>
  <c r="R725" i="15"/>
  <c r="X725" i="15" s="1"/>
  <c r="Y725" i="15" s="1"/>
  <c r="Z725" i="15" s="1"/>
  <c r="Q725" i="15"/>
  <c r="Y724" i="15"/>
  <c r="Z724" i="15" s="1"/>
  <c r="W724" i="15"/>
  <c r="S724" i="15"/>
  <c r="T724" i="15" s="1"/>
  <c r="R724" i="15"/>
  <c r="X724" i="15" s="1"/>
  <c r="Q724" i="15"/>
  <c r="Y723" i="15"/>
  <c r="Z723" i="15" s="1"/>
  <c r="W723" i="15"/>
  <c r="S723" i="15"/>
  <c r="T723" i="15" s="1"/>
  <c r="R723" i="15"/>
  <c r="X723" i="15" s="1"/>
  <c r="Q723" i="15"/>
  <c r="W722" i="15"/>
  <c r="T722" i="15"/>
  <c r="S722" i="15"/>
  <c r="R722" i="15"/>
  <c r="X722" i="15" s="1"/>
  <c r="Y722" i="15" s="1"/>
  <c r="Z722" i="15" s="1"/>
  <c r="Q722" i="15"/>
  <c r="W721" i="15"/>
  <c r="S721" i="15"/>
  <c r="T721" i="15" s="1"/>
  <c r="R721" i="15"/>
  <c r="X721" i="15" s="1"/>
  <c r="Y721" i="15" s="1"/>
  <c r="Z721" i="15" s="1"/>
  <c r="Q721" i="15"/>
  <c r="W720" i="15"/>
  <c r="T720" i="15"/>
  <c r="S720" i="15"/>
  <c r="R720" i="15"/>
  <c r="X720" i="15" s="1"/>
  <c r="Y720" i="15" s="1"/>
  <c r="Z720" i="15" s="1"/>
  <c r="Q720" i="15"/>
  <c r="Z719" i="15"/>
  <c r="W719" i="15"/>
  <c r="S719" i="15"/>
  <c r="T719" i="15" s="1"/>
  <c r="R719" i="15"/>
  <c r="X719" i="15" s="1"/>
  <c r="Y719" i="15" s="1"/>
  <c r="Q719" i="15"/>
  <c r="S718" i="15"/>
  <c r="R718" i="15"/>
  <c r="X718" i="15" s="1"/>
  <c r="Q718" i="15"/>
  <c r="W718" i="15" s="1"/>
  <c r="Y717" i="15"/>
  <c r="W717" i="15"/>
  <c r="T717" i="15"/>
  <c r="Z717" i="15" s="1"/>
  <c r="S717" i="15"/>
  <c r="R717" i="15"/>
  <c r="X717" i="15" s="1"/>
  <c r="X716" i="15"/>
  <c r="Y716" i="15" s="1"/>
  <c r="S716" i="15"/>
  <c r="T716" i="15" s="1"/>
  <c r="R716" i="15"/>
  <c r="Q716" i="15"/>
  <c r="X715" i="15"/>
  <c r="Y715" i="15" s="1"/>
  <c r="S715" i="15"/>
  <c r="T715" i="15" s="1"/>
  <c r="R715" i="15"/>
  <c r="Q715" i="15"/>
  <c r="S714" i="15"/>
  <c r="T714" i="15" s="1"/>
  <c r="R714" i="15"/>
  <c r="Q714" i="15"/>
  <c r="S713" i="15"/>
  <c r="T713" i="15" s="1"/>
  <c r="R713" i="15"/>
  <c r="Q713" i="15"/>
  <c r="S712" i="15"/>
  <c r="T712" i="15" s="1"/>
  <c r="R712" i="15"/>
  <c r="Q712" i="15"/>
  <c r="X711" i="15"/>
  <c r="Y711" i="15" s="1"/>
  <c r="S711" i="15"/>
  <c r="T711" i="15" s="1"/>
  <c r="R711" i="15"/>
  <c r="Q711" i="15"/>
  <c r="X710" i="15"/>
  <c r="Y710" i="15" s="1"/>
  <c r="S710" i="15"/>
  <c r="T710" i="15" s="1"/>
  <c r="R710" i="15"/>
  <c r="Q710" i="15"/>
  <c r="S709" i="15"/>
  <c r="T709" i="15" s="1"/>
  <c r="R709" i="15"/>
  <c r="Q709" i="15"/>
  <c r="X708" i="15"/>
  <c r="Y708" i="15" s="1"/>
  <c r="S708" i="15"/>
  <c r="T708" i="15" s="1"/>
  <c r="R708" i="15"/>
  <c r="Q708" i="15"/>
  <c r="X707" i="15"/>
  <c r="Y707" i="15" s="1"/>
  <c r="S707" i="15"/>
  <c r="T707" i="15" s="1"/>
  <c r="R707" i="15"/>
  <c r="Q707" i="15"/>
  <c r="S706" i="15"/>
  <c r="T706" i="15" s="1"/>
  <c r="R706" i="15"/>
  <c r="Q706" i="15"/>
  <c r="S705" i="15"/>
  <c r="T705" i="15" s="1"/>
  <c r="R705" i="15"/>
  <c r="Q705" i="15"/>
  <c r="S704" i="15"/>
  <c r="R704" i="15"/>
  <c r="X704" i="15" s="1"/>
  <c r="Q704" i="15"/>
  <c r="W704" i="15" s="1"/>
  <c r="X703" i="15"/>
  <c r="Y703" i="15" s="1"/>
  <c r="S703" i="15"/>
  <c r="T703" i="15" s="1"/>
  <c r="R703" i="15"/>
  <c r="Q703" i="15"/>
  <c r="X702" i="15"/>
  <c r="Y702" i="15" s="1"/>
  <c r="S702" i="15"/>
  <c r="T702" i="15" s="1"/>
  <c r="R702" i="15"/>
  <c r="Q702" i="15"/>
  <c r="S701" i="15"/>
  <c r="T701" i="15" s="1"/>
  <c r="R701" i="15"/>
  <c r="Q701" i="15"/>
  <c r="X700" i="15"/>
  <c r="Y700" i="15" s="1"/>
  <c r="S700" i="15"/>
  <c r="T700" i="15" s="1"/>
  <c r="R700" i="15"/>
  <c r="Q700" i="15"/>
  <c r="X699" i="15"/>
  <c r="Y699" i="15" s="1"/>
  <c r="S699" i="15"/>
  <c r="T699" i="15" s="1"/>
  <c r="R699" i="15"/>
  <c r="Q699" i="15"/>
  <c r="S698" i="15"/>
  <c r="T698" i="15" s="1"/>
  <c r="R698" i="15"/>
  <c r="Q698" i="15"/>
  <c r="S697" i="15"/>
  <c r="T697" i="15" s="1"/>
  <c r="R697" i="15"/>
  <c r="Q697" i="15"/>
  <c r="S696" i="15"/>
  <c r="T696" i="15" s="1"/>
  <c r="R696" i="15"/>
  <c r="Q696" i="15"/>
  <c r="X695" i="15"/>
  <c r="Y695" i="15" s="1"/>
  <c r="S695" i="15"/>
  <c r="T695" i="15" s="1"/>
  <c r="R695" i="15"/>
  <c r="Q695" i="15"/>
  <c r="X694" i="15"/>
  <c r="Y694" i="15" s="1"/>
  <c r="S694" i="15"/>
  <c r="T694" i="15" s="1"/>
  <c r="R694" i="15"/>
  <c r="Q694" i="15"/>
  <c r="S693" i="15"/>
  <c r="T693" i="15" s="1"/>
  <c r="R693" i="15"/>
  <c r="Q693" i="15"/>
  <c r="Z692" i="15"/>
  <c r="Y692" i="15"/>
  <c r="X692" i="15"/>
  <c r="W692" i="15"/>
  <c r="Z691" i="15"/>
  <c r="Y691" i="15"/>
  <c r="X691" i="15"/>
  <c r="W691" i="15"/>
  <c r="Z690" i="15"/>
  <c r="Y690" i="15"/>
  <c r="X690" i="15"/>
  <c r="W690" i="15"/>
  <c r="X689" i="15"/>
  <c r="Y689" i="15" s="1"/>
  <c r="S689" i="15"/>
  <c r="T689" i="15" s="1"/>
  <c r="R689" i="15"/>
  <c r="Q689" i="15"/>
  <c r="Y688" i="15"/>
  <c r="X688" i="15"/>
  <c r="S688" i="15"/>
  <c r="T688" i="15" s="1"/>
  <c r="R688" i="15"/>
  <c r="Q688" i="15"/>
  <c r="S687" i="15"/>
  <c r="T687" i="15" s="1"/>
  <c r="R687" i="15"/>
  <c r="Q687" i="15"/>
  <c r="S686" i="15"/>
  <c r="T686" i="15" s="1"/>
  <c r="R686" i="15"/>
  <c r="Q686" i="15"/>
  <c r="Y684" i="15"/>
  <c r="X684" i="15"/>
  <c r="S684" i="15"/>
  <c r="T684" i="15" s="1"/>
  <c r="Z684" i="15" s="1"/>
  <c r="R684" i="15"/>
  <c r="X683" i="15"/>
  <c r="T683" i="15"/>
  <c r="Z683" i="15" s="1"/>
  <c r="S683" i="15"/>
  <c r="Y683" i="15" s="1"/>
  <c r="R683" i="15"/>
  <c r="Y682" i="15"/>
  <c r="X682" i="15"/>
  <c r="S682" i="15"/>
  <c r="T682" i="15" s="1"/>
  <c r="Z682" i="15" s="1"/>
  <c r="R682" i="15"/>
  <c r="X681" i="15"/>
  <c r="T681" i="15"/>
  <c r="Z681" i="15" s="1"/>
  <c r="S681" i="15"/>
  <c r="Y681" i="15" s="1"/>
  <c r="R681" i="15"/>
  <c r="Y680" i="15"/>
  <c r="X680" i="15"/>
  <c r="S680" i="15"/>
  <c r="T680" i="15" s="1"/>
  <c r="Z680" i="15" s="1"/>
  <c r="R680" i="15"/>
  <c r="Z679" i="15"/>
  <c r="T679" i="15"/>
  <c r="S679" i="15"/>
  <c r="Y679" i="15" s="1"/>
  <c r="R679" i="15"/>
  <c r="X679" i="15" s="1"/>
  <c r="Y678" i="15"/>
  <c r="T678" i="15"/>
  <c r="Z678" i="15" s="1"/>
  <c r="S678" i="15"/>
  <c r="R678" i="15"/>
  <c r="X678" i="15" s="1"/>
  <c r="S677" i="15"/>
  <c r="R677" i="15"/>
  <c r="X677" i="15" s="1"/>
  <c r="Y676" i="15"/>
  <c r="T676" i="15"/>
  <c r="Z676" i="15" s="1"/>
  <c r="S676" i="15"/>
  <c r="R676" i="15"/>
  <c r="X676" i="15" s="1"/>
  <c r="T675" i="15"/>
  <c r="Z675" i="15" s="1"/>
  <c r="S675" i="15"/>
  <c r="Y675" i="15" s="1"/>
  <c r="R675" i="15"/>
  <c r="X675" i="15" s="1"/>
  <c r="Y674" i="15"/>
  <c r="X674" i="15"/>
  <c r="T674" i="15"/>
  <c r="Z674" i="15" s="1"/>
  <c r="S674" i="15"/>
  <c r="R674" i="15"/>
  <c r="Z673" i="15"/>
  <c r="T673" i="15"/>
  <c r="S673" i="15"/>
  <c r="Y673" i="15" s="1"/>
  <c r="R673" i="15"/>
  <c r="X673" i="15" s="1"/>
  <c r="Y672" i="15"/>
  <c r="T672" i="15"/>
  <c r="Z672" i="15" s="1"/>
  <c r="S672" i="15"/>
  <c r="R672" i="15"/>
  <c r="X672" i="15" s="1"/>
  <c r="Z671" i="15"/>
  <c r="T671" i="15"/>
  <c r="S671" i="15"/>
  <c r="Y671" i="15" s="1"/>
  <c r="R671" i="15"/>
  <c r="X671" i="15" s="1"/>
  <c r="Y670" i="15"/>
  <c r="T670" i="15"/>
  <c r="Z670" i="15" s="1"/>
  <c r="S670" i="15"/>
  <c r="R670" i="15"/>
  <c r="X670" i="15" s="1"/>
  <c r="S669" i="15"/>
  <c r="R669" i="15"/>
  <c r="X669" i="15" s="1"/>
  <c r="Y668" i="15"/>
  <c r="T668" i="15"/>
  <c r="Z668" i="15" s="1"/>
  <c r="S668" i="15"/>
  <c r="R668" i="15"/>
  <c r="X668" i="15" s="1"/>
  <c r="T667" i="15"/>
  <c r="Z667" i="15" s="1"/>
  <c r="S667" i="15"/>
  <c r="Y667" i="15" s="1"/>
  <c r="R667" i="15"/>
  <c r="X667" i="15" s="1"/>
  <c r="Y666" i="15"/>
  <c r="X666" i="15"/>
  <c r="T666" i="15"/>
  <c r="Z666" i="15" s="1"/>
  <c r="S666" i="15"/>
  <c r="R666" i="15"/>
  <c r="Z665" i="15"/>
  <c r="T665" i="15"/>
  <c r="S665" i="15"/>
  <c r="Y665" i="15" s="1"/>
  <c r="R665" i="15"/>
  <c r="X665" i="15" s="1"/>
  <c r="Y664" i="15"/>
  <c r="T664" i="15"/>
  <c r="Z664" i="15" s="1"/>
  <c r="S664" i="15"/>
  <c r="R664" i="15"/>
  <c r="X664" i="15" s="1"/>
  <c r="Z663" i="15"/>
  <c r="T663" i="15"/>
  <c r="S663" i="15"/>
  <c r="Y663" i="15" s="1"/>
  <c r="R663" i="15"/>
  <c r="X663" i="15" s="1"/>
  <c r="Y662" i="15"/>
  <c r="T662" i="15"/>
  <c r="Z662" i="15" s="1"/>
  <c r="S662" i="15"/>
  <c r="R662" i="15"/>
  <c r="X662" i="15" s="1"/>
  <c r="S661" i="15"/>
  <c r="R661" i="15"/>
  <c r="X661" i="15" s="1"/>
  <c r="Y660" i="15"/>
  <c r="X660" i="15"/>
  <c r="T660" i="15"/>
  <c r="Z660" i="15" s="1"/>
  <c r="S660" i="15"/>
  <c r="R660" i="15"/>
  <c r="Y659" i="15"/>
  <c r="T659" i="15"/>
  <c r="Z659" i="15" s="1"/>
  <c r="S659" i="15"/>
  <c r="R659" i="15"/>
  <c r="X659" i="15" s="1"/>
  <c r="S658" i="15"/>
  <c r="R658" i="15"/>
  <c r="X658" i="15" s="1"/>
  <c r="Y657" i="15"/>
  <c r="T657" i="15"/>
  <c r="Z657" i="15" s="1"/>
  <c r="S657" i="15"/>
  <c r="R657" i="15"/>
  <c r="X657" i="15" s="1"/>
  <c r="S656" i="15"/>
  <c r="T656" i="15" s="1"/>
  <c r="Z656" i="15" s="1"/>
  <c r="R656" i="15"/>
  <c r="X656" i="15" s="1"/>
  <c r="Y655" i="15"/>
  <c r="T655" i="15"/>
  <c r="Z655" i="15" s="1"/>
  <c r="S655" i="15"/>
  <c r="R655" i="15"/>
  <c r="X655" i="15" s="1"/>
  <c r="Z654" i="15"/>
  <c r="Y654" i="15"/>
  <c r="S654" i="15"/>
  <c r="T654" i="15" s="1"/>
  <c r="R654" i="15"/>
  <c r="X654" i="15" s="1"/>
  <c r="Y653" i="15"/>
  <c r="T653" i="15"/>
  <c r="Z653" i="15" s="1"/>
  <c r="S653" i="15"/>
  <c r="R653" i="15"/>
  <c r="X653" i="15" s="1"/>
  <c r="Y652" i="15"/>
  <c r="T652" i="15"/>
  <c r="Z652" i="15" s="1"/>
  <c r="S652" i="15"/>
  <c r="R652" i="15"/>
  <c r="X652" i="15" s="1"/>
  <c r="Y651" i="15"/>
  <c r="X651" i="15"/>
  <c r="T651" i="15"/>
  <c r="Z651" i="15" s="1"/>
  <c r="S651" i="15"/>
  <c r="R651" i="15"/>
  <c r="S650" i="15"/>
  <c r="R650" i="15"/>
  <c r="X650" i="15" s="1"/>
  <c r="Y649" i="15"/>
  <c r="T649" i="15"/>
  <c r="Z649" i="15" s="1"/>
  <c r="S649" i="15"/>
  <c r="R649" i="15"/>
  <c r="X649" i="15" s="1"/>
  <c r="S648" i="15"/>
  <c r="R648" i="15"/>
  <c r="X648" i="15" s="1"/>
  <c r="Y647" i="15"/>
  <c r="T647" i="15"/>
  <c r="Z647" i="15" s="1"/>
  <c r="S647" i="15"/>
  <c r="R647" i="15"/>
  <c r="X647" i="15" s="1"/>
  <c r="Y646" i="15"/>
  <c r="S646" i="15"/>
  <c r="T646" i="15" s="1"/>
  <c r="Z646" i="15" s="1"/>
  <c r="R646" i="15"/>
  <c r="X646" i="15" s="1"/>
  <c r="Y645" i="15"/>
  <c r="T645" i="15"/>
  <c r="Z645" i="15" s="1"/>
  <c r="S645" i="15"/>
  <c r="R645" i="15"/>
  <c r="X645" i="15" s="1"/>
  <c r="T644" i="15"/>
  <c r="Z644" i="15" s="1"/>
  <c r="S644" i="15"/>
  <c r="Y644" i="15" s="1"/>
  <c r="R644" i="15"/>
  <c r="X644" i="15" s="1"/>
  <c r="Y643" i="15"/>
  <c r="X643" i="15"/>
  <c r="T643" i="15"/>
  <c r="Z643" i="15" s="1"/>
  <c r="S643" i="15"/>
  <c r="R643" i="15"/>
  <c r="Z642" i="15"/>
  <c r="Y642" i="15"/>
  <c r="S642" i="15"/>
  <c r="T642" i="15" s="1"/>
  <c r="R642" i="15"/>
  <c r="X642" i="15" s="1"/>
  <c r="Y641" i="15"/>
  <c r="T641" i="15"/>
  <c r="Z641" i="15" s="1"/>
  <c r="S641" i="15"/>
  <c r="R641" i="15"/>
  <c r="X641" i="15" s="1"/>
  <c r="Y640" i="15"/>
  <c r="T640" i="15"/>
  <c r="Z640" i="15" s="1"/>
  <c r="S640" i="15"/>
  <c r="R640" i="15"/>
  <c r="X640" i="15" s="1"/>
  <c r="Y639" i="15"/>
  <c r="X639" i="15"/>
  <c r="T639" i="15"/>
  <c r="Z639" i="15" s="1"/>
  <c r="S639" i="15"/>
  <c r="R639" i="15"/>
  <c r="Z638" i="15"/>
  <c r="Y638" i="15"/>
  <c r="S638" i="15"/>
  <c r="T638" i="15" s="1"/>
  <c r="R638" i="15"/>
  <c r="X638" i="15" s="1"/>
  <c r="Y637" i="15"/>
  <c r="T637" i="15"/>
  <c r="Z637" i="15" s="1"/>
  <c r="S637" i="15"/>
  <c r="R637" i="15"/>
  <c r="X637" i="15" s="1"/>
  <c r="Y636" i="15"/>
  <c r="T636" i="15"/>
  <c r="Z636" i="15" s="1"/>
  <c r="S636" i="15"/>
  <c r="R636" i="15"/>
  <c r="X636" i="15" s="1"/>
  <c r="Y635" i="15"/>
  <c r="T635" i="15"/>
  <c r="Z635" i="15" s="1"/>
  <c r="S635" i="15"/>
  <c r="R635" i="15"/>
  <c r="X635" i="15" s="1"/>
  <c r="S634" i="15"/>
  <c r="R634" i="15"/>
  <c r="X634" i="15" s="1"/>
  <c r="Y633" i="15"/>
  <c r="T633" i="15"/>
  <c r="Z633" i="15" s="1"/>
  <c r="S633" i="15"/>
  <c r="R633" i="15"/>
  <c r="X633" i="15" s="1"/>
  <c r="Y632" i="15"/>
  <c r="S632" i="15"/>
  <c r="T632" i="15" s="1"/>
  <c r="Z632" i="15" s="1"/>
  <c r="R632" i="15"/>
  <c r="X632" i="15" s="1"/>
  <c r="Y631" i="15"/>
  <c r="T631" i="15"/>
  <c r="Z631" i="15" s="1"/>
  <c r="S631" i="15"/>
  <c r="R631" i="15"/>
  <c r="X631" i="15" s="1"/>
  <c r="S630" i="15"/>
  <c r="T630" i="15" s="1"/>
  <c r="Z630" i="15" s="1"/>
  <c r="R630" i="15"/>
  <c r="X630" i="15" s="1"/>
  <c r="Y629" i="15"/>
  <c r="T629" i="15"/>
  <c r="Z629" i="15" s="1"/>
  <c r="S629" i="15"/>
  <c r="R629" i="15"/>
  <c r="X629" i="15" s="1"/>
  <c r="S628" i="15"/>
  <c r="R628" i="15"/>
  <c r="X628" i="15" s="1"/>
  <c r="Y627" i="15"/>
  <c r="X627" i="15"/>
  <c r="T627" i="15"/>
  <c r="Z627" i="15" s="1"/>
  <c r="S627" i="15"/>
  <c r="R627" i="15"/>
  <c r="Y626" i="15"/>
  <c r="S626" i="15"/>
  <c r="T626" i="15" s="1"/>
  <c r="Z626" i="15" s="1"/>
  <c r="R626" i="15"/>
  <c r="X626" i="15" s="1"/>
  <c r="Y625" i="15"/>
  <c r="T625" i="15"/>
  <c r="Z625" i="15" s="1"/>
  <c r="S625" i="15"/>
  <c r="R625" i="15"/>
  <c r="X625" i="15" s="1"/>
  <c r="T624" i="15"/>
  <c r="Z624" i="15" s="1"/>
  <c r="S624" i="15"/>
  <c r="Y624" i="15" s="1"/>
  <c r="R624" i="15"/>
  <c r="X624" i="15" s="1"/>
  <c r="Y623" i="15"/>
  <c r="X623" i="15"/>
  <c r="T623" i="15"/>
  <c r="Z623" i="15" s="1"/>
  <c r="S623" i="15"/>
  <c r="R623" i="15"/>
  <c r="Z622" i="15"/>
  <c r="Y622" i="15"/>
  <c r="S622" i="15"/>
  <c r="T622" i="15" s="1"/>
  <c r="R622" i="15"/>
  <c r="X622" i="15" s="1"/>
  <c r="Y621" i="15"/>
  <c r="T621" i="15"/>
  <c r="Z621" i="15" s="1"/>
  <c r="S621" i="15"/>
  <c r="R621" i="15"/>
  <c r="X621" i="15" s="1"/>
  <c r="Y620" i="15"/>
  <c r="T620" i="15"/>
  <c r="Z620" i="15" s="1"/>
  <c r="S620" i="15"/>
  <c r="R620" i="15"/>
  <c r="X620" i="15" s="1"/>
  <c r="Y619" i="15"/>
  <c r="T619" i="15"/>
  <c r="Z619" i="15" s="1"/>
  <c r="S619" i="15"/>
  <c r="R619" i="15"/>
  <c r="X619" i="15" s="1"/>
  <c r="S618" i="15"/>
  <c r="R618" i="15"/>
  <c r="X618" i="15" s="1"/>
  <c r="Y617" i="15"/>
  <c r="T617" i="15"/>
  <c r="Z617" i="15" s="1"/>
  <c r="S617" i="15"/>
  <c r="R617" i="15"/>
  <c r="X617" i="15" s="1"/>
  <c r="Y616" i="15"/>
  <c r="S616" i="15"/>
  <c r="T616" i="15" s="1"/>
  <c r="Z616" i="15" s="1"/>
  <c r="R616" i="15"/>
  <c r="X616" i="15" s="1"/>
  <c r="Y615" i="15"/>
  <c r="T615" i="15"/>
  <c r="Z615" i="15" s="1"/>
  <c r="S615" i="15"/>
  <c r="R615" i="15"/>
  <c r="X615" i="15" s="1"/>
  <c r="S614" i="15"/>
  <c r="R614" i="15"/>
  <c r="X614" i="15" s="1"/>
  <c r="Y613" i="15"/>
  <c r="T613" i="15"/>
  <c r="Z613" i="15" s="1"/>
  <c r="S613" i="15"/>
  <c r="R613" i="15"/>
  <c r="X613" i="15" s="1"/>
  <c r="S612" i="15"/>
  <c r="R612" i="15"/>
  <c r="X612" i="15" s="1"/>
  <c r="Y611" i="15"/>
  <c r="X611" i="15"/>
  <c r="T611" i="15"/>
  <c r="Z611" i="15" s="1"/>
  <c r="S611" i="15"/>
  <c r="R611" i="15"/>
  <c r="Y610" i="15"/>
  <c r="S610" i="15"/>
  <c r="T610" i="15" s="1"/>
  <c r="Z610" i="15" s="1"/>
  <c r="R610" i="15"/>
  <c r="X610" i="15" s="1"/>
  <c r="Y609" i="15"/>
  <c r="T609" i="15"/>
  <c r="Z609" i="15" s="1"/>
  <c r="S609" i="15"/>
  <c r="R609" i="15"/>
  <c r="X609" i="15" s="1"/>
  <c r="S608" i="15"/>
  <c r="Y608" i="15" s="1"/>
  <c r="R608" i="15"/>
  <c r="X608" i="15" s="1"/>
  <c r="Z607" i="15"/>
  <c r="Y607" i="15"/>
  <c r="X607" i="15"/>
  <c r="S607" i="15"/>
  <c r="T607" i="15" s="1"/>
  <c r="R607" i="15"/>
  <c r="X606" i="15"/>
  <c r="S606" i="15"/>
  <c r="R606" i="15"/>
  <c r="X605" i="15"/>
  <c r="S605" i="15"/>
  <c r="R605" i="15"/>
  <c r="X604" i="15"/>
  <c r="T604" i="15"/>
  <c r="Z604" i="15" s="1"/>
  <c r="S604" i="15"/>
  <c r="Y604" i="15" s="1"/>
  <c r="R604" i="15"/>
  <c r="Z603" i="15"/>
  <c r="Y603" i="15"/>
  <c r="S603" i="15"/>
  <c r="T603" i="15" s="1"/>
  <c r="R603" i="15"/>
  <c r="X603" i="15" s="1"/>
  <c r="X602" i="15"/>
  <c r="S602" i="15"/>
  <c r="R602" i="15"/>
  <c r="S601" i="15"/>
  <c r="R601" i="15"/>
  <c r="X601" i="15" s="1"/>
  <c r="X600" i="15"/>
  <c r="T600" i="15"/>
  <c r="Z600" i="15" s="1"/>
  <c r="S600" i="15"/>
  <c r="Y600" i="15" s="1"/>
  <c r="R600" i="15"/>
  <c r="Z599" i="15"/>
  <c r="Y599" i="15"/>
  <c r="S599" i="15"/>
  <c r="T599" i="15" s="1"/>
  <c r="R599" i="15"/>
  <c r="X599" i="15" s="1"/>
  <c r="X598" i="15"/>
  <c r="S598" i="15"/>
  <c r="R598" i="15"/>
  <c r="S597" i="15"/>
  <c r="Y597" i="15" s="1"/>
  <c r="R597" i="15"/>
  <c r="X597" i="15" s="1"/>
  <c r="Z596" i="15"/>
  <c r="Y596" i="15"/>
  <c r="X596" i="15"/>
  <c r="S596" i="15"/>
  <c r="T596" i="15" s="1"/>
  <c r="R596" i="15"/>
  <c r="Y595" i="15"/>
  <c r="T595" i="15"/>
  <c r="Z595" i="15" s="1"/>
  <c r="S595" i="15"/>
  <c r="R595" i="15"/>
  <c r="X595" i="15" s="1"/>
  <c r="Z594" i="15"/>
  <c r="X594" i="15"/>
  <c r="T594" i="15"/>
  <c r="S594" i="15"/>
  <c r="Y594" i="15" s="1"/>
  <c r="R594" i="15"/>
  <c r="G594" i="15"/>
  <c r="G595" i="15" s="1"/>
  <c r="G596" i="15" s="1"/>
  <c r="G597" i="15" s="1"/>
  <c r="G598" i="15" s="1"/>
  <c r="T593" i="15"/>
  <c r="Z593" i="15" s="1"/>
  <c r="S593" i="15"/>
  <c r="Y593" i="15" s="1"/>
  <c r="R593" i="15"/>
  <c r="X593" i="15" s="1"/>
  <c r="G593" i="15"/>
  <c r="Z592" i="15"/>
  <c r="Y592" i="15"/>
  <c r="S592" i="15"/>
  <c r="T592" i="15" s="1"/>
  <c r="R592" i="15"/>
  <c r="X592" i="15" s="1"/>
  <c r="X591" i="15"/>
  <c r="S591" i="15"/>
  <c r="R591" i="15"/>
  <c r="S590" i="15"/>
  <c r="R590" i="15"/>
  <c r="X590" i="15" s="1"/>
  <c r="X589" i="15"/>
  <c r="T589" i="15"/>
  <c r="Z589" i="15" s="1"/>
  <c r="S589" i="15"/>
  <c r="Y589" i="15" s="1"/>
  <c r="R589" i="15"/>
  <c r="Z588" i="15"/>
  <c r="Y588" i="15"/>
  <c r="S588" i="15"/>
  <c r="T588" i="15" s="1"/>
  <c r="R588" i="15"/>
  <c r="X588" i="15" s="1"/>
  <c r="X587" i="15"/>
  <c r="S587" i="15"/>
  <c r="R587" i="15"/>
  <c r="S586" i="15"/>
  <c r="R586" i="15"/>
  <c r="X586" i="15" s="1"/>
  <c r="X585" i="15"/>
  <c r="S585" i="15"/>
  <c r="R585" i="15"/>
  <c r="Z584" i="15"/>
  <c r="Y584" i="15"/>
  <c r="S584" i="15"/>
  <c r="T584" i="15" s="1"/>
  <c r="R584" i="15"/>
  <c r="X584" i="15" s="1"/>
  <c r="Y583" i="15"/>
  <c r="T583" i="15"/>
  <c r="Z583" i="15" s="1"/>
  <c r="S583" i="15"/>
  <c r="R583" i="15"/>
  <c r="X583" i="15" s="1"/>
  <c r="Z582" i="15"/>
  <c r="X582" i="15"/>
  <c r="T582" i="15"/>
  <c r="S582" i="15"/>
  <c r="Y582" i="15" s="1"/>
  <c r="R582" i="15"/>
  <c r="S581" i="15"/>
  <c r="R581" i="15"/>
  <c r="X581" i="15" s="1"/>
  <c r="X580" i="15"/>
  <c r="S580" i="15"/>
  <c r="R580" i="15"/>
  <c r="Y579" i="15"/>
  <c r="X579" i="15"/>
  <c r="T579" i="15"/>
  <c r="Z579" i="15" s="1"/>
  <c r="S579" i="15"/>
  <c r="R579" i="15"/>
  <c r="G579" i="15"/>
  <c r="G580" i="15" s="1"/>
  <c r="G581" i="15" s="1"/>
  <c r="G582" i="15" s="1"/>
  <c r="G583" i="15" s="1"/>
  <c r="G584" i="15" s="1"/>
  <c r="X578" i="15"/>
  <c r="T578" i="15"/>
  <c r="Z578" i="15" s="1"/>
  <c r="S578" i="15"/>
  <c r="Y578" i="15" s="1"/>
  <c r="R578" i="15"/>
  <c r="Z577" i="15"/>
  <c r="Y577" i="15"/>
  <c r="S577" i="15"/>
  <c r="T577" i="15" s="1"/>
  <c r="R577" i="15"/>
  <c r="X577" i="15" s="1"/>
  <c r="X576" i="15"/>
  <c r="S576" i="15"/>
  <c r="R576" i="15"/>
  <c r="S575" i="15"/>
  <c r="R575" i="15"/>
  <c r="X575" i="15" s="1"/>
  <c r="X574" i="15"/>
  <c r="S574" i="15"/>
  <c r="R574" i="15"/>
  <c r="Z573" i="15"/>
  <c r="Y573" i="15"/>
  <c r="X573" i="15"/>
  <c r="S573" i="15"/>
  <c r="T573" i="15" s="1"/>
  <c r="R573" i="15"/>
  <c r="X572" i="15"/>
  <c r="S572" i="15"/>
  <c r="R572" i="15"/>
  <c r="S571" i="15"/>
  <c r="R571" i="15"/>
  <c r="X571" i="15" s="1"/>
  <c r="X570" i="15"/>
  <c r="S570" i="15"/>
  <c r="R570" i="15"/>
  <c r="S569" i="15"/>
  <c r="R569" i="15"/>
  <c r="X569" i="15" s="1"/>
  <c r="X568" i="15"/>
  <c r="S568" i="15"/>
  <c r="R568" i="15"/>
  <c r="Y567" i="15"/>
  <c r="X567" i="15"/>
  <c r="T567" i="15"/>
  <c r="Z567" i="15" s="1"/>
  <c r="S567" i="15"/>
  <c r="R567" i="15"/>
  <c r="G567" i="15"/>
  <c r="G568" i="15" s="1"/>
  <c r="G569" i="15" s="1"/>
  <c r="G570" i="15" s="1"/>
  <c r="X566" i="15"/>
  <c r="S566" i="15"/>
  <c r="Y566" i="15" s="1"/>
  <c r="R566" i="15"/>
  <c r="G566" i="15"/>
  <c r="Y565" i="15"/>
  <c r="T565" i="15"/>
  <c r="Z565" i="15" s="1"/>
  <c r="S565" i="15"/>
  <c r="R565" i="15"/>
  <c r="X565" i="15" s="1"/>
  <c r="G565" i="15"/>
  <c r="S564" i="15"/>
  <c r="R564" i="15"/>
  <c r="X564" i="15" s="1"/>
  <c r="X563" i="15"/>
  <c r="S563" i="15"/>
  <c r="R563" i="15"/>
  <c r="Z562" i="15"/>
  <c r="Y562" i="15"/>
  <c r="X562" i="15"/>
  <c r="S562" i="15"/>
  <c r="T562" i="15" s="1"/>
  <c r="R562" i="15"/>
  <c r="X561" i="15"/>
  <c r="S561" i="15"/>
  <c r="R561" i="15"/>
  <c r="S560" i="15"/>
  <c r="R560" i="15"/>
  <c r="X560" i="15" s="1"/>
  <c r="X559" i="15"/>
  <c r="S559" i="15"/>
  <c r="Y559" i="15" s="1"/>
  <c r="R559" i="15"/>
  <c r="Z558" i="15"/>
  <c r="Y558" i="15"/>
  <c r="X558" i="15"/>
  <c r="S558" i="15"/>
  <c r="T558" i="15" s="1"/>
  <c r="R558" i="15"/>
  <c r="X557" i="15"/>
  <c r="S557" i="15"/>
  <c r="R557" i="15"/>
  <c r="X556" i="15"/>
  <c r="S556" i="15"/>
  <c r="R556" i="15"/>
  <c r="Y555" i="15"/>
  <c r="X555" i="15"/>
  <c r="T555" i="15"/>
  <c r="Z555" i="15" s="1"/>
  <c r="S555" i="15"/>
  <c r="R555" i="15"/>
  <c r="X554" i="15"/>
  <c r="S554" i="15"/>
  <c r="Y554" i="15" s="1"/>
  <c r="R554" i="15"/>
  <c r="Y553" i="15"/>
  <c r="T553" i="15"/>
  <c r="Z553" i="15" s="1"/>
  <c r="S553" i="15"/>
  <c r="R553" i="15"/>
  <c r="X553" i="15" s="1"/>
  <c r="Z552" i="15"/>
  <c r="S552" i="15"/>
  <c r="T552" i="15" s="1"/>
  <c r="R552" i="15"/>
  <c r="X552" i="15" s="1"/>
  <c r="G552" i="15"/>
  <c r="G553" i="15" s="1"/>
  <c r="G554" i="15" s="1"/>
  <c r="G555" i="15" s="1"/>
  <c r="G556" i="15" s="1"/>
  <c r="Y551" i="15"/>
  <c r="X551" i="15"/>
  <c r="T551" i="15"/>
  <c r="Z551" i="15" s="1"/>
  <c r="S551" i="15"/>
  <c r="R551" i="15"/>
  <c r="G551" i="15"/>
  <c r="X550" i="15"/>
  <c r="S550" i="15"/>
  <c r="R550" i="15"/>
  <c r="S549" i="15"/>
  <c r="R549" i="15"/>
  <c r="X549" i="15" s="1"/>
  <c r="X548" i="15"/>
  <c r="S548" i="15"/>
  <c r="R548" i="15"/>
  <c r="Z547" i="15"/>
  <c r="Y547" i="15"/>
  <c r="X547" i="15"/>
  <c r="S547" i="15"/>
  <c r="T547" i="15" s="1"/>
  <c r="R547" i="15"/>
  <c r="X546" i="15"/>
  <c r="S546" i="15"/>
  <c r="R546" i="15"/>
  <c r="X545" i="15"/>
  <c r="S545" i="15"/>
  <c r="R545" i="15"/>
  <c r="X544" i="15"/>
  <c r="S544" i="15"/>
  <c r="Y544" i="15" s="1"/>
  <c r="R544" i="15"/>
  <c r="Y543" i="15"/>
  <c r="X543" i="15"/>
  <c r="S543" i="15"/>
  <c r="T543" i="15" s="1"/>
  <c r="R543" i="15"/>
  <c r="W543" i="15" s="1"/>
  <c r="Q543" i="15"/>
  <c r="T542" i="15"/>
  <c r="S542" i="15"/>
  <c r="R542" i="15"/>
  <c r="Q542" i="15"/>
  <c r="Y541" i="15"/>
  <c r="X541" i="15"/>
  <c r="W541" i="15"/>
  <c r="T541" i="15"/>
  <c r="Z541" i="15" s="1"/>
  <c r="Y540" i="15"/>
  <c r="T540" i="15"/>
  <c r="Z540" i="15" s="1"/>
  <c r="S540" i="15"/>
  <c r="R540" i="15"/>
  <c r="X540" i="15" s="1"/>
  <c r="Y539" i="15"/>
  <c r="X539" i="15"/>
  <c r="T539" i="15"/>
  <c r="Z539" i="15" s="1"/>
  <c r="S539" i="15"/>
  <c r="R539" i="15"/>
  <c r="S538" i="15"/>
  <c r="R538" i="15"/>
  <c r="X538" i="15" s="1"/>
  <c r="Y537" i="15"/>
  <c r="T537" i="15"/>
  <c r="Z537" i="15" s="1"/>
  <c r="S537" i="15"/>
  <c r="R537" i="15"/>
  <c r="X537" i="15" s="1"/>
  <c r="S536" i="15"/>
  <c r="R536" i="15"/>
  <c r="X536" i="15" s="1"/>
  <c r="Y535" i="15"/>
  <c r="T535" i="15"/>
  <c r="Z535" i="15" s="1"/>
  <c r="S535" i="15"/>
  <c r="R535" i="15"/>
  <c r="X535" i="15" s="1"/>
  <c r="S534" i="15"/>
  <c r="T534" i="15" s="1"/>
  <c r="Z534" i="15" s="1"/>
  <c r="R534" i="15"/>
  <c r="X534" i="15" s="1"/>
  <c r="Y533" i="15"/>
  <c r="T533" i="15"/>
  <c r="Z533" i="15" s="1"/>
  <c r="S533" i="15"/>
  <c r="R533" i="15"/>
  <c r="X533" i="15" s="1"/>
  <c r="T532" i="15"/>
  <c r="Z532" i="15" s="1"/>
  <c r="S532" i="15"/>
  <c r="Y532" i="15" s="1"/>
  <c r="R532" i="15"/>
  <c r="X532" i="15" s="1"/>
  <c r="Y531" i="15"/>
  <c r="X531" i="15"/>
  <c r="T531" i="15"/>
  <c r="Z531" i="15" s="1"/>
  <c r="S531" i="15"/>
  <c r="R531" i="15"/>
  <c r="Z530" i="15"/>
  <c r="S530" i="15"/>
  <c r="T530" i="15" s="1"/>
  <c r="R530" i="15"/>
  <c r="X530" i="15" s="1"/>
  <c r="Y529" i="15"/>
  <c r="T529" i="15"/>
  <c r="Z529" i="15" s="1"/>
  <c r="S529" i="15"/>
  <c r="R529" i="15"/>
  <c r="X529" i="15" s="1"/>
  <c r="Y528" i="15"/>
  <c r="S528" i="15"/>
  <c r="T528" i="15" s="1"/>
  <c r="Z528" i="15" s="1"/>
  <c r="R528" i="15"/>
  <c r="X528" i="15" s="1"/>
  <c r="Y527" i="15"/>
  <c r="T527" i="15"/>
  <c r="Z527" i="15" s="1"/>
  <c r="S527" i="15"/>
  <c r="R527" i="15"/>
  <c r="X527" i="15" s="1"/>
  <c r="Z526" i="15"/>
  <c r="Y526" i="15"/>
  <c r="S526" i="15"/>
  <c r="T526" i="15" s="1"/>
  <c r="R526" i="15"/>
  <c r="X526" i="15" s="1"/>
  <c r="Y525" i="15"/>
  <c r="T525" i="15"/>
  <c r="Z525" i="15" s="1"/>
  <c r="S525" i="15"/>
  <c r="R525" i="15"/>
  <c r="X525" i="15" s="1"/>
  <c r="Y524" i="15"/>
  <c r="T524" i="15"/>
  <c r="Z524" i="15" s="1"/>
  <c r="S524" i="15"/>
  <c r="R524" i="15"/>
  <c r="X524" i="15" s="1"/>
  <c r="Y523" i="15"/>
  <c r="X523" i="15"/>
  <c r="T523" i="15"/>
  <c r="Z523" i="15" s="1"/>
  <c r="S523" i="15"/>
  <c r="R523" i="15"/>
  <c r="S522" i="15"/>
  <c r="R522" i="15"/>
  <c r="X522" i="15" s="1"/>
  <c r="Y521" i="15"/>
  <c r="T521" i="15"/>
  <c r="Z521" i="15" s="1"/>
  <c r="S521" i="15"/>
  <c r="R521" i="15"/>
  <c r="X521" i="15" s="1"/>
  <c r="S520" i="15"/>
  <c r="T520" i="15" s="1"/>
  <c r="Z520" i="15" s="1"/>
  <c r="R520" i="15"/>
  <c r="X520" i="15" s="1"/>
  <c r="Y519" i="15"/>
  <c r="T519" i="15"/>
  <c r="Z519" i="15" s="1"/>
  <c r="S519" i="15"/>
  <c r="R519" i="15"/>
  <c r="X519" i="15" s="1"/>
  <c r="Y518" i="15"/>
  <c r="S518" i="15"/>
  <c r="T518" i="15" s="1"/>
  <c r="Z518" i="15" s="1"/>
  <c r="R518" i="15"/>
  <c r="X518" i="15" s="1"/>
  <c r="Y517" i="15"/>
  <c r="T517" i="15"/>
  <c r="Z517" i="15" s="1"/>
  <c r="S517" i="15"/>
  <c r="R517" i="15"/>
  <c r="X517" i="15" s="1"/>
  <c r="T516" i="15"/>
  <c r="Z516" i="15" s="1"/>
  <c r="S516" i="15"/>
  <c r="Y516" i="15" s="1"/>
  <c r="R516" i="15"/>
  <c r="X516" i="15" s="1"/>
  <c r="Y515" i="15"/>
  <c r="X515" i="15"/>
  <c r="T515" i="15"/>
  <c r="Z515" i="15" s="1"/>
  <c r="S515" i="15"/>
  <c r="R515" i="15"/>
  <c r="Z514" i="15"/>
  <c r="Y514" i="15"/>
  <c r="S514" i="15"/>
  <c r="T514" i="15" s="1"/>
  <c r="R514" i="15"/>
  <c r="X514" i="15" s="1"/>
  <c r="Y513" i="15"/>
  <c r="T513" i="15"/>
  <c r="Z513" i="15" s="1"/>
  <c r="S513" i="15"/>
  <c r="R513" i="15"/>
  <c r="X513" i="15" s="1"/>
  <c r="Y512" i="15"/>
  <c r="T512" i="15"/>
  <c r="Z512" i="15" s="1"/>
  <c r="S512" i="15"/>
  <c r="R512" i="15"/>
  <c r="X512" i="15" s="1"/>
  <c r="Y511" i="15"/>
  <c r="T511" i="15"/>
  <c r="Z511" i="15" s="1"/>
  <c r="S511" i="15"/>
  <c r="R511" i="15"/>
  <c r="X511" i="15" s="1"/>
  <c r="Z510" i="15"/>
  <c r="Y510" i="15"/>
  <c r="S510" i="15"/>
  <c r="T510" i="15" s="1"/>
  <c r="R510" i="15"/>
  <c r="X510" i="15" s="1"/>
  <c r="Y509" i="15"/>
  <c r="T509" i="15"/>
  <c r="Z509" i="15" s="1"/>
  <c r="S509" i="15"/>
  <c r="R509" i="15"/>
  <c r="X509" i="15" s="1"/>
  <c r="Y508" i="15"/>
  <c r="T508" i="15"/>
  <c r="Z508" i="15" s="1"/>
  <c r="S508" i="15"/>
  <c r="R508" i="15"/>
  <c r="X508" i="15" s="1"/>
  <c r="Z507" i="15"/>
  <c r="S507" i="15"/>
  <c r="T507" i="15" s="1"/>
  <c r="R507" i="15"/>
  <c r="X507" i="15" s="1"/>
  <c r="X506" i="15"/>
  <c r="S506" i="15"/>
  <c r="R506" i="15"/>
  <c r="X505" i="15"/>
  <c r="S505" i="15"/>
  <c r="R505" i="15"/>
  <c r="X504" i="15"/>
  <c r="T504" i="15"/>
  <c r="Z504" i="15" s="1"/>
  <c r="S504" i="15"/>
  <c r="Y504" i="15" s="1"/>
  <c r="R504" i="15"/>
  <c r="Z503" i="15"/>
  <c r="Y503" i="15"/>
  <c r="T503" i="15"/>
  <c r="S503" i="15"/>
  <c r="R503" i="15"/>
  <c r="X503" i="15" s="1"/>
  <c r="X502" i="15"/>
  <c r="T502" i="15"/>
  <c r="Z502" i="15" s="1"/>
  <c r="S502" i="15"/>
  <c r="Y502" i="15" s="1"/>
  <c r="R502" i="15"/>
  <c r="Z501" i="15"/>
  <c r="Y501" i="15"/>
  <c r="S501" i="15"/>
  <c r="T501" i="15" s="1"/>
  <c r="R501" i="15"/>
  <c r="X501" i="15" s="1"/>
  <c r="X500" i="15"/>
  <c r="S500" i="15"/>
  <c r="R500" i="15"/>
  <c r="S499" i="15"/>
  <c r="R499" i="15"/>
  <c r="X499" i="15" s="1"/>
  <c r="X498" i="15"/>
  <c r="S498" i="15"/>
  <c r="Y498" i="15" s="1"/>
  <c r="R498" i="15"/>
  <c r="Z497" i="15"/>
  <c r="Y497" i="15"/>
  <c r="S497" i="15"/>
  <c r="T497" i="15" s="1"/>
  <c r="R497" i="15"/>
  <c r="X497" i="15" s="1"/>
  <c r="X496" i="15"/>
  <c r="S496" i="15"/>
  <c r="R496" i="15"/>
  <c r="S495" i="15"/>
  <c r="R495" i="15"/>
  <c r="X495" i="15" s="1"/>
  <c r="X494" i="15"/>
  <c r="S494" i="15"/>
  <c r="R494" i="15"/>
  <c r="Z493" i="15"/>
  <c r="Y493" i="15"/>
  <c r="X493" i="15"/>
  <c r="S493" i="15"/>
  <c r="T493" i="15" s="1"/>
  <c r="R493" i="15"/>
  <c r="X492" i="15"/>
  <c r="S492" i="15"/>
  <c r="R492" i="15"/>
  <c r="X491" i="15"/>
  <c r="S491" i="15"/>
  <c r="R491" i="15"/>
  <c r="X490" i="15"/>
  <c r="S490" i="15"/>
  <c r="Y490" i="15" s="1"/>
  <c r="R490" i="15"/>
  <c r="Z489" i="15"/>
  <c r="Y489" i="15"/>
  <c r="X489" i="15"/>
  <c r="S489" i="15"/>
  <c r="T489" i="15" s="1"/>
  <c r="R489" i="15"/>
  <c r="X488" i="15"/>
  <c r="S488" i="15"/>
  <c r="R488" i="15"/>
  <c r="X487" i="15"/>
  <c r="S487" i="15"/>
  <c r="R487" i="15"/>
  <c r="X486" i="15"/>
  <c r="T486" i="15"/>
  <c r="Z486" i="15" s="1"/>
  <c r="S486" i="15"/>
  <c r="Y486" i="15" s="1"/>
  <c r="R486" i="15"/>
  <c r="Z485" i="15"/>
  <c r="Y485" i="15"/>
  <c r="S485" i="15"/>
  <c r="T485" i="15" s="1"/>
  <c r="R485" i="15"/>
  <c r="X485" i="15" s="1"/>
  <c r="X484" i="15"/>
  <c r="S484" i="15"/>
  <c r="R484" i="15"/>
  <c r="S483" i="15"/>
  <c r="R483" i="15"/>
  <c r="X483" i="15" s="1"/>
  <c r="X482" i="15"/>
  <c r="S482" i="15"/>
  <c r="Y482" i="15" s="1"/>
  <c r="R482" i="15"/>
  <c r="Z481" i="15"/>
  <c r="Y481" i="15"/>
  <c r="S481" i="15"/>
  <c r="T481" i="15" s="1"/>
  <c r="R481" i="15"/>
  <c r="X481" i="15" s="1"/>
  <c r="Z480" i="15"/>
  <c r="Y480" i="15"/>
  <c r="W480" i="15"/>
  <c r="R480" i="15"/>
  <c r="X480" i="15" s="1"/>
  <c r="S479" i="15"/>
  <c r="T479" i="15" s="1"/>
  <c r="R479" i="15"/>
  <c r="Q479" i="15"/>
  <c r="Z478" i="15"/>
  <c r="Y478" i="15"/>
  <c r="X478" i="15"/>
  <c r="R478" i="15"/>
  <c r="Q478" i="15"/>
  <c r="W478" i="15" s="1"/>
  <c r="Z477" i="15"/>
  <c r="Y477" i="15"/>
  <c r="R477" i="15"/>
  <c r="X477" i="15" s="1"/>
  <c r="Q477" i="15"/>
  <c r="W477" i="15" s="1"/>
  <c r="Z476" i="15"/>
  <c r="Y476" i="15"/>
  <c r="X476" i="15"/>
  <c r="W476" i="15"/>
  <c r="R476" i="15"/>
  <c r="Q476" i="15"/>
  <c r="Y475" i="15"/>
  <c r="Z475" i="15" s="1"/>
  <c r="W475" i="15"/>
  <c r="S475" i="15"/>
  <c r="T475" i="15" s="1"/>
  <c r="R475" i="15"/>
  <c r="X475" i="15" s="1"/>
  <c r="Q475" i="15"/>
  <c r="Y474" i="15"/>
  <c r="Z474" i="15" s="1"/>
  <c r="W474" i="15"/>
  <c r="S474" i="15"/>
  <c r="T474" i="15" s="1"/>
  <c r="R474" i="15"/>
  <c r="X474" i="15" s="1"/>
  <c r="Q474" i="15"/>
  <c r="Y473" i="15"/>
  <c r="Z473" i="15" s="1"/>
  <c r="W473" i="15"/>
  <c r="R473" i="15"/>
  <c r="X473" i="15" s="1"/>
  <c r="Q473" i="15"/>
  <c r="S473" i="15" s="1"/>
  <c r="T473" i="15" s="1"/>
  <c r="W472" i="15"/>
  <c r="S472" i="15"/>
  <c r="T472" i="15" s="1"/>
  <c r="R472" i="15"/>
  <c r="X472" i="15" s="1"/>
  <c r="Y472" i="15" s="1"/>
  <c r="Z472" i="15" s="1"/>
  <c r="Q472" i="15"/>
  <c r="W471" i="15"/>
  <c r="S471" i="15"/>
  <c r="T471" i="15" s="1"/>
  <c r="R471" i="15"/>
  <c r="X471" i="15" s="1"/>
  <c r="Y471" i="15" s="1"/>
  <c r="Z471" i="15" s="1"/>
  <c r="Q471" i="15"/>
  <c r="Y470" i="15"/>
  <c r="Z470" i="15" s="1"/>
  <c r="W470" i="15"/>
  <c r="S470" i="15"/>
  <c r="T470" i="15" s="1"/>
  <c r="R470" i="15"/>
  <c r="X470" i="15" s="1"/>
  <c r="Q470" i="15"/>
  <c r="Z469" i="15"/>
  <c r="Y469" i="15"/>
  <c r="W469" i="15"/>
  <c r="R469" i="15"/>
  <c r="X469" i="15" s="1"/>
  <c r="X468" i="15"/>
  <c r="Y468" i="15" s="1"/>
  <c r="W468" i="15"/>
  <c r="R468" i="15"/>
  <c r="Q468" i="15"/>
  <c r="S468" i="15" s="1"/>
  <c r="T468" i="15" s="1"/>
  <c r="R467" i="15"/>
  <c r="Q467" i="15"/>
  <c r="S467" i="15" s="1"/>
  <c r="T467" i="15" s="1"/>
  <c r="X466" i="15"/>
  <c r="Y466" i="15" s="1"/>
  <c r="W466" i="15"/>
  <c r="T466" i="15"/>
  <c r="R466" i="15"/>
  <c r="Z466" i="15" s="1"/>
  <c r="Q466" i="15"/>
  <c r="S466" i="15" s="1"/>
  <c r="X465" i="15"/>
  <c r="Y465" i="15" s="1"/>
  <c r="Z465" i="15" s="1"/>
  <c r="T465" i="15"/>
  <c r="R465" i="15"/>
  <c r="W465" i="15" s="1"/>
  <c r="Q465" i="15"/>
  <c r="S465" i="15" s="1"/>
  <c r="Z464" i="15"/>
  <c r="Y464" i="15"/>
  <c r="X464" i="15"/>
  <c r="W464" i="15"/>
  <c r="Z463" i="15"/>
  <c r="Y463" i="15"/>
  <c r="X463" i="15"/>
  <c r="W463" i="15"/>
  <c r="R463" i="15"/>
  <c r="R462" i="15"/>
  <c r="Q462" i="15"/>
  <c r="S462" i="15" s="1"/>
  <c r="T462" i="15" s="1"/>
  <c r="Z461" i="15"/>
  <c r="Y461" i="15"/>
  <c r="X461" i="15"/>
  <c r="W461" i="15"/>
  <c r="R461" i="15"/>
  <c r="Z460" i="15"/>
  <c r="Y460" i="15"/>
  <c r="X460" i="15"/>
  <c r="Q460" i="15"/>
  <c r="W460" i="15" s="1"/>
  <c r="Y459" i="15"/>
  <c r="Z459" i="15" s="1"/>
  <c r="W459" i="15"/>
  <c r="T459" i="15"/>
  <c r="R459" i="15"/>
  <c r="X459" i="15" s="1"/>
  <c r="Q459" i="15"/>
  <c r="S459" i="15" s="1"/>
  <c r="W458" i="15"/>
  <c r="R458" i="15"/>
  <c r="X458" i="15" s="1"/>
  <c r="Y458" i="15" s="1"/>
  <c r="Z458" i="15" s="1"/>
  <c r="Q458" i="15"/>
  <c r="S458" i="15" s="1"/>
  <c r="T458" i="15" s="1"/>
  <c r="Y457" i="15"/>
  <c r="W457" i="15"/>
  <c r="T457" i="15"/>
  <c r="Z457" i="15" s="1"/>
  <c r="R457" i="15"/>
  <c r="X457" i="15" s="1"/>
  <c r="Y456" i="15"/>
  <c r="W456" i="15"/>
  <c r="T456" i="15"/>
  <c r="Z456" i="15" s="1"/>
  <c r="R456" i="15"/>
  <c r="X456" i="15" s="1"/>
  <c r="Y455" i="15"/>
  <c r="Z455" i="15" s="1"/>
  <c r="W455" i="15"/>
  <c r="T455" i="15"/>
  <c r="R455" i="15"/>
  <c r="X455" i="15" s="1"/>
  <c r="Q455" i="15"/>
  <c r="S455" i="15" s="1"/>
  <c r="Z454" i="15"/>
  <c r="W454" i="15"/>
  <c r="R454" i="15"/>
  <c r="X454" i="15" s="1"/>
  <c r="Y454" i="15" s="1"/>
  <c r="Q454" i="15"/>
  <c r="S454" i="15" s="1"/>
  <c r="T454" i="15" s="1"/>
  <c r="W453" i="15"/>
  <c r="T453" i="15"/>
  <c r="S453" i="15"/>
  <c r="R453" i="15"/>
  <c r="X453" i="15" s="1"/>
  <c r="Y453" i="15" s="1"/>
  <c r="Z453" i="15" s="1"/>
  <c r="Q453" i="15"/>
  <c r="S452" i="15"/>
  <c r="Q452" i="15"/>
  <c r="F452" i="15"/>
  <c r="X451" i="15"/>
  <c r="Y451" i="15" s="1"/>
  <c r="W451" i="15"/>
  <c r="T451" i="15"/>
  <c r="R451" i="15"/>
  <c r="Q451" i="15"/>
  <c r="S451" i="15" s="1"/>
  <c r="Z450" i="15"/>
  <c r="X450" i="15"/>
  <c r="Y450" i="15" s="1"/>
  <c r="R450" i="15"/>
  <c r="W450" i="15" s="1"/>
  <c r="Q450" i="15"/>
  <c r="S450" i="15" s="1"/>
  <c r="T450" i="15" s="1"/>
  <c r="F450" i="15"/>
  <c r="R449" i="15"/>
  <c r="Q449" i="15"/>
  <c r="S449" i="15" s="1"/>
  <c r="F449" i="15"/>
  <c r="T449" i="15" s="1"/>
  <c r="F448" i="15"/>
  <c r="W447" i="15"/>
  <c r="S447" i="15"/>
  <c r="T447" i="15" s="1"/>
  <c r="R447" i="15"/>
  <c r="X447" i="15" s="1"/>
  <c r="Y447" i="15" s="1"/>
  <c r="Z447" i="15" s="1"/>
  <c r="Q447" i="15"/>
  <c r="Z446" i="15"/>
  <c r="Y446" i="15"/>
  <c r="W446" i="15"/>
  <c r="R446" i="15"/>
  <c r="X446" i="15" s="1"/>
  <c r="X445" i="15"/>
  <c r="Y445" i="15" s="1"/>
  <c r="Z445" i="15" s="1"/>
  <c r="T445" i="15"/>
  <c r="R445" i="15"/>
  <c r="W445" i="15" s="1"/>
  <c r="Q445" i="15"/>
  <c r="S445" i="15" s="1"/>
  <c r="X444" i="15"/>
  <c r="Y444" i="15" s="1"/>
  <c r="W444" i="15"/>
  <c r="R444" i="15"/>
  <c r="Q444" i="15"/>
  <c r="S444" i="15" s="1"/>
  <c r="T444" i="15" s="1"/>
  <c r="R443" i="15"/>
  <c r="Q443" i="15"/>
  <c r="S443" i="15" s="1"/>
  <c r="T443" i="15" s="1"/>
  <c r="X442" i="15"/>
  <c r="Y442" i="15" s="1"/>
  <c r="W442" i="15"/>
  <c r="T442" i="15"/>
  <c r="R442" i="15"/>
  <c r="Z442" i="15" s="1"/>
  <c r="Q442" i="15"/>
  <c r="S442" i="15" s="1"/>
  <c r="X441" i="15"/>
  <c r="Y441" i="15" s="1"/>
  <c r="Z441" i="15" s="1"/>
  <c r="T441" i="15"/>
  <c r="R441" i="15"/>
  <c r="W441" i="15" s="1"/>
  <c r="Q441" i="15"/>
  <c r="S441" i="15" s="1"/>
  <c r="X440" i="15"/>
  <c r="Y440" i="15" s="1"/>
  <c r="W440" i="15"/>
  <c r="R440" i="15"/>
  <c r="Q440" i="15"/>
  <c r="S440" i="15" s="1"/>
  <c r="T440" i="15" s="1"/>
  <c r="R439" i="15"/>
  <c r="Q439" i="15"/>
  <c r="S439" i="15" s="1"/>
  <c r="T439" i="15" s="1"/>
  <c r="X438" i="15"/>
  <c r="Y438" i="15" s="1"/>
  <c r="W438" i="15"/>
  <c r="T438" i="15"/>
  <c r="R438" i="15"/>
  <c r="Z438" i="15" s="1"/>
  <c r="Q438" i="15"/>
  <c r="S438" i="15" s="1"/>
  <c r="X437" i="15"/>
  <c r="Y437" i="15" s="1"/>
  <c r="Z437" i="15" s="1"/>
  <c r="T437" i="15"/>
  <c r="R437" i="15"/>
  <c r="W437" i="15" s="1"/>
  <c r="Q437" i="15"/>
  <c r="S437" i="15" s="1"/>
  <c r="X436" i="15"/>
  <c r="Y436" i="15" s="1"/>
  <c r="W436" i="15"/>
  <c r="R436" i="15"/>
  <c r="Q436" i="15"/>
  <c r="S436" i="15" s="1"/>
  <c r="T436" i="15" s="1"/>
  <c r="R435" i="15"/>
  <c r="Q435" i="15"/>
  <c r="S435" i="15" s="1"/>
  <c r="T435" i="15" s="1"/>
  <c r="X434" i="15"/>
  <c r="Y434" i="15" s="1"/>
  <c r="W434" i="15"/>
  <c r="T434" i="15"/>
  <c r="R434" i="15"/>
  <c r="Z434" i="15" s="1"/>
  <c r="Q434" i="15"/>
  <c r="S434" i="15" s="1"/>
  <c r="T433" i="15"/>
  <c r="Q433" i="15"/>
  <c r="S433" i="15" s="1"/>
  <c r="Q432" i="15"/>
  <c r="Q431" i="15"/>
  <c r="Q430" i="15"/>
  <c r="R429" i="15"/>
  <c r="Q429" i="15"/>
  <c r="S429" i="15" s="1"/>
  <c r="T429" i="15" s="1"/>
  <c r="X428" i="15"/>
  <c r="Y428" i="15" s="1"/>
  <c r="W428" i="15"/>
  <c r="T428" i="15"/>
  <c r="R428" i="15"/>
  <c r="Z428" i="15" s="1"/>
  <c r="Q428" i="15"/>
  <c r="S428" i="15" s="1"/>
  <c r="X427" i="15"/>
  <c r="Y427" i="15" s="1"/>
  <c r="Z427" i="15" s="1"/>
  <c r="T427" i="15"/>
  <c r="R427" i="15"/>
  <c r="W427" i="15" s="1"/>
  <c r="Q427" i="15"/>
  <c r="S427" i="15" s="1"/>
  <c r="X426" i="15"/>
  <c r="Y426" i="15" s="1"/>
  <c r="W426" i="15"/>
  <c r="R426" i="15"/>
  <c r="Q426" i="15"/>
  <c r="S426" i="15" s="1"/>
  <c r="T426" i="15" s="1"/>
  <c r="R425" i="15"/>
  <c r="Q425" i="15"/>
  <c r="S425" i="15" s="1"/>
  <c r="T425" i="15" s="1"/>
  <c r="X424" i="15"/>
  <c r="Y424" i="15" s="1"/>
  <c r="W424" i="15"/>
  <c r="T424" i="15"/>
  <c r="R424" i="15"/>
  <c r="Z424" i="15" s="1"/>
  <c r="Q424" i="15"/>
  <c r="S424" i="15" s="1"/>
  <c r="X423" i="15"/>
  <c r="Y423" i="15" s="1"/>
  <c r="Z423" i="15" s="1"/>
  <c r="T423" i="15"/>
  <c r="R423" i="15"/>
  <c r="W423" i="15" s="1"/>
  <c r="Q423" i="15"/>
  <c r="S423" i="15" s="1"/>
  <c r="X422" i="15"/>
  <c r="Y422" i="15" s="1"/>
  <c r="W422" i="15"/>
  <c r="R422" i="15"/>
  <c r="Q422" i="15"/>
  <c r="S422" i="15" s="1"/>
  <c r="T422" i="15" s="1"/>
  <c r="Z421" i="15"/>
  <c r="Y421" i="15"/>
  <c r="X421" i="15"/>
  <c r="W421" i="15"/>
  <c r="R420" i="15"/>
  <c r="Q420" i="15"/>
  <c r="S420" i="15" s="1"/>
  <c r="T420" i="15" s="1"/>
  <c r="X419" i="15"/>
  <c r="Y419" i="15" s="1"/>
  <c r="W419" i="15"/>
  <c r="T419" i="15"/>
  <c r="R419" i="15"/>
  <c r="Z419" i="15" s="1"/>
  <c r="Q419" i="15"/>
  <c r="S419" i="15" s="1"/>
  <c r="X418" i="15"/>
  <c r="Y418" i="15" s="1"/>
  <c r="Z418" i="15" s="1"/>
  <c r="T418" i="15"/>
  <c r="R418" i="15"/>
  <c r="W418" i="15" s="1"/>
  <c r="Q418" i="15"/>
  <c r="S418" i="15" s="1"/>
  <c r="X417" i="15"/>
  <c r="Y417" i="15" s="1"/>
  <c r="W417" i="15"/>
  <c r="R417" i="15"/>
  <c r="Q417" i="15"/>
  <c r="S417" i="15" s="1"/>
  <c r="T417" i="15" s="1"/>
  <c r="R416" i="15"/>
  <c r="Q416" i="15"/>
  <c r="S416" i="15" s="1"/>
  <c r="T416" i="15" s="1"/>
  <c r="X415" i="15"/>
  <c r="Y415" i="15" s="1"/>
  <c r="W415" i="15"/>
  <c r="T415" i="15"/>
  <c r="R415" i="15"/>
  <c r="Z415" i="15" s="1"/>
  <c r="Q415" i="15"/>
  <c r="S415" i="15" s="1"/>
  <c r="X414" i="15"/>
  <c r="Y414" i="15" s="1"/>
  <c r="Z414" i="15" s="1"/>
  <c r="T414" i="15"/>
  <c r="R414" i="15"/>
  <c r="W414" i="15" s="1"/>
  <c r="Q414" i="15"/>
  <c r="S414" i="15" s="1"/>
  <c r="X413" i="15"/>
  <c r="Y413" i="15" s="1"/>
  <c r="W413" i="15"/>
  <c r="R413" i="15"/>
  <c r="Q413" i="15"/>
  <c r="S413" i="15" s="1"/>
  <c r="T413" i="15" s="1"/>
  <c r="R412" i="15"/>
  <c r="Q412" i="15"/>
  <c r="S412" i="15" s="1"/>
  <c r="T412" i="15" s="1"/>
  <c r="X411" i="15"/>
  <c r="Y411" i="15" s="1"/>
  <c r="W411" i="15"/>
  <c r="T411" i="15"/>
  <c r="R411" i="15"/>
  <c r="Z411" i="15" s="1"/>
  <c r="Q411" i="15"/>
  <c r="S411" i="15" s="1"/>
  <c r="X410" i="15"/>
  <c r="Y410" i="15" s="1"/>
  <c r="Z410" i="15" s="1"/>
  <c r="T410" i="15"/>
  <c r="R410" i="15"/>
  <c r="W410" i="15" s="1"/>
  <c r="Q410" i="15"/>
  <c r="S410" i="15" s="1"/>
  <c r="X409" i="15"/>
  <c r="Y409" i="15" s="1"/>
  <c r="W409" i="15"/>
  <c r="R409" i="15"/>
  <c r="Q409" i="15"/>
  <c r="S409" i="15" s="1"/>
  <c r="T409" i="15" s="1"/>
  <c r="R408" i="15"/>
  <c r="Q408" i="15"/>
  <c r="S408" i="15" s="1"/>
  <c r="T408" i="15" s="1"/>
  <c r="X407" i="15"/>
  <c r="Y407" i="15" s="1"/>
  <c r="W407" i="15"/>
  <c r="T407" i="15"/>
  <c r="R407" i="15"/>
  <c r="Z407" i="15" s="1"/>
  <c r="Q407" i="15"/>
  <c r="S407" i="15" s="1"/>
  <c r="X406" i="15"/>
  <c r="Y406" i="15" s="1"/>
  <c r="Z406" i="15" s="1"/>
  <c r="T406" i="15"/>
  <c r="R406" i="15"/>
  <c r="W406" i="15" s="1"/>
  <c r="Q406" i="15"/>
  <c r="S406" i="15" s="1"/>
  <c r="X405" i="15"/>
  <c r="Y405" i="15" s="1"/>
  <c r="W405" i="15"/>
  <c r="R405" i="15"/>
  <c r="Q405" i="15"/>
  <c r="S405" i="15" s="1"/>
  <c r="T405" i="15" s="1"/>
  <c r="R404" i="15"/>
  <c r="Q404" i="15"/>
  <c r="S404" i="15" s="1"/>
  <c r="T404" i="15" s="1"/>
  <c r="X403" i="15"/>
  <c r="Y403" i="15" s="1"/>
  <c r="W403" i="15"/>
  <c r="T403" i="15"/>
  <c r="R403" i="15"/>
  <c r="Z403" i="15" s="1"/>
  <c r="Q403" i="15"/>
  <c r="S403" i="15" s="1"/>
  <c r="Z402" i="15"/>
  <c r="Y402" i="15"/>
  <c r="W402" i="15"/>
  <c r="R402" i="15"/>
  <c r="X402" i="15" s="1"/>
  <c r="W401" i="15"/>
  <c r="S401" i="15"/>
  <c r="T401" i="15" s="1"/>
  <c r="R401" i="15"/>
  <c r="Q401" i="15"/>
  <c r="Y400" i="15"/>
  <c r="X400" i="15"/>
  <c r="R400" i="15"/>
  <c r="Q400" i="15"/>
  <c r="S400" i="15" s="1"/>
  <c r="T400" i="15" s="1"/>
  <c r="S399" i="15"/>
  <c r="T399" i="15" s="1"/>
  <c r="R399" i="15"/>
  <c r="Q399" i="15"/>
  <c r="W398" i="15"/>
  <c r="R398" i="15"/>
  <c r="Q398" i="15"/>
  <c r="S398" i="15" s="1"/>
  <c r="T398" i="15" s="1"/>
  <c r="W397" i="15"/>
  <c r="S397" i="15"/>
  <c r="T397" i="15" s="1"/>
  <c r="R397" i="15"/>
  <c r="Q397" i="15"/>
  <c r="Y396" i="15"/>
  <c r="X396" i="15"/>
  <c r="R396" i="15"/>
  <c r="Q396" i="15"/>
  <c r="S396" i="15" s="1"/>
  <c r="T396" i="15" s="1"/>
  <c r="S395" i="15"/>
  <c r="T395" i="15" s="1"/>
  <c r="R395" i="15"/>
  <c r="Q395" i="15"/>
  <c r="W394" i="15"/>
  <c r="R394" i="15"/>
  <c r="Q394" i="15"/>
  <c r="S394" i="15" s="1"/>
  <c r="T394" i="15" s="1"/>
  <c r="W393" i="15"/>
  <c r="S393" i="15"/>
  <c r="T393" i="15" s="1"/>
  <c r="R393" i="15"/>
  <c r="Q393" i="15"/>
  <c r="X392" i="15"/>
  <c r="Y392" i="15" s="1"/>
  <c r="R392" i="15"/>
  <c r="Q392" i="15"/>
  <c r="S392" i="15" s="1"/>
  <c r="T392" i="15" s="1"/>
  <c r="S391" i="15"/>
  <c r="T391" i="15" s="1"/>
  <c r="R391" i="15"/>
  <c r="Q391" i="15"/>
  <c r="R390" i="15"/>
  <c r="Q390" i="15"/>
  <c r="S390" i="15" s="1"/>
  <c r="T390" i="15" s="1"/>
  <c r="W389" i="15"/>
  <c r="S389" i="15"/>
  <c r="T389" i="15" s="1"/>
  <c r="R389" i="15"/>
  <c r="Q389" i="15"/>
  <c r="X388" i="15"/>
  <c r="Y388" i="15" s="1"/>
  <c r="R388" i="15"/>
  <c r="Q388" i="15"/>
  <c r="S388" i="15" s="1"/>
  <c r="T388" i="15" s="1"/>
  <c r="S387" i="15"/>
  <c r="T387" i="15" s="1"/>
  <c r="R387" i="15"/>
  <c r="Q387" i="15"/>
  <c r="R386" i="15"/>
  <c r="Q386" i="15"/>
  <c r="S386" i="15" s="1"/>
  <c r="T386" i="15" s="1"/>
  <c r="W385" i="15"/>
  <c r="S385" i="15"/>
  <c r="T385" i="15" s="1"/>
  <c r="R385" i="15"/>
  <c r="Q385" i="15"/>
  <c r="Y384" i="15"/>
  <c r="X384" i="15"/>
  <c r="R384" i="15"/>
  <c r="Q384" i="15"/>
  <c r="S384" i="15" s="1"/>
  <c r="T384" i="15" s="1"/>
  <c r="S383" i="15"/>
  <c r="T383" i="15" s="1"/>
  <c r="R383" i="15"/>
  <c r="Q383" i="15"/>
  <c r="W382" i="15"/>
  <c r="R382" i="15"/>
  <c r="Q382" i="15"/>
  <c r="S382" i="15" s="1"/>
  <c r="T382" i="15" s="1"/>
  <c r="W381" i="15"/>
  <c r="S381" i="15"/>
  <c r="T381" i="15" s="1"/>
  <c r="R381" i="15"/>
  <c r="Q381" i="15"/>
  <c r="Y380" i="15"/>
  <c r="X380" i="15"/>
  <c r="R380" i="15"/>
  <c r="Q380" i="15"/>
  <c r="S380" i="15" s="1"/>
  <c r="T380" i="15" s="1"/>
  <c r="S379" i="15"/>
  <c r="T379" i="15" s="1"/>
  <c r="R379" i="15"/>
  <c r="Q379" i="15"/>
  <c r="W378" i="15"/>
  <c r="R378" i="15"/>
  <c r="Q378" i="15"/>
  <c r="S378" i="15" s="1"/>
  <c r="T378" i="15" s="1"/>
  <c r="W377" i="15"/>
  <c r="S377" i="15"/>
  <c r="T377" i="15" s="1"/>
  <c r="R377" i="15"/>
  <c r="Q377" i="15"/>
  <c r="X376" i="15"/>
  <c r="Y376" i="15" s="1"/>
  <c r="R376" i="15"/>
  <c r="Q376" i="15"/>
  <c r="S376" i="15" s="1"/>
  <c r="T376" i="15" s="1"/>
  <c r="S375" i="15"/>
  <c r="T375" i="15" s="1"/>
  <c r="R375" i="15"/>
  <c r="Q375" i="15"/>
  <c r="R374" i="15"/>
  <c r="Q374" i="15"/>
  <c r="S374" i="15" s="1"/>
  <c r="T374" i="15" s="1"/>
  <c r="W373" i="15"/>
  <c r="S373" i="15"/>
  <c r="T373" i="15" s="1"/>
  <c r="R373" i="15"/>
  <c r="Q373" i="15"/>
  <c r="X372" i="15"/>
  <c r="Y372" i="15" s="1"/>
  <c r="R372" i="15"/>
  <c r="Q372" i="15"/>
  <c r="S372" i="15" s="1"/>
  <c r="T372" i="15" s="1"/>
  <c r="S371" i="15"/>
  <c r="T371" i="15" s="1"/>
  <c r="R371" i="15"/>
  <c r="Q371" i="15"/>
  <c r="R370" i="15"/>
  <c r="W370" i="15" s="1"/>
  <c r="Q370" i="15"/>
  <c r="S370" i="15" s="1"/>
  <c r="T370" i="15" s="1"/>
  <c r="W369" i="15"/>
  <c r="S369" i="15"/>
  <c r="T369" i="15" s="1"/>
  <c r="R369" i="15"/>
  <c r="Q369" i="15"/>
  <c r="Y368" i="15"/>
  <c r="X368" i="15"/>
  <c r="R368" i="15"/>
  <c r="Q368" i="15"/>
  <c r="S368" i="15" s="1"/>
  <c r="T368" i="15" s="1"/>
  <c r="S367" i="15"/>
  <c r="T367" i="15" s="1"/>
  <c r="R367" i="15"/>
  <c r="Q367" i="15"/>
  <c r="W366" i="15"/>
  <c r="R366" i="15"/>
  <c r="Q366" i="15"/>
  <c r="S366" i="15" s="1"/>
  <c r="T366" i="15" s="1"/>
  <c r="W365" i="15"/>
  <c r="S365" i="15"/>
  <c r="T365" i="15" s="1"/>
  <c r="R365" i="15"/>
  <c r="Q365" i="15"/>
  <c r="Y364" i="15"/>
  <c r="X364" i="15"/>
  <c r="R364" i="15"/>
  <c r="Q364" i="15"/>
  <c r="S364" i="15" s="1"/>
  <c r="T364" i="15" s="1"/>
  <c r="Y363" i="15"/>
  <c r="W363" i="15"/>
  <c r="S363" i="15"/>
  <c r="T363" i="15" s="1"/>
  <c r="Z363" i="15" s="1"/>
  <c r="R363" i="15"/>
  <c r="X363" i="15" s="1"/>
  <c r="X362" i="15"/>
  <c r="Y362" i="15" s="1"/>
  <c r="W362" i="15"/>
  <c r="R362" i="15"/>
  <c r="Q362" i="15"/>
  <c r="S362" i="15" s="1"/>
  <c r="T362" i="15" s="1"/>
  <c r="T361" i="15"/>
  <c r="R361" i="15"/>
  <c r="Q361" i="15"/>
  <c r="S361" i="15" s="1"/>
  <c r="X360" i="15"/>
  <c r="Y360" i="15" s="1"/>
  <c r="W360" i="15"/>
  <c r="T360" i="15"/>
  <c r="R360" i="15"/>
  <c r="Q360" i="15"/>
  <c r="S360" i="15" s="1"/>
  <c r="Z359" i="15"/>
  <c r="X359" i="15"/>
  <c r="Y359" i="15" s="1"/>
  <c r="R359" i="15"/>
  <c r="W359" i="15" s="1"/>
  <c r="Q359" i="15"/>
  <c r="S359" i="15" s="1"/>
  <c r="T359" i="15" s="1"/>
  <c r="X358" i="15"/>
  <c r="Y358" i="15" s="1"/>
  <c r="W358" i="15"/>
  <c r="R358" i="15"/>
  <c r="Q358" i="15"/>
  <c r="S358" i="15" s="1"/>
  <c r="T358" i="15" s="1"/>
  <c r="R357" i="15"/>
  <c r="X357" i="15" s="1"/>
  <c r="Q357" i="15"/>
  <c r="X356" i="15"/>
  <c r="W356" i="15"/>
  <c r="R356" i="15"/>
  <c r="Q356" i="15"/>
  <c r="S356" i="15" s="1"/>
  <c r="Y355" i="15"/>
  <c r="W355" i="15"/>
  <c r="S355" i="15"/>
  <c r="T355" i="15" s="1"/>
  <c r="Z355" i="15" s="1"/>
  <c r="R355" i="15"/>
  <c r="X355" i="15" s="1"/>
  <c r="W354" i="15"/>
  <c r="T354" i="15"/>
  <c r="Z354" i="15" s="1"/>
  <c r="S354" i="15"/>
  <c r="Y354" i="15" s="1"/>
  <c r="R354" i="15"/>
  <c r="X354" i="15" s="1"/>
  <c r="Z353" i="15"/>
  <c r="Y353" i="15"/>
  <c r="W353" i="15"/>
  <c r="S353" i="15"/>
  <c r="T353" i="15" s="1"/>
  <c r="R353" i="15"/>
  <c r="X353" i="15" s="1"/>
  <c r="X352" i="15"/>
  <c r="W352" i="15"/>
  <c r="S352" i="15"/>
  <c r="T352" i="15" s="1"/>
  <c r="Z352" i="15" s="1"/>
  <c r="R352" i="15"/>
  <c r="Y351" i="15"/>
  <c r="W351" i="15"/>
  <c r="S351" i="15"/>
  <c r="T351" i="15" s="1"/>
  <c r="Z351" i="15" s="1"/>
  <c r="R351" i="15"/>
  <c r="X351" i="15" s="1"/>
  <c r="W350" i="15"/>
  <c r="T350" i="15"/>
  <c r="Z350" i="15" s="1"/>
  <c r="S350" i="15"/>
  <c r="Y350" i="15" s="1"/>
  <c r="R350" i="15"/>
  <c r="X350" i="15" s="1"/>
  <c r="Z349" i="15"/>
  <c r="W349" i="15"/>
  <c r="S349" i="15"/>
  <c r="T349" i="15" s="1"/>
  <c r="R349" i="15"/>
  <c r="X349" i="15" s="1"/>
  <c r="W348" i="15"/>
  <c r="S348" i="15"/>
  <c r="T348" i="15" s="1"/>
  <c r="Z348" i="15" s="1"/>
  <c r="R348" i="15"/>
  <c r="X348" i="15" s="1"/>
  <c r="W347" i="15"/>
  <c r="S347" i="15"/>
  <c r="T347" i="15" s="1"/>
  <c r="Z347" i="15" s="1"/>
  <c r="R347" i="15"/>
  <c r="X347" i="15" s="1"/>
  <c r="W346" i="15"/>
  <c r="T346" i="15"/>
  <c r="Z346" i="15" s="1"/>
  <c r="S346" i="15"/>
  <c r="Y346" i="15" s="1"/>
  <c r="R346" i="15"/>
  <c r="X346" i="15" s="1"/>
  <c r="W345" i="15"/>
  <c r="S345" i="15"/>
  <c r="R345" i="15"/>
  <c r="X345" i="15" s="1"/>
  <c r="W344" i="15"/>
  <c r="S344" i="15"/>
  <c r="T344" i="15" s="1"/>
  <c r="Z344" i="15" s="1"/>
  <c r="R344" i="15"/>
  <c r="X344" i="15" s="1"/>
  <c r="W343" i="15"/>
  <c r="S343" i="15"/>
  <c r="R343" i="15"/>
  <c r="X343" i="15" s="1"/>
  <c r="W342" i="15"/>
  <c r="T342" i="15"/>
  <c r="Z342" i="15" s="1"/>
  <c r="S342" i="15"/>
  <c r="Y342" i="15" s="1"/>
  <c r="R342" i="15"/>
  <c r="X342" i="15" s="1"/>
  <c r="Z341" i="15"/>
  <c r="Y341" i="15"/>
  <c r="R341" i="15"/>
  <c r="X341" i="15" s="1"/>
  <c r="Q341" i="15"/>
  <c r="W341" i="15" s="1"/>
  <c r="Z340" i="15"/>
  <c r="Y340" i="15"/>
  <c r="X340" i="15"/>
  <c r="W340" i="15"/>
  <c r="S339" i="15"/>
  <c r="T339" i="15" s="1"/>
  <c r="R339" i="15"/>
  <c r="Q339" i="15"/>
  <c r="X338" i="15"/>
  <c r="Y338" i="15" s="1"/>
  <c r="W338" i="15"/>
  <c r="R338" i="15"/>
  <c r="Q338" i="15"/>
  <c r="S338" i="15" s="1"/>
  <c r="T338" i="15" s="1"/>
  <c r="S337" i="15"/>
  <c r="T337" i="15" s="1"/>
  <c r="R337" i="15"/>
  <c r="Q337" i="15"/>
  <c r="X336" i="15"/>
  <c r="Y336" i="15" s="1"/>
  <c r="W336" i="15"/>
  <c r="R336" i="15"/>
  <c r="Q336" i="15"/>
  <c r="S336" i="15" s="1"/>
  <c r="T336" i="15" s="1"/>
  <c r="S335" i="15"/>
  <c r="T335" i="15" s="1"/>
  <c r="R335" i="15"/>
  <c r="Q335" i="15"/>
  <c r="X334" i="15"/>
  <c r="Y334" i="15" s="1"/>
  <c r="W334" i="15"/>
  <c r="R334" i="15"/>
  <c r="Q334" i="15"/>
  <c r="S334" i="15" s="1"/>
  <c r="T334" i="15" s="1"/>
  <c r="S333" i="15"/>
  <c r="T333" i="15" s="1"/>
  <c r="R333" i="15"/>
  <c r="Q333" i="15"/>
  <c r="X332" i="15"/>
  <c r="Y332" i="15" s="1"/>
  <c r="W332" i="15"/>
  <c r="R332" i="15"/>
  <c r="Q332" i="15"/>
  <c r="S332" i="15" s="1"/>
  <c r="T332" i="15" s="1"/>
  <c r="Z331" i="15"/>
  <c r="Y331" i="15"/>
  <c r="X331" i="15"/>
  <c r="W331" i="15"/>
  <c r="R331" i="15"/>
  <c r="Q331" i="15"/>
  <c r="Y330" i="15"/>
  <c r="Z330" i="15" s="1"/>
  <c r="W330" i="15"/>
  <c r="R330" i="15"/>
  <c r="X330" i="15" s="1"/>
  <c r="Q330" i="15"/>
  <c r="S330" i="15" s="1"/>
  <c r="T330" i="15" s="1"/>
  <c r="W329" i="15"/>
  <c r="R329" i="15"/>
  <c r="X329" i="15" s="1"/>
  <c r="Y329" i="15" s="1"/>
  <c r="Z329" i="15" s="1"/>
  <c r="Q329" i="15"/>
  <c r="S329" i="15" s="1"/>
  <c r="T329" i="15" s="1"/>
  <c r="W328" i="15"/>
  <c r="S328" i="15"/>
  <c r="T328" i="15" s="1"/>
  <c r="R328" i="15"/>
  <c r="X328" i="15" s="1"/>
  <c r="Y328" i="15" s="1"/>
  <c r="Z328" i="15" s="1"/>
  <c r="Q328" i="15"/>
  <c r="Y327" i="15"/>
  <c r="Z327" i="15" s="1"/>
  <c r="W327" i="15"/>
  <c r="S327" i="15"/>
  <c r="T327" i="15" s="1"/>
  <c r="R327" i="15"/>
  <c r="X327" i="15" s="1"/>
  <c r="Q327" i="15"/>
  <c r="Y326" i="15"/>
  <c r="Z326" i="15" s="1"/>
  <c r="W326" i="15"/>
  <c r="R326" i="15"/>
  <c r="X326" i="15" s="1"/>
  <c r="Q326" i="15"/>
  <c r="S326" i="15" s="1"/>
  <c r="T326" i="15" s="1"/>
  <c r="W325" i="15"/>
  <c r="R325" i="15"/>
  <c r="X325" i="15" s="1"/>
  <c r="Y325" i="15" s="1"/>
  <c r="Z325" i="15" s="1"/>
  <c r="Q325" i="15"/>
  <c r="S325" i="15" s="1"/>
  <c r="T325" i="15" s="1"/>
  <c r="W324" i="15"/>
  <c r="S324" i="15"/>
  <c r="T324" i="15" s="1"/>
  <c r="R324" i="15"/>
  <c r="X324" i="15" s="1"/>
  <c r="Y324" i="15" s="1"/>
  <c r="Z324" i="15" s="1"/>
  <c r="Q324" i="15"/>
  <c r="Y323" i="15"/>
  <c r="Z323" i="15" s="1"/>
  <c r="W323" i="15"/>
  <c r="S323" i="15"/>
  <c r="T323" i="15" s="1"/>
  <c r="R323" i="15"/>
  <c r="X323" i="15" s="1"/>
  <c r="Q323" i="15"/>
  <c r="Y322" i="15"/>
  <c r="Z322" i="15" s="1"/>
  <c r="W322" i="15"/>
  <c r="R322" i="15"/>
  <c r="X322" i="15" s="1"/>
  <c r="Q322" i="15"/>
  <c r="S322" i="15" s="1"/>
  <c r="T322" i="15" s="1"/>
  <c r="W321" i="15"/>
  <c r="R321" i="15"/>
  <c r="X321" i="15" s="1"/>
  <c r="Y321" i="15" s="1"/>
  <c r="Z321" i="15" s="1"/>
  <c r="Q321" i="15"/>
  <c r="S321" i="15" s="1"/>
  <c r="T321" i="15" s="1"/>
  <c r="Z320" i="15"/>
  <c r="W320" i="15"/>
  <c r="S320" i="15"/>
  <c r="T320" i="15" s="1"/>
  <c r="R320" i="15"/>
  <c r="X320" i="15" s="1"/>
  <c r="Y320" i="15" s="1"/>
  <c r="Q320" i="15"/>
  <c r="Z319" i="15"/>
  <c r="Y319" i="15"/>
  <c r="T319" i="15"/>
  <c r="S319" i="15"/>
  <c r="R319" i="15"/>
  <c r="X319" i="15" s="1"/>
  <c r="Q319" i="15"/>
  <c r="W319" i="15" s="1"/>
  <c r="Z318" i="15"/>
  <c r="T318" i="15"/>
  <c r="R318" i="15"/>
  <c r="X318" i="15" s="1"/>
  <c r="Q318" i="15"/>
  <c r="S318" i="15" s="1"/>
  <c r="Y318" i="15" s="1"/>
  <c r="T317" i="15"/>
  <c r="Z317" i="15" s="1"/>
  <c r="R317" i="15"/>
  <c r="X317" i="15" s="1"/>
  <c r="Q317" i="15"/>
  <c r="S317" i="15" s="1"/>
  <c r="Y317" i="15" s="1"/>
  <c r="T316" i="15"/>
  <c r="Z316" i="15" s="1"/>
  <c r="S316" i="15"/>
  <c r="Y316" i="15" s="1"/>
  <c r="R316" i="15"/>
  <c r="X316" i="15" s="1"/>
  <c r="Q316" i="15"/>
  <c r="W316" i="15" s="1"/>
  <c r="Z315" i="15"/>
  <c r="Y315" i="15"/>
  <c r="T315" i="15"/>
  <c r="S315" i="15"/>
  <c r="R315" i="15"/>
  <c r="X315" i="15" s="1"/>
  <c r="Q315" i="15"/>
  <c r="W315" i="15" s="1"/>
  <c r="W314" i="15"/>
  <c r="R314" i="15"/>
  <c r="X314" i="15" s="1"/>
  <c r="Y314" i="15" s="1"/>
  <c r="Z314" i="15" s="1"/>
  <c r="Q314" i="15"/>
  <c r="S314" i="15" s="1"/>
  <c r="T314" i="15" s="1"/>
  <c r="W313" i="15"/>
  <c r="R313" i="15"/>
  <c r="X313" i="15" s="1"/>
  <c r="Y313" i="15" s="1"/>
  <c r="Z313" i="15" s="1"/>
  <c r="Q313" i="15"/>
  <c r="S313" i="15" s="1"/>
  <c r="T313" i="15" s="1"/>
  <c r="W312" i="15"/>
  <c r="S312" i="15"/>
  <c r="T312" i="15" s="1"/>
  <c r="R312" i="15"/>
  <c r="X312" i="15" s="1"/>
  <c r="Y312" i="15" s="1"/>
  <c r="Z312" i="15" s="1"/>
  <c r="Q312" i="15"/>
  <c r="Y311" i="15"/>
  <c r="Z311" i="15" s="1"/>
  <c r="W311" i="15"/>
  <c r="S311" i="15"/>
  <c r="T311" i="15" s="1"/>
  <c r="R311" i="15"/>
  <c r="X311" i="15" s="1"/>
  <c r="Q311" i="15"/>
  <c r="W310" i="15"/>
  <c r="R310" i="15"/>
  <c r="X310" i="15" s="1"/>
  <c r="Y310" i="15" s="1"/>
  <c r="Z310" i="15" s="1"/>
  <c r="Q310" i="15"/>
  <c r="S310" i="15" s="1"/>
  <c r="T310" i="15" s="1"/>
  <c r="W309" i="15"/>
  <c r="R309" i="15"/>
  <c r="X309" i="15" s="1"/>
  <c r="Y309" i="15" s="1"/>
  <c r="Z309" i="15" s="1"/>
  <c r="Q309" i="15"/>
  <c r="S309" i="15" s="1"/>
  <c r="T309" i="15" s="1"/>
  <c r="W308" i="15"/>
  <c r="S308" i="15"/>
  <c r="T308" i="15" s="1"/>
  <c r="R308" i="15"/>
  <c r="X308" i="15" s="1"/>
  <c r="Y308" i="15" s="1"/>
  <c r="Z308" i="15" s="1"/>
  <c r="Q308" i="15"/>
  <c r="Y307" i="15"/>
  <c r="Z307" i="15" s="1"/>
  <c r="W307" i="15"/>
  <c r="S307" i="15"/>
  <c r="T307" i="15" s="1"/>
  <c r="R307" i="15"/>
  <c r="X307" i="15" s="1"/>
  <c r="Q307" i="15"/>
  <c r="W306" i="15"/>
  <c r="R306" i="15"/>
  <c r="X306" i="15" s="1"/>
  <c r="Y306" i="15" s="1"/>
  <c r="Z306" i="15" s="1"/>
  <c r="Q306" i="15"/>
  <c r="S306" i="15" s="1"/>
  <c r="T306" i="15" s="1"/>
  <c r="W305" i="15"/>
  <c r="R305" i="15"/>
  <c r="X305" i="15" s="1"/>
  <c r="Y305" i="15" s="1"/>
  <c r="Z305" i="15" s="1"/>
  <c r="Q305" i="15"/>
  <c r="S305" i="15" s="1"/>
  <c r="T305" i="15" s="1"/>
  <c r="W304" i="15"/>
  <c r="S304" i="15"/>
  <c r="T304" i="15" s="1"/>
  <c r="R304" i="15"/>
  <c r="X304" i="15" s="1"/>
  <c r="Y304" i="15" s="1"/>
  <c r="Z304" i="15" s="1"/>
  <c r="Q304" i="15"/>
  <c r="Y303" i="15"/>
  <c r="Z303" i="15" s="1"/>
  <c r="W303" i="15"/>
  <c r="S303" i="15"/>
  <c r="T303" i="15" s="1"/>
  <c r="R303" i="15"/>
  <c r="X303" i="15" s="1"/>
  <c r="Q303" i="15"/>
  <c r="W302" i="15"/>
  <c r="R302" i="15"/>
  <c r="X302" i="15" s="1"/>
  <c r="Y302" i="15" s="1"/>
  <c r="Z302" i="15" s="1"/>
  <c r="Q302" i="15"/>
  <c r="S302" i="15" s="1"/>
  <c r="T302" i="15" s="1"/>
  <c r="W301" i="15"/>
  <c r="R301" i="15"/>
  <c r="X301" i="15" s="1"/>
  <c r="Y301" i="15" s="1"/>
  <c r="Z301" i="15" s="1"/>
  <c r="Q301" i="15"/>
  <c r="S301" i="15" s="1"/>
  <c r="T301" i="15" s="1"/>
  <c r="W300" i="15"/>
  <c r="S300" i="15"/>
  <c r="T300" i="15" s="1"/>
  <c r="R300" i="15"/>
  <c r="X300" i="15" s="1"/>
  <c r="Y300" i="15" s="1"/>
  <c r="Z300" i="15" s="1"/>
  <c r="Q300" i="15"/>
  <c r="Y299" i="15"/>
  <c r="Z299" i="15" s="1"/>
  <c r="W299" i="15"/>
  <c r="S299" i="15"/>
  <c r="T299" i="15" s="1"/>
  <c r="R299" i="15"/>
  <c r="X299" i="15" s="1"/>
  <c r="Q299" i="15"/>
  <c r="W298" i="15"/>
  <c r="R298" i="15"/>
  <c r="X298" i="15" s="1"/>
  <c r="Y298" i="15" s="1"/>
  <c r="Z298" i="15" s="1"/>
  <c r="Q298" i="15"/>
  <c r="S298" i="15" s="1"/>
  <c r="T298" i="15" s="1"/>
  <c r="W297" i="15"/>
  <c r="R297" i="15"/>
  <c r="X297" i="15" s="1"/>
  <c r="Y297" i="15" s="1"/>
  <c r="Z297" i="15" s="1"/>
  <c r="Q297" i="15"/>
  <c r="S297" i="15" s="1"/>
  <c r="T297" i="15" s="1"/>
  <c r="W296" i="15"/>
  <c r="S296" i="15"/>
  <c r="T296" i="15" s="1"/>
  <c r="R296" i="15"/>
  <c r="X296" i="15" s="1"/>
  <c r="Y296" i="15" s="1"/>
  <c r="Z296" i="15" s="1"/>
  <c r="Q296" i="15"/>
  <c r="Y295" i="15"/>
  <c r="Z295" i="15" s="1"/>
  <c r="W295" i="15"/>
  <c r="S295" i="15"/>
  <c r="T295" i="15" s="1"/>
  <c r="R295" i="15"/>
  <c r="X295" i="15" s="1"/>
  <c r="Q295" i="15"/>
  <c r="W294" i="15"/>
  <c r="R294" i="15"/>
  <c r="X294" i="15" s="1"/>
  <c r="Y294" i="15" s="1"/>
  <c r="Z294" i="15" s="1"/>
  <c r="Q294" i="15"/>
  <c r="S294" i="15" s="1"/>
  <c r="T294" i="15" s="1"/>
  <c r="W293" i="15"/>
  <c r="R293" i="15"/>
  <c r="X293" i="15" s="1"/>
  <c r="Y293" i="15" s="1"/>
  <c r="Z293" i="15" s="1"/>
  <c r="Q293" i="15"/>
  <c r="S293" i="15" s="1"/>
  <c r="T293" i="15" s="1"/>
  <c r="W292" i="15"/>
  <c r="S292" i="15"/>
  <c r="T292" i="15" s="1"/>
  <c r="R292" i="15"/>
  <c r="X292" i="15" s="1"/>
  <c r="Y292" i="15" s="1"/>
  <c r="Z292" i="15" s="1"/>
  <c r="Q292" i="15"/>
  <c r="Y291" i="15"/>
  <c r="Z291" i="15" s="1"/>
  <c r="W291" i="15"/>
  <c r="S291" i="15"/>
  <c r="T291" i="15" s="1"/>
  <c r="R291" i="15"/>
  <c r="X291" i="15" s="1"/>
  <c r="Q291" i="15"/>
  <c r="W290" i="15"/>
  <c r="R290" i="15"/>
  <c r="X290" i="15" s="1"/>
  <c r="Y290" i="15" s="1"/>
  <c r="Z290" i="15" s="1"/>
  <c r="Q290" i="15"/>
  <c r="S290" i="15" s="1"/>
  <c r="T290" i="15" s="1"/>
  <c r="W289" i="15"/>
  <c r="R289" i="15"/>
  <c r="X289" i="15" s="1"/>
  <c r="Y289" i="15" s="1"/>
  <c r="Z289" i="15" s="1"/>
  <c r="Q289" i="15"/>
  <c r="S289" i="15" s="1"/>
  <c r="T289" i="15" s="1"/>
  <c r="W288" i="15"/>
  <c r="S288" i="15"/>
  <c r="T288" i="15" s="1"/>
  <c r="R288" i="15"/>
  <c r="X288" i="15" s="1"/>
  <c r="Y288" i="15" s="1"/>
  <c r="Z288" i="15" s="1"/>
  <c r="Q288" i="15"/>
  <c r="Y287" i="15"/>
  <c r="Z287" i="15" s="1"/>
  <c r="W287" i="15"/>
  <c r="S287" i="15"/>
  <c r="T287" i="15" s="1"/>
  <c r="R287" i="15"/>
  <c r="X287" i="15" s="1"/>
  <c r="Q287" i="15"/>
  <c r="W286" i="15"/>
  <c r="R286" i="15"/>
  <c r="X286" i="15" s="1"/>
  <c r="Y286" i="15" s="1"/>
  <c r="Z286" i="15" s="1"/>
  <c r="Q286" i="15"/>
  <c r="S286" i="15" s="1"/>
  <c r="T286" i="15" s="1"/>
  <c r="W285" i="15"/>
  <c r="R285" i="15"/>
  <c r="X285" i="15" s="1"/>
  <c r="Y285" i="15" s="1"/>
  <c r="Z285" i="15" s="1"/>
  <c r="Q285" i="15"/>
  <c r="S285" i="15" s="1"/>
  <c r="T285" i="15" s="1"/>
  <c r="W284" i="15"/>
  <c r="S284" i="15"/>
  <c r="T284" i="15" s="1"/>
  <c r="R284" i="15"/>
  <c r="X284" i="15" s="1"/>
  <c r="Y284" i="15" s="1"/>
  <c r="Z284" i="15" s="1"/>
  <c r="Q284" i="15"/>
  <c r="Y283" i="15"/>
  <c r="Z283" i="15" s="1"/>
  <c r="W283" i="15"/>
  <c r="S283" i="15"/>
  <c r="T283" i="15" s="1"/>
  <c r="R283" i="15"/>
  <c r="X283" i="15" s="1"/>
  <c r="Q283" i="15"/>
  <c r="W282" i="15"/>
  <c r="R282" i="15"/>
  <c r="X282" i="15" s="1"/>
  <c r="Y282" i="15" s="1"/>
  <c r="Z282" i="15" s="1"/>
  <c r="Q282" i="15"/>
  <c r="S282" i="15" s="1"/>
  <c r="T282" i="15" s="1"/>
  <c r="W281" i="15"/>
  <c r="R281" i="15"/>
  <c r="X281" i="15" s="1"/>
  <c r="Y281" i="15" s="1"/>
  <c r="Z281" i="15" s="1"/>
  <c r="Q281" i="15"/>
  <c r="S281" i="15" s="1"/>
  <c r="T281" i="15" s="1"/>
  <c r="W280" i="15"/>
  <c r="S280" i="15"/>
  <c r="T280" i="15" s="1"/>
  <c r="R280" i="15"/>
  <c r="X280" i="15" s="1"/>
  <c r="Y280" i="15" s="1"/>
  <c r="Z280" i="15" s="1"/>
  <c r="Q280" i="15"/>
  <c r="Y279" i="15"/>
  <c r="Z279" i="15" s="1"/>
  <c r="W279" i="15"/>
  <c r="S279" i="15"/>
  <c r="T279" i="15" s="1"/>
  <c r="R279" i="15"/>
  <c r="X279" i="15" s="1"/>
  <c r="Q279" i="15"/>
  <c r="W278" i="15"/>
  <c r="R278" i="15"/>
  <c r="X278" i="15" s="1"/>
  <c r="Y278" i="15" s="1"/>
  <c r="Z278" i="15" s="1"/>
  <c r="Q278" i="15"/>
  <c r="S278" i="15" s="1"/>
  <c r="T278" i="15" s="1"/>
  <c r="W277" i="15"/>
  <c r="R277" i="15"/>
  <c r="X277" i="15" s="1"/>
  <c r="Y277" i="15" s="1"/>
  <c r="Z277" i="15" s="1"/>
  <c r="Q277" i="15"/>
  <c r="S277" i="15" s="1"/>
  <c r="T277" i="15" s="1"/>
  <c r="W276" i="15"/>
  <c r="S276" i="15"/>
  <c r="T276" i="15" s="1"/>
  <c r="R276" i="15"/>
  <c r="X276" i="15" s="1"/>
  <c r="Y276" i="15" s="1"/>
  <c r="Z276" i="15" s="1"/>
  <c r="Q276" i="15"/>
  <c r="Y275" i="15"/>
  <c r="Z275" i="15" s="1"/>
  <c r="W275" i="15"/>
  <c r="S275" i="15"/>
  <c r="T275" i="15" s="1"/>
  <c r="R275" i="15"/>
  <c r="X275" i="15" s="1"/>
  <c r="Q275" i="15"/>
  <c r="Y274" i="15"/>
  <c r="Z274" i="15" s="1"/>
  <c r="W274" i="15"/>
  <c r="R274" i="15"/>
  <c r="X274" i="15" s="1"/>
  <c r="Q274" i="15"/>
  <c r="S274" i="15" s="1"/>
  <c r="T274" i="15" s="1"/>
  <c r="Y273" i="15"/>
  <c r="Z273" i="15" s="1"/>
  <c r="W273" i="15"/>
  <c r="R273" i="15"/>
  <c r="X273" i="15" s="1"/>
  <c r="Q273" i="15"/>
  <c r="S273" i="15" s="1"/>
  <c r="T273" i="15" s="1"/>
  <c r="W272" i="15"/>
  <c r="S272" i="15"/>
  <c r="T272" i="15" s="1"/>
  <c r="R272" i="15"/>
  <c r="X272" i="15" s="1"/>
  <c r="Y272" i="15" s="1"/>
  <c r="Z272" i="15" s="1"/>
  <c r="Q272" i="15"/>
  <c r="W271" i="15"/>
  <c r="S271" i="15"/>
  <c r="T271" i="15" s="1"/>
  <c r="R271" i="15"/>
  <c r="X271" i="15" s="1"/>
  <c r="Y271" i="15" s="1"/>
  <c r="Z271" i="15" s="1"/>
  <c r="Q271" i="15"/>
  <c r="Y270" i="15"/>
  <c r="Z270" i="15" s="1"/>
  <c r="W270" i="15"/>
  <c r="R270" i="15"/>
  <c r="X270" i="15" s="1"/>
  <c r="Q270" i="15"/>
  <c r="S270" i="15" s="1"/>
  <c r="T270" i="15" s="1"/>
  <c r="Y269" i="15"/>
  <c r="Z269" i="15" s="1"/>
  <c r="W269" i="15"/>
  <c r="R269" i="15"/>
  <c r="X269" i="15" s="1"/>
  <c r="Q269" i="15"/>
  <c r="S269" i="15" s="1"/>
  <c r="T269" i="15" s="1"/>
  <c r="W268" i="15"/>
  <c r="S268" i="15"/>
  <c r="T268" i="15" s="1"/>
  <c r="R268" i="15"/>
  <c r="X268" i="15" s="1"/>
  <c r="Y268" i="15" s="1"/>
  <c r="Z268" i="15" s="1"/>
  <c r="Q268" i="15"/>
  <c r="W267" i="15"/>
  <c r="S267" i="15"/>
  <c r="T267" i="15" s="1"/>
  <c r="R267" i="15"/>
  <c r="X267" i="15" s="1"/>
  <c r="Y267" i="15" s="1"/>
  <c r="Z267" i="15" s="1"/>
  <c r="Q267" i="15"/>
  <c r="Y266" i="15"/>
  <c r="Z266" i="15" s="1"/>
  <c r="W266" i="15"/>
  <c r="R266" i="15"/>
  <c r="X266" i="15" s="1"/>
  <c r="Q266" i="15"/>
  <c r="S266" i="15" s="1"/>
  <c r="T266" i="15" s="1"/>
  <c r="Y265" i="15"/>
  <c r="Z265" i="15" s="1"/>
  <c r="W265" i="15"/>
  <c r="R265" i="15"/>
  <c r="X265" i="15" s="1"/>
  <c r="Q265" i="15"/>
  <c r="S265" i="15" s="1"/>
  <c r="T265" i="15" s="1"/>
  <c r="W264" i="15"/>
  <c r="S264" i="15"/>
  <c r="T264" i="15" s="1"/>
  <c r="R264" i="15"/>
  <c r="X264" i="15" s="1"/>
  <c r="Y264" i="15" s="1"/>
  <c r="Z264" i="15" s="1"/>
  <c r="Q264" i="15"/>
  <c r="Y263" i="15"/>
  <c r="Z263" i="15" s="1"/>
  <c r="W263" i="15"/>
  <c r="S263" i="15"/>
  <c r="T263" i="15" s="1"/>
  <c r="R263" i="15"/>
  <c r="X263" i="15" s="1"/>
  <c r="Q263" i="15"/>
  <c r="Y262" i="15"/>
  <c r="Z262" i="15" s="1"/>
  <c r="W262" i="15"/>
  <c r="R262" i="15"/>
  <c r="X262" i="15" s="1"/>
  <c r="Q262" i="15"/>
  <c r="S262" i="15" s="1"/>
  <c r="T262" i="15" s="1"/>
  <c r="Y261" i="15"/>
  <c r="Z261" i="15" s="1"/>
  <c r="W261" i="15"/>
  <c r="R261" i="15"/>
  <c r="X261" i="15" s="1"/>
  <c r="Q261" i="15"/>
  <c r="S261" i="15" s="1"/>
  <c r="T261" i="15" s="1"/>
  <c r="W260" i="15"/>
  <c r="S260" i="15"/>
  <c r="T260" i="15" s="1"/>
  <c r="R260" i="15"/>
  <c r="X260" i="15" s="1"/>
  <c r="Y260" i="15" s="1"/>
  <c r="Z260" i="15" s="1"/>
  <c r="Q260" i="15"/>
  <c r="Y259" i="15"/>
  <c r="Z259" i="15" s="1"/>
  <c r="W259" i="15"/>
  <c r="S259" i="15"/>
  <c r="T259" i="15" s="1"/>
  <c r="R259" i="15"/>
  <c r="X259" i="15" s="1"/>
  <c r="Q259" i="15"/>
  <c r="Y258" i="15"/>
  <c r="Z258" i="15" s="1"/>
  <c r="W258" i="15"/>
  <c r="R258" i="15"/>
  <c r="X258" i="15" s="1"/>
  <c r="Q258" i="15"/>
  <c r="S258" i="15" s="1"/>
  <c r="T258" i="15" s="1"/>
  <c r="Y257" i="15"/>
  <c r="Z257" i="15" s="1"/>
  <c r="W257" i="15"/>
  <c r="R257" i="15"/>
  <c r="X257" i="15" s="1"/>
  <c r="Q257" i="15"/>
  <c r="S257" i="15" s="1"/>
  <c r="T257" i="15" s="1"/>
  <c r="W256" i="15"/>
  <c r="S256" i="15"/>
  <c r="T256" i="15" s="1"/>
  <c r="R256" i="15"/>
  <c r="X256" i="15" s="1"/>
  <c r="Y256" i="15" s="1"/>
  <c r="Z256" i="15" s="1"/>
  <c r="Q256" i="15"/>
  <c r="W255" i="15"/>
  <c r="S255" i="15"/>
  <c r="T255" i="15" s="1"/>
  <c r="R255" i="15"/>
  <c r="X255" i="15" s="1"/>
  <c r="Y255" i="15" s="1"/>
  <c r="Z255" i="15" s="1"/>
  <c r="Q255" i="15"/>
  <c r="Y254" i="15"/>
  <c r="Z254" i="15" s="1"/>
  <c r="W254" i="15"/>
  <c r="R254" i="15"/>
  <c r="X254" i="15" s="1"/>
  <c r="Q254" i="15"/>
  <c r="S254" i="15" s="1"/>
  <c r="T254" i="15" s="1"/>
  <c r="Y253" i="15"/>
  <c r="Z253" i="15" s="1"/>
  <c r="W253" i="15"/>
  <c r="R253" i="15"/>
  <c r="X253" i="15" s="1"/>
  <c r="Q253" i="15"/>
  <c r="S253" i="15" s="1"/>
  <c r="T253" i="15" s="1"/>
  <c r="W252" i="15"/>
  <c r="S252" i="15"/>
  <c r="T252" i="15" s="1"/>
  <c r="R252" i="15"/>
  <c r="X252" i="15" s="1"/>
  <c r="Y252" i="15" s="1"/>
  <c r="Z252" i="15" s="1"/>
  <c r="Q252" i="15"/>
  <c r="W251" i="15"/>
  <c r="S251" i="15"/>
  <c r="T251" i="15" s="1"/>
  <c r="R251" i="15"/>
  <c r="X251" i="15" s="1"/>
  <c r="Y251" i="15" s="1"/>
  <c r="Z251" i="15" s="1"/>
  <c r="Q251" i="15"/>
  <c r="Y250" i="15"/>
  <c r="Z250" i="15" s="1"/>
  <c r="W250" i="15"/>
  <c r="R250" i="15"/>
  <c r="X250" i="15" s="1"/>
  <c r="Q250" i="15"/>
  <c r="S250" i="15" s="1"/>
  <c r="T250" i="15" s="1"/>
  <c r="Y249" i="15"/>
  <c r="Z249" i="15" s="1"/>
  <c r="W249" i="15"/>
  <c r="R249" i="15"/>
  <c r="X249" i="15" s="1"/>
  <c r="Q249" i="15"/>
  <c r="S249" i="15" s="1"/>
  <c r="T249" i="15" s="1"/>
  <c r="W248" i="15"/>
  <c r="S248" i="15"/>
  <c r="T248" i="15" s="1"/>
  <c r="R248" i="15"/>
  <c r="X248" i="15" s="1"/>
  <c r="Y248" i="15" s="1"/>
  <c r="Z248" i="15" s="1"/>
  <c r="Q248" i="15"/>
  <c r="Y247" i="15"/>
  <c r="Z247" i="15" s="1"/>
  <c r="W247" i="15"/>
  <c r="S247" i="15"/>
  <c r="T247" i="15" s="1"/>
  <c r="R247" i="15"/>
  <c r="X247" i="15" s="1"/>
  <c r="Q247" i="15"/>
  <c r="Z246" i="15"/>
  <c r="Y246" i="15"/>
  <c r="X246" i="15"/>
  <c r="Q246" i="15"/>
  <c r="W246" i="15" s="1"/>
  <c r="X245" i="15"/>
  <c r="Y245" i="15" s="1"/>
  <c r="T245" i="15"/>
  <c r="R245" i="15"/>
  <c r="W245" i="15" s="1"/>
  <c r="Q245" i="15"/>
  <c r="S245" i="15" s="1"/>
  <c r="X244" i="15"/>
  <c r="Y244" i="15" s="1"/>
  <c r="W244" i="15"/>
  <c r="R244" i="15"/>
  <c r="Q244" i="15"/>
  <c r="S244" i="15" s="1"/>
  <c r="T244" i="15" s="1"/>
  <c r="R243" i="15"/>
  <c r="W243" i="15" s="1"/>
  <c r="Q243" i="15"/>
  <c r="S243" i="15" s="1"/>
  <c r="T243" i="15" s="1"/>
  <c r="X242" i="15"/>
  <c r="Y242" i="15" s="1"/>
  <c r="W242" i="15"/>
  <c r="T242" i="15"/>
  <c r="R242" i="15"/>
  <c r="Z242" i="15" s="1"/>
  <c r="Q242" i="15"/>
  <c r="S242" i="15" s="1"/>
  <c r="X241" i="15"/>
  <c r="Y241" i="15" s="1"/>
  <c r="T241" i="15"/>
  <c r="R241" i="15"/>
  <c r="W241" i="15" s="1"/>
  <c r="Q241" i="15"/>
  <c r="S241" i="15" s="1"/>
  <c r="X240" i="15"/>
  <c r="Y240" i="15" s="1"/>
  <c r="W240" i="15"/>
  <c r="R240" i="15"/>
  <c r="Q240" i="15"/>
  <c r="S240" i="15" s="1"/>
  <c r="T240" i="15" s="1"/>
  <c r="R239" i="15"/>
  <c r="W239" i="15" s="1"/>
  <c r="Q239" i="15"/>
  <c r="S239" i="15" s="1"/>
  <c r="T239" i="15" s="1"/>
  <c r="X238" i="15"/>
  <c r="Y238" i="15" s="1"/>
  <c r="W238" i="15"/>
  <c r="T238" i="15"/>
  <c r="R238" i="15"/>
  <c r="Z238" i="15" s="1"/>
  <c r="Q238" i="15"/>
  <c r="S238" i="15" s="1"/>
  <c r="X237" i="15"/>
  <c r="Y237" i="15" s="1"/>
  <c r="T237" i="15"/>
  <c r="R237" i="15"/>
  <c r="W237" i="15" s="1"/>
  <c r="Q237" i="15"/>
  <c r="S237" i="15" s="1"/>
  <c r="X236" i="15"/>
  <c r="Y236" i="15" s="1"/>
  <c r="W236" i="15"/>
  <c r="R236" i="15"/>
  <c r="Q236" i="15"/>
  <c r="S236" i="15" s="1"/>
  <c r="T236" i="15" s="1"/>
  <c r="R235" i="15"/>
  <c r="W235" i="15" s="1"/>
  <c r="Q235" i="15"/>
  <c r="S235" i="15" s="1"/>
  <c r="T235" i="15" s="1"/>
  <c r="X234" i="15"/>
  <c r="Y234" i="15" s="1"/>
  <c r="W234" i="15"/>
  <c r="T234" i="15"/>
  <c r="R234" i="15"/>
  <c r="Z234" i="15" s="1"/>
  <c r="Q234" i="15"/>
  <c r="S234" i="15" s="1"/>
  <c r="X233" i="15"/>
  <c r="Y233" i="15" s="1"/>
  <c r="T233" i="15"/>
  <c r="R233" i="15"/>
  <c r="W233" i="15" s="1"/>
  <c r="Q233" i="15"/>
  <c r="S233" i="15" s="1"/>
  <c r="X232" i="15"/>
  <c r="Y232" i="15" s="1"/>
  <c r="W232" i="15"/>
  <c r="R232" i="15"/>
  <c r="Q232" i="15"/>
  <c r="S232" i="15" s="1"/>
  <c r="T232" i="15" s="1"/>
  <c r="R231" i="15"/>
  <c r="W231" i="15" s="1"/>
  <c r="Q231" i="15"/>
  <c r="S231" i="15" s="1"/>
  <c r="T231" i="15" s="1"/>
  <c r="X230" i="15"/>
  <c r="Y230" i="15" s="1"/>
  <c r="W230" i="15"/>
  <c r="T230" i="15"/>
  <c r="R230" i="15"/>
  <c r="Z230" i="15" s="1"/>
  <c r="Q230" i="15"/>
  <c r="S230" i="15" s="1"/>
  <c r="X229" i="15"/>
  <c r="Y229" i="15" s="1"/>
  <c r="T229" i="15"/>
  <c r="R229" i="15"/>
  <c r="W229" i="15" s="1"/>
  <c r="Q229" i="15"/>
  <c r="S229" i="15" s="1"/>
  <c r="X228" i="15"/>
  <c r="Y228" i="15" s="1"/>
  <c r="W228" i="15"/>
  <c r="R228" i="15"/>
  <c r="Q228" i="15"/>
  <c r="S228" i="15" s="1"/>
  <c r="T228" i="15" s="1"/>
  <c r="R227" i="15"/>
  <c r="W227" i="15" s="1"/>
  <c r="Q227" i="15"/>
  <c r="S227" i="15" s="1"/>
  <c r="T227" i="15" s="1"/>
  <c r="X226" i="15"/>
  <c r="Y226" i="15" s="1"/>
  <c r="W226" i="15"/>
  <c r="T226" i="15"/>
  <c r="R226" i="15"/>
  <c r="Z226" i="15" s="1"/>
  <c r="Q226" i="15"/>
  <c r="S226" i="15" s="1"/>
  <c r="X225" i="15"/>
  <c r="Y225" i="15" s="1"/>
  <c r="T225" i="15"/>
  <c r="R225" i="15"/>
  <c r="W225" i="15" s="1"/>
  <c r="Q225" i="15"/>
  <c r="S225" i="15" s="1"/>
  <c r="X224" i="15"/>
  <c r="Y224" i="15" s="1"/>
  <c r="W224" i="15"/>
  <c r="R224" i="15"/>
  <c r="Q224" i="15"/>
  <c r="S224" i="15" s="1"/>
  <c r="T224" i="15" s="1"/>
  <c r="R223" i="15"/>
  <c r="W223" i="15" s="1"/>
  <c r="Q223" i="15"/>
  <c r="S223" i="15" s="1"/>
  <c r="T223" i="15" s="1"/>
  <c r="X222" i="15"/>
  <c r="Y222" i="15" s="1"/>
  <c r="W222" i="15"/>
  <c r="T222" i="15"/>
  <c r="R222" i="15"/>
  <c r="Z222" i="15" s="1"/>
  <c r="Q222" i="15"/>
  <c r="S222" i="15" s="1"/>
  <c r="X221" i="15"/>
  <c r="Y221" i="15" s="1"/>
  <c r="T221" i="15"/>
  <c r="R221" i="15"/>
  <c r="W221" i="15" s="1"/>
  <c r="Q221" i="15"/>
  <c r="S221" i="15" s="1"/>
  <c r="X220" i="15"/>
  <c r="Y220" i="15" s="1"/>
  <c r="W220" i="15"/>
  <c r="R220" i="15"/>
  <c r="Q220" i="15"/>
  <c r="S220" i="15" s="1"/>
  <c r="T220" i="15" s="1"/>
  <c r="R219" i="15"/>
  <c r="W219" i="15" s="1"/>
  <c r="Q219" i="15"/>
  <c r="S219" i="15" s="1"/>
  <c r="T219" i="15" s="1"/>
  <c r="X218" i="15"/>
  <c r="Y218" i="15" s="1"/>
  <c r="W218" i="15"/>
  <c r="T218" i="15"/>
  <c r="R218" i="15"/>
  <c r="Z218" i="15" s="1"/>
  <c r="Q218" i="15"/>
  <c r="S218" i="15" s="1"/>
  <c r="X217" i="15"/>
  <c r="Y217" i="15" s="1"/>
  <c r="T217" i="15"/>
  <c r="R217" i="15"/>
  <c r="W217" i="15" s="1"/>
  <c r="Q217" i="15"/>
  <c r="S217" i="15" s="1"/>
  <c r="X216" i="15"/>
  <c r="Y216" i="15" s="1"/>
  <c r="W216" i="15"/>
  <c r="R216" i="15"/>
  <c r="Q216" i="15"/>
  <c r="S216" i="15" s="1"/>
  <c r="T216" i="15" s="1"/>
  <c r="R215" i="15"/>
  <c r="W215" i="15" s="1"/>
  <c r="Q215" i="15"/>
  <c r="S215" i="15" s="1"/>
  <c r="T215" i="15" s="1"/>
  <c r="X214" i="15"/>
  <c r="Y214" i="15" s="1"/>
  <c r="W214" i="15"/>
  <c r="T214" i="15"/>
  <c r="R214" i="15"/>
  <c r="Z214" i="15" s="1"/>
  <c r="Q214" i="15"/>
  <c r="S214" i="15" s="1"/>
  <c r="X213" i="15"/>
  <c r="Y213" i="15" s="1"/>
  <c r="T213" i="15"/>
  <c r="R213" i="15"/>
  <c r="W213" i="15" s="1"/>
  <c r="Q213" i="15"/>
  <c r="S213" i="15" s="1"/>
  <c r="X212" i="15"/>
  <c r="Y212" i="15" s="1"/>
  <c r="W212" i="15"/>
  <c r="R212" i="15"/>
  <c r="Q212" i="15"/>
  <c r="S212" i="15" s="1"/>
  <c r="T212" i="15" s="1"/>
  <c r="R211" i="15"/>
  <c r="W211" i="15" s="1"/>
  <c r="Q211" i="15"/>
  <c r="S211" i="15" s="1"/>
  <c r="T211" i="15" s="1"/>
  <c r="X210" i="15"/>
  <c r="Y210" i="15" s="1"/>
  <c r="W210" i="15"/>
  <c r="T210" i="15"/>
  <c r="R210" i="15"/>
  <c r="Z210" i="15" s="1"/>
  <c r="Q210" i="15"/>
  <c r="S210" i="15" s="1"/>
  <c r="X209" i="15"/>
  <c r="Y209" i="15" s="1"/>
  <c r="T209" i="15"/>
  <c r="R209" i="15"/>
  <c r="W209" i="15" s="1"/>
  <c r="Q209" i="15"/>
  <c r="S209" i="15" s="1"/>
  <c r="X208" i="15"/>
  <c r="Y208" i="15" s="1"/>
  <c r="W208" i="15"/>
  <c r="R208" i="15"/>
  <c r="Q208" i="15"/>
  <c r="S208" i="15" s="1"/>
  <c r="T208" i="15" s="1"/>
  <c r="R207" i="15"/>
  <c r="W207" i="15" s="1"/>
  <c r="Q207" i="15"/>
  <c r="S207" i="15" s="1"/>
  <c r="T207" i="15" s="1"/>
  <c r="X206" i="15"/>
  <c r="Y206" i="15" s="1"/>
  <c r="W206" i="15"/>
  <c r="T206" i="15"/>
  <c r="R206" i="15"/>
  <c r="Z206" i="15" s="1"/>
  <c r="Q206" i="15"/>
  <c r="S206" i="15" s="1"/>
  <c r="X205" i="15"/>
  <c r="Y205" i="15" s="1"/>
  <c r="T205" i="15"/>
  <c r="R205" i="15"/>
  <c r="W205" i="15" s="1"/>
  <c r="Q205" i="15"/>
  <c r="S205" i="15" s="1"/>
  <c r="X204" i="15"/>
  <c r="Y204" i="15" s="1"/>
  <c r="W204" i="15"/>
  <c r="R204" i="15"/>
  <c r="Q204" i="15"/>
  <c r="S204" i="15" s="1"/>
  <c r="T204" i="15" s="1"/>
  <c r="R203" i="15"/>
  <c r="W203" i="15" s="1"/>
  <c r="Q203" i="15"/>
  <c r="S203" i="15" s="1"/>
  <c r="T203" i="15" s="1"/>
  <c r="X202" i="15"/>
  <c r="Y202" i="15" s="1"/>
  <c r="W202" i="15"/>
  <c r="T202" i="15"/>
  <c r="R202" i="15"/>
  <c r="Z202" i="15" s="1"/>
  <c r="Q202" i="15"/>
  <c r="S202" i="15" s="1"/>
  <c r="X201" i="15"/>
  <c r="Y201" i="15" s="1"/>
  <c r="T201" i="15"/>
  <c r="R201" i="15"/>
  <c r="W201" i="15" s="1"/>
  <c r="Q201" i="15"/>
  <c r="S201" i="15" s="1"/>
  <c r="X200" i="15"/>
  <c r="Y200" i="15" s="1"/>
  <c r="W200" i="15"/>
  <c r="R200" i="15"/>
  <c r="Q200" i="15"/>
  <c r="S200" i="15" s="1"/>
  <c r="T200" i="15" s="1"/>
  <c r="R199" i="15"/>
  <c r="W199" i="15" s="1"/>
  <c r="Q199" i="15"/>
  <c r="S199" i="15" s="1"/>
  <c r="T199" i="15" s="1"/>
  <c r="X198" i="15"/>
  <c r="Y198" i="15" s="1"/>
  <c r="W198" i="15"/>
  <c r="T198" i="15"/>
  <c r="R198" i="15"/>
  <c r="Z198" i="15" s="1"/>
  <c r="Q198" i="15"/>
  <c r="S198" i="15" s="1"/>
  <c r="X197" i="15"/>
  <c r="Y197" i="15" s="1"/>
  <c r="T197" i="15"/>
  <c r="R197" i="15"/>
  <c r="W197" i="15" s="1"/>
  <c r="Q197" i="15"/>
  <c r="S197" i="15" s="1"/>
  <c r="X196" i="15"/>
  <c r="Y196" i="15" s="1"/>
  <c r="W196" i="15"/>
  <c r="R196" i="15"/>
  <c r="Q196" i="15"/>
  <c r="S196" i="15" s="1"/>
  <c r="T196" i="15" s="1"/>
  <c r="R195" i="15"/>
  <c r="W195" i="15" s="1"/>
  <c r="Q195" i="15"/>
  <c r="S195" i="15" s="1"/>
  <c r="T195" i="15" s="1"/>
  <c r="X194" i="15"/>
  <c r="Y194" i="15" s="1"/>
  <c r="W194" i="15"/>
  <c r="T194" i="15"/>
  <c r="R194" i="15"/>
  <c r="Z194" i="15" s="1"/>
  <c r="Q194" i="15"/>
  <c r="S194" i="15" s="1"/>
  <c r="X193" i="15"/>
  <c r="Y193" i="15" s="1"/>
  <c r="T193" i="15"/>
  <c r="R193" i="15"/>
  <c r="W193" i="15" s="1"/>
  <c r="Q193" i="15"/>
  <c r="S193" i="15" s="1"/>
  <c r="X192" i="15"/>
  <c r="Y192" i="15" s="1"/>
  <c r="W192" i="15"/>
  <c r="R192" i="15"/>
  <c r="Q192" i="15"/>
  <c r="S192" i="15" s="1"/>
  <c r="T192" i="15" s="1"/>
  <c r="R191" i="15"/>
  <c r="W191" i="15" s="1"/>
  <c r="Q191" i="15"/>
  <c r="S191" i="15" s="1"/>
  <c r="T191" i="15" s="1"/>
  <c r="X190" i="15"/>
  <c r="Y190" i="15" s="1"/>
  <c r="W190" i="15"/>
  <c r="T190" i="15"/>
  <c r="R190" i="15"/>
  <c r="Z190" i="15" s="1"/>
  <c r="Q190" i="15"/>
  <c r="S190" i="15" s="1"/>
  <c r="X189" i="15"/>
  <c r="Y189" i="15" s="1"/>
  <c r="T189" i="15"/>
  <c r="R189" i="15"/>
  <c r="W189" i="15" s="1"/>
  <c r="Q189" i="15"/>
  <c r="S189" i="15" s="1"/>
  <c r="X188" i="15"/>
  <c r="Y188" i="15" s="1"/>
  <c r="W188" i="15"/>
  <c r="R188" i="15"/>
  <c r="Q188" i="15"/>
  <c r="S188" i="15" s="1"/>
  <c r="T188" i="15" s="1"/>
  <c r="R187" i="15"/>
  <c r="W187" i="15" s="1"/>
  <c r="Q187" i="15"/>
  <c r="S187" i="15" s="1"/>
  <c r="T187" i="15" s="1"/>
  <c r="X186" i="15"/>
  <c r="Y186" i="15" s="1"/>
  <c r="W186" i="15"/>
  <c r="T186" i="15"/>
  <c r="R186" i="15"/>
  <c r="Z186" i="15" s="1"/>
  <c r="Q186" i="15"/>
  <c r="S186" i="15" s="1"/>
  <c r="X185" i="15"/>
  <c r="Y185" i="15" s="1"/>
  <c r="T185" i="15"/>
  <c r="R185" i="15"/>
  <c r="W185" i="15" s="1"/>
  <c r="Q185" i="15"/>
  <c r="S185" i="15" s="1"/>
  <c r="X184" i="15"/>
  <c r="Y184" i="15" s="1"/>
  <c r="W184" i="15"/>
  <c r="R184" i="15"/>
  <c r="Q184" i="15"/>
  <c r="S184" i="15" s="1"/>
  <c r="T184" i="15" s="1"/>
  <c r="R183" i="15"/>
  <c r="W183" i="15" s="1"/>
  <c r="Q183" i="15"/>
  <c r="S183" i="15" s="1"/>
  <c r="T183" i="15" s="1"/>
  <c r="X182" i="15"/>
  <c r="Y182" i="15" s="1"/>
  <c r="W182" i="15"/>
  <c r="T182" i="15"/>
  <c r="R182" i="15"/>
  <c r="Z182" i="15" s="1"/>
  <c r="Q182" i="15"/>
  <c r="S182" i="15" s="1"/>
  <c r="X181" i="15"/>
  <c r="Y181" i="15" s="1"/>
  <c r="T181" i="15"/>
  <c r="R181" i="15"/>
  <c r="W181" i="15" s="1"/>
  <c r="Q181" i="15"/>
  <c r="S181" i="15" s="1"/>
  <c r="X180" i="15"/>
  <c r="Y180" i="15" s="1"/>
  <c r="W180" i="15"/>
  <c r="R180" i="15"/>
  <c r="Q180" i="15"/>
  <c r="S180" i="15" s="1"/>
  <c r="T180" i="15" s="1"/>
  <c r="R179" i="15"/>
  <c r="W179" i="15" s="1"/>
  <c r="Q179" i="15"/>
  <c r="S179" i="15" s="1"/>
  <c r="T179" i="15" s="1"/>
  <c r="X178" i="15"/>
  <c r="Y178" i="15" s="1"/>
  <c r="W178" i="15"/>
  <c r="T178" i="15"/>
  <c r="R178" i="15"/>
  <c r="Z178" i="15" s="1"/>
  <c r="Q178" i="15"/>
  <c r="S178" i="15" s="1"/>
  <c r="X177" i="15"/>
  <c r="Y177" i="15" s="1"/>
  <c r="T177" i="15"/>
  <c r="R177" i="15"/>
  <c r="W177" i="15" s="1"/>
  <c r="Q177" i="15"/>
  <c r="S177" i="15" s="1"/>
  <c r="X176" i="15"/>
  <c r="Y176" i="15" s="1"/>
  <c r="W176" i="15"/>
  <c r="R176" i="15"/>
  <c r="Q176" i="15"/>
  <c r="S176" i="15" s="1"/>
  <c r="T176" i="15" s="1"/>
  <c r="R175" i="15"/>
  <c r="W175" i="15" s="1"/>
  <c r="Q175" i="15"/>
  <c r="S175" i="15" s="1"/>
  <c r="T175" i="15" s="1"/>
  <c r="X174" i="15"/>
  <c r="Y174" i="15" s="1"/>
  <c r="W174" i="15"/>
  <c r="T174" i="15"/>
  <c r="R174" i="15"/>
  <c r="Z174" i="15" s="1"/>
  <c r="Q174" i="15"/>
  <c r="S174" i="15" s="1"/>
  <c r="X173" i="15"/>
  <c r="R173" i="15"/>
  <c r="Q173" i="15"/>
  <c r="X172" i="15"/>
  <c r="Y172" i="15" s="1"/>
  <c r="W172" i="15"/>
  <c r="R172" i="15"/>
  <c r="Q172" i="15"/>
  <c r="S172" i="15" s="1"/>
  <c r="T172" i="15" s="1"/>
  <c r="R171" i="15"/>
  <c r="W171" i="15" s="1"/>
  <c r="Q171" i="15"/>
  <c r="S171" i="15" s="1"/>
  <c r="T171" i="15" s="1"/>
  <c r="X170" i="15"/>
  <c r="Y170" i="15" s="1"/>
  <c r="W170" i="15"/>
  <c r="T170" i="15"/>
  <c r="R170" i="15"/>
  <c r="Z170" i="15" s="1"/>
  <c r="Q170" i="15"/>
  <c r="S170" i="15" s="1"/>
  <c r="X169" i="15"/>
  <c r="Y169" i="15" s="1"/>
  <c r="T169" i="15"/>
  <c r="R169" i="15"/>
  <c r="W169" i="15" s="1"/>
  <c r="Q169" i="15"/>
  <c r="S169" i="15" s="1"/>
  <c r="X168" i="15"/>
  <c r="Y168" i="15" s="1"/>
  <c r="W168" i="15"/>
  <c r="R168" i="15"/>
  <c r="Q168" i="15"/>
  <c r="S168" i="15" s="1"/>
  <c r="T168" i="15" s="1"/>
  <c r="R167" i="15"/>
  <c r="W167" i="15" s="1"/>
  <c r="Q167" i="15"/>
  <c r="S167" i="15" s="1"/>
  <c r="T167" i="15" s="1"/>
  <c r="X166" i="15"/>
  <c r="Y166" i="15" s="1"/>
  <c r="W166" i="15"/>
  <c r="T166" i="15"/>
  <c r="R166" i="15"/>
  <c r="Z166" i="15" s="1"/>
  <c r="Q166" i="15"/>
  <c r="S166" i="15" s="1"/>
  <c r="X165" i="15"/>
  <c r="Y165" i="15" s="1"/>
  <c r="T165" i="15"/>
  <c r="R165" i="15"/>
  <c r="W165" i="15" s="1"/>
  <c r="Q165" i="15"/>
  <c r="S165" i="15" s="1"/>
  <c r="X164" i="15"/>
  <c r="Y164" i="15" s="1"/>
  <c r="W164" i="15"/>
  <c r="R164" i="15"/>
  <c r="Q164" i="15"/>
  <c r="S164" i="15" s="1"/>
  <c r="T164" i="15" s="1"/>
  <c r="R163" i="15"/>
  <c r="W163" i="15" s="1"/>
  <c r="Q163" i="15"/>
  <c r="S163" i="15" s="1"/>
  <c r="T163" i="15" s="1"/>
  <c r="X162" i="15"/>
  <c r="Y162" i="15" s="1"/>
  <c r="W162" i="15"/>
  <c r="T162" i="15"/>
  <c r="R162" i="15"/>
  <c r="Z162" i="15" s="1"/>
  <c r="Q162" i="15"/>
  <c r="S162" i="15" s="1"/>
  <c r="X161" i="15"/>
  <c r="Y161" i="15" s="1"/>
  <c r="T161" i="15"/>
  <c r="R161" i="15"/>
  <c r="W161" i="15" s="1"/>
  <c r="Q161" i="15"/>
  <c r="S161" i="15" s="1"/>
  <c r="X160" i="15"/>
  <c r="Y160" i="15" s="1"/>
  <c r="W160" i="15"/>
  <c r="R160" i="15"/>
  <c r="Q160" i="15"/>
  <c r="S160" i="15" s="1"/>
  <c r="T160" i="15" s="1"/>
  <c r="R159" i="15"/>
  <c r="W159" i="15" s="1"/>
  <c r="Q159" i="15"/>
  <c r="S159" i="15" s="1"/>
  <c r="T159" i="15" s="1"/>
  <c r="X158" i="15"/>
  <c r="Y158" i="15" s="1"/>
  <c r="W158" i="15"/>
  <c r="T158" i="15"/>
  <c r="R158" i="15"/>
  <c r="Z158" i="15" s="1"/>
  <c r="Q158" i="15"/>
  <c r="S158" i="15" s="1"/>
  <c r="X157" i="15"/>
  <c r="Y157" i="15" s="1"/>
  <c r="T157" i="15"/>
  <c r="R157" i="15"/>
  <c r="W157" i="15" s="1"/>
  <c r="Q157" i="15"/>
  <c r="S157" i="15" s="1"/>
  <c r="X156" i="15"/>
  <c r="W156" i="15"/>
  <c r="R156" i="15"/>
  <c r="Q156" i="15"/>
  <c r="S156" i="15" s="1"/>
  <c r="Y156" i="15" s="1"/>
  <c r="R155" i="15"/>
  <c r="W155" i="15" s="1"/>
  <c r="Q155" i="15"/>
  <c r="S155" i="15" s="1"/>
  <c r="T155" i="15" s="1"/>
  <c r="X154" i="15"/>
  <c r="T154" i="15"/>
  <c r="Z154" i="15" s="1"/>
  <c r="R154" i="15"/>
  <c r="Q154" i="15"/>
  <c r="S154" i="15" s="1"/>
  <c r="Y154" i="15" s="1"/>
  <c r="X153" i="15"/>
  <c r="Y153" i="15" s="1"/>
  <c r="T153" i="15"/>
  <c r="R153" i="15"/>
  <c r="W153" i="15" s="1"/>
  <c r="Q153" i="15"/>
  <c r="S153" i="15" s="1"/>
  <c r="X152" i="15"/>
  <c r="Y152" i="15" s="1"/>
  <c r="W152" i="15"/>
  <c r="R152" i="15"/>
  <c r="Q152" i="15"/>
  <c r="S152" i="15" s="1"/>
  <c r="T152" i="15" s="1"/>
  <c r="R151" i="15"/>
  <c r="W151" i="15" s="1"/>
  <c r="Q151" i="15"/>
  <c r="S151" i="15" s="1"/>
  <c r="T151" i="15" s="1"/>
  <c r="X150" i="15"/>
  <c r="Y150" i="15" s="1"/>
  <c r="W150" i="15"/>
  <c r="T150" i="15"/>
  <c r="R150" i="15"/>
  <c r="Z150" i="15" s="1"/>
  <c r="Q150" i="15"/>
  <c r="S150" i="15" s="1"/>
  <c r="X149" i="15"/>
  <c r="Y149" i="15" s="1"/>
  <c r="T149" i="15"/>
  <c r="R149" i="15"/>
  <c r="W149" i="15" s="1"/>
  <c r="Q149" i="15"/>
  <c r="S149" i="15" s="1"/>
  <c r="X148" i="15"/>
  <c r="Y148" i="15" s="1"/>
  <c r="W148" i="15"/>
  <c r="R148" i="15"/>
  <c r="Q148" i="15"/>
  <c r="S148" i="15" s="1"/>
  <c r="T148" i="15" s="1"/>
  <c r="R147" i="15"/>
  <c r="W147" i="15" s="1"/>
  <c r="Q147" i="15"/>
  <c r="S147" i="15" s="1"/>
  <c r="T147" i="15" s="1"/>
  <c r="X146" i="15"/>
  <c r="Y146" i="15" s="1"/>
  <c r="W146" i="15"/>
  <c r="T146" i="15"/>
  <c r="R146" i="15"/>
  <c r="Z146" i="15" s="1"/>
  <c r="Q146" i="15"/>
  <c r="S146" i="15" s="1"/>
  <c r="X145" i="15"/>
  <c r="Y145" i="15" s="1"/>
  <c r="T145" i="15"/>
  <c r="R145" i="15"/>
  <c r="W145" i="15" s="1"/>
  <c r="Q145" i="15"/>
  <c r="S145" i="15" s="1"/>
  <c r="X144" i="15"/>
  <c r="Y144" i="15" s="1"/>
  <c r="W144" i="15"/>
  <c r="R144" i="15"/>
  <c r="Q144" i="15"/>
  <c r="S144" i="15" s="1"/>
  <c r="T144" i="15" s="1"/>
  <c r="R143" i="15"/>
  <c r="W143" i="15" s="1"/>
  <c r="Q143" i="15"/>
  <c r="S143" i="15" s="1"/>
  <c r="T143" i="15" s="1"/>
  <c r="X142" i="15"/>
  <c r="Y142" i="15" s="1"/>
  <c r="W142" i="15"/>
  <c r="T142" i="15"/>
  <c r="R142" i="15"/>
  <c r="Z142" i="15" s="1"/>
  <c r="Q142" i="15"/>
  <c r="S142" i="15" s="1"/>
  <c r="X141" i="15"/>
  <c r="Y141" i="15" s="1"/>
  <c r="T141" i="15"/>
  <c r="R141" i="15"/>
  <c r="W141" i="15" s="1"/>
  <c r="Q141" i="15"/>
  <c r="S141" i="15" s="1"/>
  <c r="X140" i="15"/>
  <c r="Y140" i="15" s="1"/>
  <c r="W140" i="15"/>
  <c r="R140" i="15"/>
  <c r="Q140" i="15"/>
  <c r="S140" i="15" s="1"/>
  <c r="T140" i="15" s="1"/>
  <c r="R139" i="15"/>
  <c r="W139" i="15" s="1"/>
  <c r="Q139" i="15"/>
  <c r="S139" i="15" s="1"/>
  <c r="T139" i="15" s="1"/>
  <c r="X138" i="15"/>
  <c r="Y138" i="15" s="1"/>
  <c r="W138" i="15"/>
  <c r="T138" i="15"/>
  <c r="R138" i="15"/>
  <c r="Z138" i="15" s="1"/>
  <c r="Q138" i="15"/>
  <c r="S138" i="15" s="1"/>
  <c r="X137" i="15"/>
  <c r="Y137" i="15" s="1"/>
  <c r="T137" i="15"/>
  <c r="R137" i="15"/>
  <c r="W137" i="15" s="1"/>
  <c r="Q137" i="15"/>
  <c r="S137" i="15" s="1"/>
  <c r="X136" i="15"/>
  <c r="Y136" i="15" s="1"/>
  <c r="W136" i="15"/>
  <c r="R136" i="15"/>
  <c r="Q136" i="15"/>
  <c r="S136" i="15" s="1"/>
  <c r="T136" i="15" s="1"/>
  <c r="R135" i="15"/>
  <c r="W135" i="15" s="1"/>
  <c r="Q135" i="15"/>
  <c r="S135" i="15" s="1"/>
  <c r="T135" i="15" s="1"/>
  <c r="X134" i="15"/>
  <c r="Y134" i="15" s="1"/>
  <c r="W134" i="15"/>
  <c r="T134" i="15"/>
  <c r="R134" i="15"/>
  <c r="Z134" i="15" s="1"/>
  <c r="Q134" i="15"/>
  <c r="S134" i="15" s="1"/>
  <c r="X133" i="15"/>
  <c r="Y133" i="15" s="1"/>
  <c r="T133" i="15"/>
  <c r="R133" i="15"/>
  <c r="W133" i="15" s="1"/>
  <c r="Q133" i="15"/>
  <c r="S133" i="15" s="1"/>
  <c r="X132" i="15"/>
  <c r="Y132" i="15" s="1"/>
  <c r="W132" i="15"/>
  <c r="R132" i="15"/>
  <c r="Q132" i="15"/>
  <c r="S132" i="15" s="1"/>
  <c r="T132" i="15" s="1"/>
  <c r="R131" i="15"/>
  <c r="W131" i="15" s="1"/>
  <c r="Q131" i="15"/>
  <c r="S131" i="15" s="1"/>
  <c r="T131" i="15" s="1"/>
  <c r="X130" i="15"/>
  <c r="Y130" i="15" s="1"/>
  <c r="W130" i="15"/>
  <c r="T130" i="15"/>
  <c r="R130" i="15"/>
  <c r="Z130" i="15" s="1"/>
  <c r="Q130" i="15"/>
  <c r="S130" i="15" s="1"/>
  <c r="X129" i="15"/>
  <c r="Y129" i="15" s="1"/>
  <c r="T129" i="15"/>
  <c r="R129" i="15"/>
  <c r="W129" i="15" s="1"/>
  <c r="Q129" i="15"/>
  <c r="S129" i="15" s="1"/>
  <c r="X128" i="15"/>
  <c r="Y128" i="15" s="1"/>
  <c r="W128" i="15"/>
  <c r="R128" i="15"/>
  <c r="Q128" i="15"/>
  <c r="S128" i="15" s="1"/>
  <c r="T128" i="15" s="1"/>
  <c r="R127" i="15"/>
  <c r="W127" i="15" s="1"/>
  <c r="Q127" i="15"/>
  <c r="S127" i="15" s="1"/>
  <c r="T127" i="15" s="1"/>
  <c r="X126" i="15"/>
  <c r="Y126" i="15" s="1"/>
  <c r="W126" i="15"/>
  <c r="T126" i="15"/>
  <c r="R126" i="15"/>
  <c r="Z126" i="15" s="1"/>
  <c r="Q126" i="15"/>
  <c r="S126" i="15" s="1"/>
  <c r="X125" i="15"/>
  <c r="Y125" i="15" s="1"/>
  <c r="T125" i="15"/>
  <c r="R125" i="15"/>
  <c r="W125" i="15" s="1"/>
  <c r="Q125" i="15"/>
  <c r="S125" i="15" s="1"/>
  <c r="X124" i="15"/>
  <c r="Y124" i="15" s="1"/>
  <c r="W124" i="15"/>
  <c r="R124" i="15"/>
  <c r="Q124" i="15"/>
  <c r="S124" i="15" s="1"/>
  <c r="T124" i="15" s="1"/>
  <c r="R123" i="15"/>
  <c r="W123" i="15" s="1"/>
  <c r="Q123" i="15"/>
  <c r="S123" i="15" s="1"/>
  <c r="T123" i="15" s="1"/>
  <c r="X122" i="15"/>
  <c r="Y122" i="15" s="1"/>
  <c r="W122" i="15"/>
  <c r="T122" i="15"/>
  <c r="R122" i="15"/>
  <c r="Z122" i="15" s="1"/>
  <c r="Q122" i="15"/>
  <c r="S122" i="15" s="1"/>
  <c r="X121" i="15"/>
  <c r="Y121" i="15" s="1"/>
  <c r="T121" i="15"/>
  <c r="R121" i="15"/>
  <c r="W121" i="15" s="1"/>
  <c r="Q121" i="15"/>
  <c r="S121" i="15" s="1"/>
  <c r="X120" i="15"/>
  <c r="Y120" i="15" s="1"/>
  <c r="W120" i="15"/>
  <c r="R120" i="15"/>
  <c r="Q120" i="15"/>
  <c r="S120" i="15" s="1"/>
  <c r="T120" i="15" s="1"/>
  <c r="R119" i="15"/>
  <c r="W119" i="15" s="1"/>
  <c r="Q119" i="15"/>
  <c r="S119" i="15" s="1"/>
  <c r="T119" i="15" s="1"/>
  <c r="X118" i="15"/>
  <c r="Y118" i="15" s="1"/>
  <c r="W118" i="15"/>
  <c r="T118" i="15"/>
  <c r="R118" i="15"/>
  <c r="Z118" i="15" s="1"/>
  <c r="Q118" i="15"/>
  <c r="S118" i="15" s="1"/>
  <c r="X117" i="15"/>
  <c r="Y117" i="15" s="1"/>
  <c r="T117" i="15"/>
  <c r="R117" i="15"/>
  <c r="W117" i="15" s="1"/>
  <c r="Q117" i="15"/>
  <c r="S117" i="15" s="1"/>
  <c r="X116" i="15"/>
  <c r="Y116" i="15" s="1"/>
  <c r="W116" i="15"/>
  <c r="R116" i="15"/>
  <c r="Q116" i="15"/>
  <c r="S116" i="15" s="1"/>
  <c r="T116" i="15" s="1"/>
  <c r="R115" i="15"/>
  <c r="W115" i="15" s="1"/>
  <c r="Q115" i="15"/>
  <c r="S115" i="15" s="1"/>
  <c r="T115" i="15" s="1"/>
  <c r="X114" i="15"/>
  <c r="Y114" i="15" s="1"/>
  <c r="W114" i="15"/>
  <c r="T114" i="15"/>
  <c r="R114" i="15"/>
  <c r="Z114" i="15" s="1"/>
  <c r="Q114" i="15"/>
  <c r="S114" i="15" s="1"/>
  <c r="X113" i="15"/>
  <c r="Y113" i="15" s="1"/>
  <c r="T113" i="15"/>
  <c r="R113" i="15"/>
  <c r="W113" i="15" s="1"/>
  <c r="Q113" i="15"/>
  <c r="S113" i="15" s="1"/>
  <c r="X112" i="15"/>
  <c r="Y112" i="15" s="1"/>
  <c r="W112" i="15"/>
  <c r="R112" i="15"/>
  <c r="Q112" i="15"/>
  <c r="S112" i="15" s="1"/>
  <c r="T112" i="15" s="1"/>
  <c r="R111" i="15"/>
  <c r="W111" i="15" s="1"/>
  <c r="Q111" i="15"/>
  <c r="S111" i="15" s="1"/>
  <c r="T111" i="15" s="1"/>
  <c r="X110" i="15"/>
  <c r="Y110" i="15" s="1"/>
  <c r="W110" i="15"/>
  <c r="T110" i="15"/>
  <c r="R110" i="15"/>
  <c r="Z110" i="15" s="1"/>
  <c r="Q110" i="15"/>
  <c r="S110" i="15" s="1"/>
  <c r="X109" i="15"/>
  <c r="Y109" i="15" s="1"/>
  <c r="T109" i="15"/>
  <c r="R109" i="15"/>
  <c r="W109" i="15" s="1"/>
  <c r="Q109" i="15"/>
  <c r="S109" i="15" s="1"/>
  <c r="X108" i="15"/>
  <c r="Y108" i="15" s="1"/>
  <c r="W108" i="15"/>
  <c r="R108" i="15"/>
  <c r="Q108" i="15"/>
  <c r="S108" i="15" s="1"/>
  <c r="T108" i="15" s="1"/>
  <c r="R107" i="15"/>
  <c r="W107" i="15" s="1"/>
  <c r="Q107" i="15"/>
  <c r="S107" i="15" s="1"/>
  <c r="T107" i="15" s="1"/>
  <c r="X106" i="15"/>
  <c r="Y106" i="15" s="1"/>
  <c r="W106" i="15"/>
  <c r="T106" i="15"/>
  <c r="R106" i="15"/>
  <c r="Z106" i="15" s="1"/>
  <c r="Q106" i="15"/>
  <c r="S106" i="15" s="1"/>
  <c r="X105" i="15"/>
  <c r="Y105" i="15" s="1"/>
  <c r="T105" i="15"/>
  <c r="R105" i="15"/>
  <c r="W105" i="15" s="1"/>
  <c r="Q105" i="15"/>
  <c r="S105" i="15" s="1"/>
  <c r="X104" i="15"/>
  <c r="Y104" i="15" s="1"/>
  <c r="W104" i="15"/>
  <c r="R104" i="15"/>
  <c r="Q104" i="15"/>
  <c r="S104" i="15" s="1"/>
  <c r="T104" i="15" s="1"/>
  <c r="R103" i="15"/>
  <c r="W103" i="15" s="1"/>
  <c r="Q103" i="15"/>
  <c r="S103" i="15" s="1"/>
  <c r="T103" i="15" s="1"/>
  <c r="X102" i="15"/>
  <c r="Y102" i="15" s="1"/>
  <c r="W102" i="15"/>
  <c r="T102" i="15"/>
  <c r="R102" i="15"/>
  <c r="Z102" i="15" s="1"/>
  <c r="Q102" i="15"/>
  <c r="S102" i="15" s="1"/>
  <c r="X101" i="15"/>
  <c r="Y101" i="15" s="1"/>
  <c r="T101" i="15"/>
  <c r="R101" i="15"/>
  <c r="W101" i="15" s="1"/>
  <c r="Q101" i="15"/>
  <c r="S101" i="15" s="1"/>
  <c r="X100" i="15"/>
  <c r="Y100" i="15" s="1"/>
  <c r="W100" i="15"/>
  <c r="R100" i="15"/>
  <c r="Q100" i="15"/>
  <c r="S100" i="15" s="1"/>
  <c r="T100" i="15" s="1"/>
  <c r="R99" i="15"/>
  <c r="W99" i="15" s="1"/>
  <c r="Q99" i="15"/>
  <c r="S99" i="15" s="1"/>
  <c r="T99" i="15" s="1"/>
  <c r="X98" i="15"/>
  <c r="Y98" i="15" s="1"/>
  <c r="W98" i="15"/>
  <c r="T98" i="15"/>
  <c r="R98" i="15"/>
  <c r="Z98" i="15" s="1"/>
  <c r="Q98" i="15"/>
  <c r="S98" i="15" s="1"/>
  <c r="X97" i="15"/>
  <c r="Y97" i="15" s="1"/>
  <c r="T97" i="15"/>
  <c r="R97" i="15"/>
  <c r="W97" i="15" s="1"/>
  <c r="Q97" i="15"/>
  <c r="S97" i="15" s="1"/>
  <c r="X96" i="15"/>
  <c r="Y96" i="15" s="1"/>
  <c r="W96" i="15"/>
  <c r="R96" i="15"/>
  <c r="Q96" i="15"/>
  <c r="S96" i="15" s="1"/>
  <c r="T96" i="15" s="1"/>
  <c r="R95" i="15"/>
  <c r="W95" i="15" s="1"/>
  <c r="Q95" i="15"/>
  <c r="S95" i="15" s="1"/>
  <c r="T95" i="15" s="1"/>
  <c r="X94" i="15"/>
  <c r="Y94" i="15" s="1"/>
  <c r="W94" i="15"/>
  <c r="T94" i="15"/>
  <c r="R94" i="15"/>
  <c r="Z94" i="15" s="1"/>
  <c r="Q94" i="15"/>
  <c r="S94" i="15" s="1"/>
  <c r="X93" i="15"/>
  <c r="Y93" i="15" s="1"/>
  <c r="T93" i="15"/>
  <c r="R93" i="15"/>
  <c r="W93" i="15" s="1"/>
  <c r="Q93" i="15"/>
  <c r="S93" i="15" s="1"/>
  <c r="X92" i="15"/>
  <c r="Y92" i="15" s="1"/>
  <c r="W92" i="15"/>
  <c r="R92" i="15"/>
  <c r="Q92" i="15"/>
  <c r="S92" i="15" s="1"/>
  <c r="T92" i="15" s="1"/>
  <c r="R91" i="15"/>
  <c r="W91" i="15" s="1"/>
  <c r="Q91" i="15"/>
  <c r="S91" i="15" s="1"/>
  <c r="T91" i="15" s="1"/>
  <c r="X90" i="15"/>
  <c r="Y90" i="15" s="1"/>
  <c r="W90" i="15"/>
  <c r="T90" i="15"/>
  <c r="R90" i="15"/>
  <c r="Z90" i="15" s="1"/>
  <c r="Q90" i="15"/>
  <c r="S90" i="15" s="1"/>
  <c r="X89" i="15"/>
  <c r="Y89" i="15" s="1"/>
  <c r="T89" i="15"/>
  <c r="R89" i="15"/>
  <c r="W89" i="15" s="1"/>
  <c r="Q89" i="15"/>
  <c r="S89" i="15" s="1"/>
  <c r="X88" i="15"/>
  <c r="Y88" i="15" s="1"/>
  <c r="W88" i="15"/>
  <c r="R88" i="15"/>
  <c r="Q88" i="15"/>
  <c r="S88" i="15" s="1"/>
  <c r="T88" i="15" s="1"/>
  <c r="R87" i="15"/>
  <c r="W87" i="15" s="1"/>
  <c r="Q87" i="15"/>
  <c r="S87" i="15" s="1"/>
  <c r="T87" i="15" s="1"/>
  <c r="X86" i="15"/>
  <c r="Y86" i="15" s="1"/>
  <c r="W86" i="15"/>
  <c r="T86" i="15"/>
  <c r="R86" i="15"/>
  <c r="Z86" i="15" s="1"/>
  <c r="Q86" i="15"/>
  <c r="S86" i="15" s="1"/>
  <c r="X85" i="15"/>
  <c r="Y85" i="15" s="1"/>
  <c r="T85" i="15"/>
  <c r="R85" i="15"/>
  <c r="W85" i="15" s="1"/>
  <c r="Q85" i="15"/>
  <c r="S85" i="15" s="1"/>
  <c r="X84" i="15"/>
  <c r="Y84" i="15" s="1"/>
  <c r="W84" i="15"/>
  <c r="R84" i="15"/>
  <c r="Q84" i="15"/>
  <c r="S84" i="15" s="1"/>
  <c r="T84" i="15" s="1"/>
  <c r="R83" i="15"/>
  <c r="W83" i="15" s="1"/>
  <c r="Q83" i="15"/>
  <c r="S83" i="15" s="1"/>
  <c r="T83" i="15" s="1"/>
  <c r="X82" i="15"/>
  <c r="Y82" i="15" s="1"/>
  <c r="W82" i="15"/>
  <c r="T82" i="15"/>
  <c r="R82" i="15"/>
  <c r="Z82" i="15" s="1"/>
  <c r="Q82" i="15"/>
  <c r="S82" i="15" s="1"/>
  <c r="X81" i="15"/>
  <c r="Y81" i="15" s="1"/>
  <c r="T81" i="15"/>
  <c r="R81" i="15"/>
  <c r="W81" i="15" s="1"/>
  <c r="Q81" i="15"/>
  <c r="S81" i="15" s="1"/>
  <c r="X80" i="15"/>
  <c r="Y80" i="15" s="1"/>
  <c r="W80" i="15"/>
  <c r="R80" i="15"/>
  <c r="Q80" i="15"/>
  <c r="S80" i="15" s="1"/>
  <c r="T80" i="15" s="1"/>
  <c r="R79" i="15"/>
  <c r="W79" i="15" s="1"/>
  <c r="Q79" i="15"/>
  <c r="S79" i="15" s="1"/>
  <c r="T79" i="15" s="1"/>
  <c r="X78" i="15"/>
  <c r="Y78" i="15" s="1"/>
  <c r="W78" i="15"/>
  <c r="T78" i="15"/>
  <c r="R78" i="15"/>
  <c r="Z78" i="15" s="1"/>
  <c r="Q78" i="15"/>
  <c r="S78" i="15" s="1"/>
  <c r="X77" i="15"/>
  <c r="Y77" i="15" s="1"/>
  <c r="T77" i="15"/>
  <c r="R77" i="15"/>
  <c r="W77" i="15" s="1"/>
  <c r="Q77" i="15"/>
  <c r="S77" i="15" s="1"/>
  <c r="X76" i="15"/>
  <c r="Y76" i="15" s="1"/>
  <c r="W76" i="15"/>
  <c r="R76" i="15"/>
  <c r="Q76" i="15"/>
  <c r="S76" i="15" s="1"/>
  <c r="T76" i="15" s="1"/>
  <c r="R75" i="15"/>
  <c r="W75" i="15" s="1"/>
  <c r="Q75" i="15"/>
  <c r="S75" i="15" s="1"/>
  <c r="T75" i="15" s="1"/>
  <c r="X74" i="15"/>
  <c r="Y74" i="15" s="1"/>
  <c r="W74" i="15"/>
  <c r="T74" i="15"/>
  <c r="R74" i="15"/>
  <c r="Z74" i="15" s="1"/>
  <c r="Q74" i="15"/>
  <c r="S74" i="15" s="1"/>
  <c r="X73" i="15"/>
  <c r="Y73" i="15" s="1"/>
  <c r="T73" i="15"/>
  <c r="R73" i="15"/>
  <c r="W73" i="15" s="1"/>
  <c r="Q73" i="15"/>
  <c r="S73" i="15" s="1"/>
  <c r="X72" i="15"/>
  <c r="Y72" i="15" s="1"/>
  <c r="W72" i="15"/>
  <c r="R72" i="15"/>
  <c r="Q72" i="15"/>
  <c r="S72" i="15" s="1"/>
  <c r="T72" i="15" s="1"/>
  <c r="R71" i="15"/>
  <c r="W71" i="15" s="1"/>
  <c r="Q71" i="15"/>
  <c r="S71" i="15" s="1"/>
  <c r="T71" i="15" s="1"/>
  <c r="X70" i="15"/>
  <c r="Y70" i="15" s="1"/>
  <c r="W70" i="15"/>
  <c r="T70" i="15"/>
  <c r="R70" i="15"/>
  <c r="Z70" i="15" s="1"/>
  <c r="Q70" i="15"/>
  <c r="S70" i="15" s="1"/>
  <c r="X69" i="15"/>
  <c r="Y69" i="15" s="1"/>
  <c r="T69" i="15"/>
  <c r="R69" i="15"/>
  <c r="W69" i="15" s="1"/>
  <c r="Q69" i="15"/>
  <c r="S69" i="15" s="1"/>
  <c r="X68" i="15"/>
  <c r="Y68" i="15" s="1"/>
  <c r="W68" i="15"/>
  <c r="R68" i="15"/>
  <c r="Q68" i="15"/>
  <c r="S68" i="15" s="1"/>
  <c r="T68" i="15" s="1"/>
  <c r="R67" i="15"/>
  <c r="W67" i="15" s="1"/>
  <c r="Q67" i="15"/>
  <c r="S67" i="15" s="1"/>
  <c r="T67" i="15" s="1"/>
  <c r="X66" i="15"/>
  <c r="Y66" i="15" s="1"/>
  <c r="W66" i="15"/>
  <c r="T66" i="15"/>
  <c r="R66" i="15"/>
  <c r="Z66" i="15" s="1"/>
  <c r="Q66" i="15"/>
  <c r="S66" i="15" s="1"/>
  <c r="X65" i="15"/>
  <c r="Y65" i="15" s="1"/>
  <c r="T65" i="15"/>
  <c r="R65" i="15"/>
  <c r="W65" i="15" s="1"/>
  <c r="Q65" i="15"/>
  <c r="S65" i="15" s="1"/>
  <c r="X64" i="15"/>
  <c r="Y64" i="15" s="1"/>
  <c r="W64" i="15"/>
  <c r="R64" i="15"/>
  <c r="Q64" i="15"/>
  <c r="S64" i="15" s="1"/>
  <c r="T64" i="15" s="1"/>
  <c r="R63" i="15"/>
  <c r="W63" i="15" s="1"/>
  <c r="Q63" i="15"/>
  <c r="S63" i="15" s="1"/>
  <c r="T63" i="15" s="1"/>
  <c r="X62" i="15"/>
  <c r="Y62" i="15" s="1"/>
  <c r="W62" i="15"/>
  <c r="T62" i="15"/>
  <c r="R62" i="15"/>
  <c r="Z62" i="15" s="1"/>
  <c r="Q62" i="15"/>
  <c r="S62" i="15" s="1"/>
  <c r="X61" i="15"/>
  <c r="Y61" i="15" s="1"/>
  <c r="T61" i="15"/>
  <c r="R61" i="15"/>
  <c r="W61" i="15" s="1"/>
  <c r="Q61" i="15"/>
  <c r="S61" i="15" s="1"/>
  <c r="X60" i="15"/>
  <c r="Y60" i="15" s="1"/>
  <c r="W60" i="15"/>
  <c r="R60" i="15"/>
  <c r="Q60" i="15"/>
  <c r="S60" i="15" s="1"/>
  <c r="T60" i="15" s="1"/>
  <c r="R59" i="15"/>
  <c r="W59" i="15" s="1"/>
  <c r="Q59" i="15"/>
  <c r="S59" i="15" s="1"/>
  <c r="T59" i="15" s="1"/>
  <c r="X58" i="15"/>
  <c r="Y58" i="15" s="1"/>
  <c r="W58" i="15"/>
  <c r="T58" i="15"/>
  <c r="R58" i="15"/>
  <c r="Z58" i="15" s="1"/>
  <c r="Q58" i="15"/>
  <c r="S58" i="15" s="1"/>
  <c r="X57" i="15"/>
  <c r="Y57" i="15" s="1"/>
  <c r="T57" i="15"/>
  <c r="R57" i="15"/>
  <c r="W57" i="15" s="1"/>
  <c r="Q57" i="15"/>
  <c r="S57" i="15" s="1"/>
  <c r="X56" i="15"/>
  <c r="Y56" i="15" s="1"/>
  <c r="R56" i="15"/>
  <c r="Q56" i="15"/>
  <c r="S56" i="15" s="1"/>
  <c r="T56" i="15" s="1"/>
  <c r="W55" i="15"/>
  <c r="S55" i="15"/>
  <c r="T55" i="15" s="1"/>
  <c r="R55" i="15"/>
  <c r="X55" i="15" s="1"/>
  <c r="Y55" i="15" s="1"/>
  <c r="Q55" i="15"/>
  <c r="X54" i="15"/>
  <c r="Y54" i="15" s="1"/>
  <c r="R54" i="15"/>
  <c r="Q54" i="15"/>
  <c r="S54" i="15" s="1"/>
  <c r="T54" i="15" s="1"/>
  <c r="W53" i="15"/>
  <c r="S53" i="15"/>
  <c r="T53" i="15" s="1"/>
  <c r="R53" i="15"/>
  <c r="X53" i="15" s="1"/>
  <c r="Y53" i="15" s="1"/>
  <c r="Q53" i="15"/>
  <c r="X52" i="15"/>
  <c r="Y52" i="15" s="1"/>
  <c r="R52" i="15"/>
  <c r="Q52" i="15"/>
  <c r="S52" i="15" s="1"/>
  <c r="T52" i="15" s="1"/>
  <c r="W51" i="15"/>
  <c r="S51" i="15"/>
  <c r="T51" i="15" s="1"/>
  <c r="R51" i="15"/>
  <c r="X51" i="15" s="1"/>
  <c r="Y51" i="15" s="1"/>
  <c r="Q51" i="15"/>
  <c r="X50" i="15"/>
  <c r="Y50" i="15" s="1"/>
  <c r="R50" i="15"/>
  <c r="Q50" i="15"/>
  <c r="S50" i="15" s="1"/>
  <c r="T50" i="15" s="1"/>
  <c r="W49" i="15"/>
  <c r="S49" i="15"/>
  <c r="T49" i="15" s="1"/>
  <c r="R49" i="15"/>
  <c r="X49" i="15" s="1"/>
  <c r="Y49" i="15" s="1"/>
  <c r="Q49" i="15"/>
  <c r="X48" i="15"/>
  <c r="Y48" i="15" s="1"/>
  <c r="R48" i="15"/>
  <c r="Q48" i="15"/>
  <c r="S48" i="15" s="1"/>
  <c r="T48" i="15" s="1"/>
  <c r="W47" i="15"/>
  <c r="S47" i="15"/>
  <c r="T47" i="15" s="1"/>
  <c r="R47" i="15"/>
  <c r="X47" i="15" s="1"/>
  <c r="Y47" i="15" s="1"/>
  <c r="Q47" i="15"/>
  <c r="X46" i="15"/>
  <c r="Y46" i="15" s="1"/>
  <c r="R46" i="15"/>
  <c r="Q46" i="15"/>
  <c r="S46" i="15" s="1"/>
  <c r="T46" i="15" s="1"/>
  <c r="W45" i="15"/>
  <c r="S45" i="15"/>
  <c r="T45" i="15" s="1"/>
  <c r="R45" i="15"/>
  <c r="X45" i="15" s="1"/>
  <c r="Y45" i="15" s="1"/>
  <c r="Q45" i="15"/>
  <c r="X44" i="15"/>
  <c r="R44" i="15"/>
  <c r="Q44" i="15"/>
  <c r="W43" i="15"/>
  <c r="S43" i="15"/>
  <c r="T43" i="15" s="1"/>
  <c r="R43" i="15"/>
  <c r="X43" i="15" s="1"/>
  <c r="Y43" i="15" s="1"/>
  <c r="Q43" i="15"/>
  <c r="X42" i="15"/>
  <c r="Y42" i="15" s="1"/>
  <c r="R42" i="15"/>
  <c r="Q42" i="15"/>
  <c r="S42" i="15" s="1"/>
  <c r="T42" i="15" s="1"/>
  <c r="W41" i="15"/>
  <c r="S41" i="15"/>
  <c r="T41" i="15" s="1"/>
  <c r="R41" i="15"/>
  <c r="X41" i="15" s="1"/>
  <c r="Y41" i="15" s="1"/>
  <c r="Q41" i="15"/>
  <c r="X40" i="15"/>
  <c r="Y40" i="15" s="1"/>
  <c r="R40" i="15"/>
  <c r="Q40" i="15"/>
  <c r="S40" i="15" s="1"/>
  <c r="T40" i="15" s="1"/>
  <c r="W39" i="15"/>
  <c r="S39" i="15"/>
  <c r="T39" i="15" s="1"/>
  <c r="R39" i="15"/>
  <c r="X39" i="15" s="1"/>
  <c r="Y39" i="15" s="1"/>
  <c r="Q39" i="15"/>
  <c r="X38" i="15"/>
  <c r="Y38" i="15" s="1"/>
  <c r="R38" i="15"/>
  <c r="Q38" i="15"/>
  <c r="S38" i="15" s="1"/>
  <c r="T38" i="15" s="1"/>
  <c r="W37" i="15"/>
  <c r="S37" i="15"/>
  <c r="T37" i="15" s="1"/>
  <c r="R37" i="15"/>
  <c r="X37" i="15" s="1"/>
  <c r="Y37" i="15" s="1"/>
  <c r="Q37" i="15"/>
  <c r="X36" i="15"/>
  <c r="Y36" i="15" s="1"/>
  <c r="R36" i="15"/>
  <c r="Q36" i="15"/>
  <c r="S36" i="15" s="1"/>
  <c r="T36" i="15" s="1"/>
  <c r="W35" i="15"/>
  <c r="S35" i="15"/>
  <c r="T35" i="15" s="1"/>
  <c r="R35" i="15"/>
  <c r="X35" i="15" s="1"/>
  <c r="Y35" i="15" s="1"/>
  <c r="Q35" i="15"/>
  <c r="X34" i="15"/>
  <c r="Y34" i="15" s="1"/>
  <c r="R34" i="15"/>
  <c r="Q34" i="15"/>
  <c r="S34" i="15" s="1"/>
  <c r="T34" i="15" s="1"/>
  <c r="W33" i="15"/>
  <c r="S33" i="15"/>
  <c r="T33" i="15" s="1"/>
  <c r="R33" i="15"/>
  <c r="X33" i="15" s="1"/>
  <c r="Y33" i="15" s="1"/>
  <c r="Q33" i="15"/>
  <c r="X32" i="15"/>
  <c r="Y32" i="15" s="1"/>
  <c r="R32" i="15"/>
  <c r="Q32" i="15"/>
  <c r="S32" i="15" s="1"/>
  <c r="T32" i="15" s="1"/>
  <c r="W31" i="15"/>
  <c r="S31" i="15"/>
  <c r="T31" i="15" s="1"/>
  <c r="R31" i="15"/>
  <c r="X31" i="15" s="1"/>
  <c r="Y31" i="15" s="1"/>
  <c r="Q31" i="15"/>
  <c r="X30" i="15"/>
  <c r="Y30" i="15" s="1"/>
  <c r="R30" i="15"/>
  <c r="Q30" i="15"/>
  <c r="S30" i="15" s="1"/>
  <c r="T30" i="15" s="1"/>
  <c r="W29" i="15"/>
  <c r="S29" i="15"/>
  <c r="T29" i="15" s="1"/>
  <c r="R29" i="15"/>
  <c r="X29" i="15" s="1"/>
  <c r="Y29" i="15" s="1"/>
  <c r="Q29" i="15"/>
  <c r="X28" i="15"/>
  <c r="Y28" i="15" s="1"/>
  <c r="R28" i="15"/>
  <c r="Q28" i="15"/>
  <c r="S28" i="15" s="1"/>
  <c r="T28" i="15" s="1"/>
  <c r="W27" i="15"/>
  <c r="S27" i="15"/>
  <c r="T27" i="15" s="1"/>
  <c r="R27" i="15"/>
  <c r="X27" i="15" s="1"/>
  <c r="Y27" i="15" s="1"/>
  <c r="Q27" i="15"/>
  <c r="X26" i="15"/>
  <c r="Y26" i="15" s="1"/>
  <c r="R26" i="15"/>
  <c r="Q26" i="15"/>
  <c r="S26" i="15" s="1"/>
  <c r="T26" i="15" s="1"/>
  <c r="W25" i="15"/>
  <c r="S25" i="15"/>
  <c r="T25" i="15" s="1"/>
  <c r="R25" i="15"/>
  <c r="X25" i="15" s="1"/>
  <c r="Y25" i="15" s="1"/>
  <c r="Q25" i="15"/>
  <c r="X24" i="15"/>
  <c r="Y24" i="15" s="1"/>
  <c r="R24" i="15"/>
  <c r="Q24" i="15"/>
  <c r="S24" i="15" s="1"/>
  <c r="T24" i="15" s="1"/>
  <c r="W23" i="15"/>
  <c r="S23" i="15"/>
  <c r="T23" i="15" s="1"/>
  <c r="R23" i="15"/>
  <c r="X23" i="15" s="1"/>
  <c r="Y23" i="15" s="1"/>
  <c r="Q23" i="15"/>
  <c r="X22" i="15"/>
  <c r="Y22" i="15" s="1"/>
  <c r="R22" i="15"/>
  <c r="Q22" i="15"/>
  <c r="S22" i="15" s="1"/>
  <c r="T22" i="15" s="1"/>
  <c r="W21" i="15"/>
  <c r="S21" i="15"/>
  <c r="T21" i="15" s="1"/>
  <c r="R21" i="15"/>
  <c r="X21" i="15" s="1"/>
  <c r="Y21" i="15" s="1"/>
  <c r="Q21" i="15"/>
  <c r="X20" i="15"/>
  <c r="Y20" i="15" s="1"/>
  <c r="R20" i="15"/>
  <c r="Q20" i="15"/>
  <c r="S20" i="15" s="1"/>
  <c r="T20" i="15" s="1"/>
  <c r="W19" i="15"/>
  <c r="S19" i="15"/>
  <c r="T19" i="15" s="1"/>
  <c r="R19" i="15"/>
  <c r="X19" i="15" s="1"/>
  <c r="Y19" i="15" s="1"/>
  <c r="Q19" i="15"/>
  <c r="X18" i="15"/>
  <c r="Y18" i="15" s="1"/>
  <c r="R18" i="15"/>
  <c r="Q18" i="15"/>
  <c r="S18" i="15" s="1"/>
  <c r="T18" i="15" s="1"/>
  <c r="W17" i="15"/>
  <c r="S17" i="15"/>
  <c r="T17" i="15" s="1"/>
  <c r="R17" i="15"/>
  <c r="X17" i="15" s="1"/>
  <c r="Y17" i="15" s="1"/>
  <c r="Q17" i="15"/>
  <c r="X16" i="15"/>
  <c r="Y16" i="15" s="1"/>
  <c r="R16" i="15"/>
  <c r="Q16" i="15"/>
  <c r="S16" i="15" s="1"/>
  <c r="T16" i="15" s="1"/>
  <c r="W15" i="15"/>
  <c r="S15" i="15"/>
  <c r="T15" i="15" s="1"/>
  <c r="R15" i="15"/>
  <c r="X15" i="15" s="1"/>
  <c r="Y15" i="15" s="1"/>
  <c r="Q15" i="15"/>
  <c r="X14" i="15"/>
  <c r="Y14" i="15" s="1"/>
  <c r="R14" i="15"/>
  <c r="Q14" i="15"/>
  <c r="S14" i="15" s="1"/>
  <c r="T14" i="15" s="1"/>
  <c r="W13" i="15"/>
  <c r="S13" i="15"/>
  <c r="T13" i="15" s="1"/>
  <c r="R13" i="15"/>
  <c r="X13" i="15" s="1"/>
  <c r="Y13" i="15" s="1"/>
  <c r="Q13" i="15"/>
  <c r="X12" i="15"/>
  <c r="Y12" i="15" s="1"/>
  <c r="R12" i="15"/>
  <c r="Q12" i="15"/>
  <c r="S12" i="15" s="1"/>
  <c r="T12" i="15" s="1"/>
  <c r="Z11" i="15"/>
  <c r="Y11" i="15"/>
  <c r="X11" i="15"/>
  <c r="W11" i="15"/>
  <c r="W10" i="15"/>
  <c r="S10" i="15"/>
  <c r="T10" i="15" s="1"/>
  <c r="R10" i="15"/>
  <c r="X10" i="15" s="1"/>
  <c r="Y10" i="15" s="1"/>
  <c r="Q10" i="15"/>
  <c r="X9" i="15"/>
  <c r="Y9" i="15" s="1"/>
  <c r="R9" i="15"/>
  <c r="Q9" i="15"/>
  <c r="S9" i="15" s="1"/>
  <c r="T9" i="15" s="1"/>
  <c r="W8" i="15"/>
  <c r="S8" i="15"/>
  <c r="T8" i="15" s="1"/>
  <c r="R8" i="15"/>
  <c r="X8" i="15" s="1"/>
  <c r="Y8" i="15" s="1"/>
  <c r="Q8" i="15"/>
  <c r="X7" i="15"/>
  <c r="Y7" i="15" s="1"/>
  <c r="R7" i="15"/>
  <c r="Q7" i="15"/>
  <c r="S7" i="15" s="1"/>
  <c r="T7" i="15" s="1"/>
  <c r="W6" i="15"/>
  <c r="S6" i="15"/>
  <c r="R6" i="15"/>
  <c r="X6" i="15" s="1"/>
  <c r="Q6" i="15"/>
  <c r="X5" i="15"/>
  <c r="Y5" i="15" s="1"/>
  <c r="R5" i="15"/>
  <c r="Q5" i="15"/>
  <c r="S5" i="15" s="1"/>
  <c r="T5" i="15" s="1"/>
  <c r="W4" i="15"/>
  <c r="S4" i="15"/>
  <c r="T4" i="15" s="1"/>
  <c r="R4" i="15"/>
  <c r="X4" i="15" s="1"/>
  <c r="Y4" i="15" s="1"/>
  <c r="Q4" i="15"/>
  <c r="Z3" i="15"/>
  <c r="Y3" i="15"/>
  <c r="X3" i="15"/>
  <c r="R3" i="15"/>
  <c r="Q3" i="15"/>
  <c r="W3" i="15" s="1"/>
  <c r="Z2" i="15"/>
  <c r="Y2" i="15"/>
  <c r="W2" i="15"/>
  <c r="R2" i="15"/>
  <c r="X2" i="15" s="1"/>
  <c r="Q2" i="15"/>
  <c r="T345" i="15" l="1"/>
  <c r="Z345" i="15" s="1"/>
  <c r="Y345" i="15"/>
  <c r="T6" i="15"/>
  <c r="Z6" i="15" s="1"/>
  <c r="Y6" i="15"/>
  <c r="W44" i="15"/>
  <c r="S44" i="15"/>
  <c r="X371" i="15"/>
  <c r="Y371" i="15" s="1"/>
  <c r="Z371" i="15" s="1"/>
  <c r="W371" i="15"/>
  <c r="Z333" i="15"/>
  <c r="X333" i="15"/>
  <c r="Y333" i="15" s="1"/>
  <c r="W333" i="15"/>
  <c r="T343" i="15"/>
  <c r="Z343" i="15" s="1"/>
  <c r="Y343" i="15"/>
  <c r="X387" i="15"/>
  <c r="Y387" i="15" s="1"/>
  <c r="Z387" i="15" s="1"/>
  <c r="W387" i="15"/>
  <c r="X337" i="15"/>
  <c r="Y337" i="15" s="1"/>
  <c r="Z337" i="15" s="1"/>
  <c r="W337" i="15"/>
  <c r="Z390" i="15"/>
  <c r="X390" i="15"/>
  <c r="Y390" i="15" s="1"/>
  <c r="W390" i="15"/>
  <c r="Z335" i="15"/>
  <c r="X335" i="15"/>
  <c r="Y335" i="15" s="1"/>
  <c r="W335" i="15"/>
  <c r="X339" i="15"/>
  <c r="Y339" i="15" s="1"/>
  <c r="Z339" i="15" s="1"/>
  <c r="W339" i="15"/>
  <c r="X374" i="15"/>
  <c r="Y374" i="15" s="1"/>
  <c r="Z374" i="15" s="1"/>
  <c r="W374" i="15"/>
  <c r="S430" i="15"/>
  <c r="T430" i="15" s="1"/>
  <c r="R430" i="15"/>
  <c r="T491" i="15"/>
  <c r="Z491" i="15" s="1"/>
  <c r="Y491" i="15"/>
  <c r="Y496" i="15"/>
  <c r="T496" i="15"/>
  <c r="Z496" i="15" s="1"/>
  <c r="Y546" i="15"/>
  <c r="T546" i="15"/>
  <c r="Z546" i="15" s="1"/>
  <c r="T648" i="15"/>
  <c r="Z648" i="15" s="1"/>
  <c r="Y648" i="15"/>
  <c r="W712" i="15"/>
  <c r="Z712" i="15"/>
  <c r="X712" i="15"/>
  <c r="Y712" i="15" s="1"/>
  <c r="Y727" i="15"/>
  <c r="T727" i="15"/>
  <c r="Z727" i="15" s="1"/>
  <c r="Z7" i="15"/>
  <c r="Z9" i="15"/>
  <c r="Z12" i="15"/>
  <c r="Z14" i="15"/>
  <c r="Z16" i="15"/>
  <c r="Z18" i="15"/>
  <c r="Z22" i="15"/>
  <c r="Z26" i="15"/>
  <c r="Z30" i="15"/>
  <c r="Z32" i="15"/>
  <c r="Z36" i="15"/>
  <c r="Z40" i="15"/>
  <c r="Z46" i="15"/>
  <c r="Z50" i="15"/>
  <c r="Z52" i="15"/>
  <c r="Z56" i="15"/>
  <c r="Z367" i="15"/>
  <c r="X367" i="15"/>
  <c r="Y367" i="15" s="1"/>
  <c r="W367" i="15"/>
  <c r="X383" i="15"/>
  <c r="Y383" i="15" s="1"/>
  <c r="Z383" i="15" s="1"/>
  <c r="W383" i="15"/>
  <c r="X386" i="15"/>
  <c r="Y386" i="15" s="1"/>
  <c r="Z386" i="15" s="1"/>
  <c r="W435" i="15"/>
  <c r="X435" i="15"/>
  <c r="Y435" i="15" s="1"/>
  <c r="W439" i="15"/>
  <c r="X439" i="15"/>
  <c r="Y439" i="15" s="1"/>
  <c r="Z439" i="15" s="1"/>
  <c r="Z449" i="15"/>
  <c r="X449" i="15"/>
  <c r="Y449" i="15" s="1"/>
  <c r="T490" i="15"/>
  <c r="Z490" i="15" s="1"/>
  <c r="Y506" i="15"/>
  <c r="T506" i="15"/>
  <c r="Z506" i="15" s="1"/>
  <c r="T536" i="15"/>
  <c r="Z536" i="15" s="1"/>
  <c r="Y536" i="15"/>
  <c r="T545" i="15"/>
  <c r="Z545" i="15" s="1"/>
  <c r="Y545" i="15"/>
  <c r="Y550" i="15"/>
  <c r="T550" i="15"/>
  <c r="Z550" i="15" s="1"/>
  <c r="T568" i="15"/>
  <c r="Z568" i="15" s="1"/>
  <c r="Y568" i="15"/>
  <c r="T571" i="15"/>
  <c r="Z571" i="15" s="1"/>
  <c r="Y571" i="15"/>
  <c r="T608" i="15"/>
  <c r="Z608" i="15" s="1"/>
  <c r="T614" i="15"/>
  <c r="Z614" i="15" s="1"/>
  <c r="Y614" i="15"/>
  <c r="Y630" i="15"/>
  <c r="T718" i="15"/>
  <c r="Z718" i="15" s="1"/>
  <c r="Y718" i="15"/>
  <c r="Z57" i="15"/>
  <c r="Z60" i="15"/>
  <c r="Z61" i="15"/>
  <c r="Z64" i="15"/>
  <c r="Z65" i="15"/>
  <c r="Z68" i="15"/>
  <c r="Z69" i="15"/>
  <c r="Z72" i="15"/>
  <c r="Z73" i="15"/>
  <c r="Z76" i="15"/>
  <c r="Z77" i="15"/>
  <c r="Z80" i="15"/>
  <c r="Z81" i="15"/>
  <c r="Z84" i="15"/>
  <c r="Z85" i="15"/>
  <c r="Z88" i="15"/>
  <c r="Z89" i="15"/>
  <c r="Z92" i="15"/>
  <c r="Z93" i="15"/>
  <c r="Z96" i="15"/>
  <c r="Z97" i="15"/>
  <c r="Z100" i="15"/>
  <c r="Z101" i="15"/>
  <c r="Z104" i="15"/>
  <c r="Z105" i="15"/>
  <c r="Z108" i="15"/>
  <c r="Z109" i="15"/>
  <c r="Z112" i="15"/>
  <c r="Z113" i="15"/>
  <c r="Z116" i="15"/>
  <c r="Z117" i="15"/>
  <c r="Z120" i="15"/>
  <c r="Z121" i="15"/>
  <c r="Z124" i="15"/>
  <c r="Z125" i="15"/>
  <c r="Z128" i="15"/>
  <c r="Z129" i="15"/>
  <c r="Z132" i="15"/>
  <c r="Z133" i="15"/>
  <c r="Z136" i="15"/>
  <c r="Z137" i="15"/>
  <c r="Z140" i="15"/>
  <c r="Z141" i="15"/>
  <c r="Z144" i="15"/>
  <c r="Z145" i="15"/>
  <c r="Z148" i="15"/>
  <c r="Z149" i="15"/>
  <c r="Z152" i="15"/>
  <c r="Z153" i="15"/>
  <c r="W154" i="15"/>
  <c r="Z157" i="15"/>
  <c r="Z160" i="15"/>
  <c r="Z161" i="15"/>
  <c r="Z164" i="15"/>
  <c r="Z165" i="15"/>
  <c r="Z168" i="15"/>
  <c r="Z169" i="15"/>
  <c r="Z172" i="15"/>
  <c r="S173" i="15"/>
  <c r="W173" i="15"/>
  <c r="Z176" i="15"/>
  <c r="Z177" i="15"/>
  <c r="Z180" i="15"/>
  <c r="Z181" i="15"/>
  <c r="Z184" i="15"/>
  <c r="Z185" i="15"/>
  <c r="Z188" i="15"/>
  <c r="Z189" i="15"/>
  <c r="Z192" i="15"/>
  <c r="Z193" i="15"/>
  <c r="Z196" i="15"/>
  <c r="Z197" i="15"/>
  <c r="Z200" i="15"/>
  <c r="Z201" i="15"/>
  <c r="Z204" i="15"/>
  <c r="Z205" i="15"/>
  <c r="Z208" i="15"/>
  <c r="Z209" i="15"/>
  <c r="Z212" i="15"/>
  <c r="Z213" i="15"/>
  <c r="Z216" i="15"/>
  <c r="Z217" i="15"/>
  <c r="Z220" i="15"/>
  <c r="Z221" i="15"/>
  <c r="Z224" i="15"/>
  <c r="Z225" i="15"/>
  <c r="Z228" i="15"/>
  <c r="Z229" i="15"/>
  <c r="Z232" i="15"/>
  <c r="Z233" i="15"/>
  <c r="Z236" i="15"/>
  <c r="Z237" i="15"/>
  <c r="Z240" i="15"/>
  <c r="Z241" i="15"/>
  <c r="Z244" i="15"/>
  <c r="Z245" i="15"/>
  <c r="W317" i="15"/>
  <c r="W318" i="15"/>
  <c r="T356" i="15"/>
  <c r="Z356" i="15" s="1"/>
  <c r="Y356" i="15"/>
  <c r="Z358" i="15"/>
  <c r="Z362" i="15"/>
  <c r="X366" i="15"/>
  <c r="Y366" i="15" s="1"/>
  <c r="Z366" i="15" s="1"/>
  <c r="Z379" i="15"/>
  <c r="X379" i="15"/>
  <c r="Y379" i="15" s="1"/>
  <c r="W379" i="15"/>
  <c r="Z382" i="15"/>
  <c r="X382" i="15"/>
  <c r="Y382" i="15" s="1"/>
  <c r="W386" i="15"/>
  <c r="X395" i="15"/>
  <c r="Y395" i="15" s="1"/>
  <c r="Z395" i="15" s="1"/>
  <c r="W395" i="15"/>
  <c r="X398" i="15"/>
  <c r="Y398" i="15" s="1"/>
  <c r="Z398" i="15" s="1"/>
  <c r="W404" i="15"/>
  <c r="X404" i="15"/>
  <c r="Y404" i="15" s="1"/>
  <c r="Z404" i="15" s="1"/>
  <c r="W408" i="15"/>
  <c r="X408" i="15"/>
  <c r="Y408" i="15" s="1"/>
  <c r="Z408" i="15" s="1"/>
  <c r="W412" i="15"/>
  <c r="X412" i="15"/>
  <c r="Y412" i="15" s="1"/>
  <c r="Z412" i="15" s="1"/>
  <c r="W416" i="15"/>
  <c r="X416" i="15"/>
  <c r="Y416" i="15" s="1"/>
  <c r="Z416" i="15" s="1"/>
  <c r="W420" i="15"/>
  <c r="X420" i="15"/>
  <c r="Y420" i="15" s="1"/>
  <c r="Z420" i="15" s="1"/>
  <c r="W425" i="15"/>
  <c r="X425" i="15"/>
  <c r="Y425" i="15" s="1"/>
  <c r="Z425" i="15" s="1"/>
  <c r="W429" i="15"/>
  <c r="X429" i="15"/>
  <c r="Y429" i="15" s="1"/>
  <c r="Z429" i="15" s="1"/>
  <c r="S431" i="15"/>
  <c r="T431" i="15" s="1"/>
  <c r="R431" i="15"/>
  <c r="Z435" i="15"/>
  <c r="W449" i="15"/>
  <c r="X462" i="15"/>
  <c r="Y462" i="15" s="1"/>
  <c r="Z462" i="15" s="1"/>
  <c r="W462" i="15"/>
  <c r="X479" i="15"/>
  <c r="Y479" i="15" s="1"/>
  <c r="Z479" i="15" s="1"/>
  <c r="W479" i="15"/>
  <c r="T495" i="15"/>
  <c r="Z495" i="15" s="1"/>
  <c r="Y495" i="15"/>
  <c r="T505" i="15"/>
  <c r="Z505" i="15" s="1"/>
  <c r="Y505" i="15"/>
  <c r="T522" i="15"/>
  <c r="Z522" i="15" s="1"/>
  <c r="Y522" i="15"/>
  <c r="T544" i="15"/>
  <c r="Z544" i="15" s="1"/>
  <c r="Y557" i="15"/>
  <c r="T557" i="15"/>
  <c r="Z557" i="15" s="1"/>
  <c r="T564" i="15"/>
  <c r="Z564" i="15" s="1"/>
  <c r="Y564" i="15"/>
  <c r="Y570" i="15"/>
  <c r="T570" i="15"/>
  <c r="Z570" i="15" s="1"/>
  <c r="Y581" i="15"/>
  <c r="T581" i="15"/>
  <c r="Z581" i="15" s="1"/>
  <c r="Y587" i="15"/>
  <c r="T587" i="15"/>
  <c r="Z587" i="15" s="1"/>
  <c r="Y628" i="15"/>
  <c r="T628" i="15"/>
  <c r="Z628" i="15" s="1"/>
  <c r="Q448" i="15"/>
  <c r="S448" i="15" s="1"/>
  <c r="T448" i="15" s="1"/>
  <c r="R448" i="15"/>
  <c r="Y548" i="15"/>
  <c r="T548" i="15"/>
  <c r="Z548" i="15" s="1"/>
  <c r="T569" i="15"/>
  <c r="Z569" i="15" s="1"/>
  <c r="Y569" i="15"/>
  <c r="Z5" i="15"/>
  <c r="Z20" i="15"/>
  <c r="Z24" i="15"/>
  <c r="Z28" i="15"/>
  <c r="Z34" i="15"/>
  <c r="Z38" i="15"/>
  <c r="Z42" i="15"/>
  <c r="Z48" i="15"/>
  <c r="Z54" i="15"/>
  <c r="Z370" i="15"/>
  <c r="X370" i="15"/>
  <c r="Y370" i="15" s="1"/>
  <c r="X399" i="15"/>
  <c r="Y399" i="15" s="1"/>
  <c r="Z399" i="15" s="1"/>
  <c r="W399" i="15"/>
  <c r="W443" i="15"/>
  <c r="X443" i="15"/>
  <c r="Y443" i="15" s="1"/>
  <c r="Z443" i="15" s="1"/>
  <c r="Z4" i="15"/>
  <c r="W5" i="15"/>
  <c r="W7" i="15"/>
  <c r="Z8" i="15"/>
  <c r="W9" i="15"/>
  <c r="Z10" i="15"/>
  <c r="W12" i="15"/>
  <c r="Z13" i="15"/>
  <c r="W14" i="15"/>
  <c r="Z15" i="15"/>
  <c r="W16" i="15"/>
  <c r="Z17" i="15"/>
  <c r="W18" i="15"/>
  <c r="Z19" i="15"/>
  <c r="W20" i="15"/>
  <c r="Z21" i="15"/>
  <c r="W22" i="15"/>
  <c r="Z23" i="15"/>
  <c r="W24" i="15"/>
  <c r="Z25" i="15"/>
  <c r="W26" i="15"/>
  <c r="Z27" i="15"/>
  <c r="W28" i="15"/>
  <c r="Z29" i="15"/>
  <c r="W30" i="15"/>
  <c r="Z31" i="15"/>
  <c r="W32" i="15"/>
  <c r="Z33" i="15"/>
  <c r="W34" i="15"/>
  <c r="Z35" i="15"/>
  <c r="W36" i="15"/>
  <c r="Z37" i="15"/>
  <c r="W38" i="15"/>
  <c r="Z39" i="15"/>
  <c r="W40" i="15"/>
  <c r="Z41" i="15"/>
  <c r="W42" i="15"/>
  <c r="Z43" i="15"/>
  <c r="Z45" i="15"/>
  <c r="W46" i="15"/>
  <c r="Z47" i="15"/>
  <c r="W48" i="15"/>
  <c r="Z49" i="15"/>
  <c r="W50" i="15"/>
  <c r="Z51" i="15"/>
  <c r="W52" i="15"/>
  <c r="Z53" i="15"/>
  <c r="W54" i="15"/>
  <c r="Z55" i="15"/>
  <c r="W56" i="15"/>
  <c r="X59" i="15"/>
  <c r="Y59" i="15" s="1"/>
  <c r="Z59" i="15" s="1"/>
  <c r="X63" i="15"/>
  <c r="Y63" i="15" s="1"/>
  <c r="Z63" i="15" s="1"/>
  <c r="X67" i="15"/>
  <c r="Y67" i="15" s="1"/>
  <c r="Z67" i="15" s="1"/>
  <c r="X71" i="15"/>
  <c r="Y71" i="15" s="1"/>
  <c r="Z71" i="15" s="1"/>
  <c r="X75" i="15"/>
  <c r="Y75" i="15" s="1"/>
  <c r="Z75" i="15" s="1"/>
  <c r="X79" i="15"/>
  <c r="Y79" i="15" s="1"/>
  <c r="Z79" i="15" s="1"/>
  <c r="X83" i="15"/>
  <c r="Y83" i="15" s="1"/>
  <c r="Z83" i="15" s="1"/>
  <c r="X87" i="15"/>
  <c r="Y87" i="15" s="1"/>
  <c r="Z87" i="15" s="1"/>
  <c r="X91" i="15"/>
  <c r="Y91" i="15" s="1"/>
  <c r="Z91" i="15" s="1"/>
  <c r="X95" i="15"/>
  <c r="Y95" i="15" s="1"/>
  <c r="Z95" i="15" s="1"/>
  <c r="X99" i="15"/>
  <c r="Y99" i="15" s="1"/>
  <c r="Z99" i="15" s="1"/>
  <c r="X103" i="15"/>
  <c r="Y103" i="15" s="1"/>
  <c r="Z103" i="15" s="1"/>
  <c r="X107" i="15"/>
  <c r="Y107" i="15" s="1"/>
  <c r="Z107" i="15" s="1"/>
  <c r="X111" i="15"/>
  <c r="Y111" i="15" s="1"/>
  <c r="Z111" i="15" s="1"/>
  <c r="X115" i="15"/>
  <c r="Y115" i="15" s="1"/>
  <c r="Z115" i="15" s="1"/>
  <c r="X119" i="15"/>
  <c r="Y119" i="15" s="1"/>
  <c r="Z119" i="15" s="1"/>
  <c r="X123" i="15"/>
  <c r="Y123" i="15" s="1"/>
  <c r="Z123" i="15" s="1"/>
  <c r="X127" i="15"/>
  <c r="Y127" i="15" s="1"/>
  <c r="Z127" i="15" s="1"/>
  <c r="X131" i="15"/>
  <c r="Y131" i="15" s="1"/>
  <c r="Z131" i="15" s="1"/>
  <c r="X135" i="15"/>
  <c r="Y135" i="15" s="1"/>
  <c r="Z135" i="15" s="1"/>
  <c r="X139" i="15"/>
  <c r="Y139" i="15" s="1"/>
  <c r="Z139" i="15" s="1"/>
  <c r="X143" i="15"/>
  <c r="Y143" i="15" s="1"/>
  <c r="Z143" i="15" s="1"/>
  <c r="X147" i="15"/>
  <c r="Y147" i="15" s="1"/>
  <c r="Z147" i="15" s="1"/>
  <c r="X151" i="15"/>
  <c r="Y151" i="15" s="1"/>
  <c r="Z151" i="15" s="1"/>
  <c r="X155" i="15"/>
  <c r="Y155" i="15" s="1"/>
  <c r="Z155" i="15" s="1"/>
  <c r="T156" i="15"/>
  <c r="Z156" i="15" s="1"/>
  <c r="X159" i="15"/>
  <c r="Y159" i="15" s="1"/>
  <c r="Z159" i="15" s="1"/>
  <c r="X163" i="15"/>
  <c r="Y163" i="15" s="1"/>
  <c r="Z163" i="15" s="1"/>
  <c r="X167" i="15"/>
  <c r="Y167" i="15" s="1"/>
  <c r="Z167" i="15" s="1"/>
  <c r="X171" i="15"/>
  <c r="Y171" i="15" s="1"/>
  <c r="Z171" i="15" s="1"/>
  <c r="X175" i="15"/>
  <c r="Y175" i="15" s="1"/>
  <c r="Z175" i="15" s="1"/>
  <c r="X179" i="15"/>
  <c r="Y179" i="15" s="1"/>
  <c r="Z179" i="15" s="1"/>
  <c r="X183" i="15"/>
  <c r="Y183" i="15" s="1"/>
  <c r="Z183" i="15" s="1"/>
  <c r="X187" i="15"/>
  <c r="Y187" i="15" s="1"/>
  <c r="Z187" i="15" s="1"/>
  <c r="X191" i="15"/>
  <c r="Y191" i="15" s="1"/>
  <c r="Z191" i="15" s="1"/>
  <c r="X195" i="15"/>
  <c r="Y195" i="15" s="1"/>
  <c r="Z195" i="15" s="1"/>
  <c r="X199" i="15"/>
  <c r="Y199" i="15" s="1"/>
  <c r="Z199" i="15" s="1"/>
  <c r="X203" i="15"/>
  <c r="Y203" i="15" s="1"/>
  <c r="Z203" i="15" s="1"/>
  <c r="X207" i="15"/>
  <c r="Y207" i="15" s="1"/>
  <c r="Z207" i="15" s="1"/>
  <c r="X211" i="15"/>
  <c r="Y211" i="15" s="1"/>
  <c r="Z211" i="15" s="1"/>
  <c r="X215" i="15"/>
  <c r="Y215" i="15" s="1"/>
  <c r="Z215" i="15" s="1"/>
  <c r="X219" i="15"/>
  <c r="Y219" i="15" s="1"/>
  <c r="Z219" i="15" s="1"/>
  <c r="X223" i="15"/>
  <c r="Y223" i="15" s="1"/>
  <c r="Z223" i="15" s="1"/>
  <c r="X227" i="15"/>
  <c r="Y227" i="15" s="1"/>
  <c r="Z227" i="15" s="1"/>
  <c r="X231" i="15"/>
  <c r="Y231" i="15" s="1"/>
  <c r="Z231" i="15" s="1"/>
  <c r="X235" i="15"/>
  <c r="Y235" i="15" s="1"/>
  <c r="Z235" i="15" s="1"/>
  <c r="X239" i="15"/>
  <c r="Y239" i="15" s="1"/>
  <c r="Z239" i="15" s="1"/>
  <c r="X243" i="15"/>
  <c r="Y243" i="15" s="1"/>
  <c r="Z243" i="15" s="1"/>
  <c r="Y347" i="15"/>
  <c r="Y349" i="15"/>
  <c r="W361" i="15"/>
  <c r="Z361" i="15"/>
  <c r="X361" i="15"/>
  <c r="Y361" i="15" s="1"/>
  <c r="X375" i="15"/>
  <c r="Y375" i="15" s="1"/>
  <c r="Z375" i="15" s="1"/>
  <c r="W375" i="15"/>
  <c r="Z378" i="15"/>
  <c r="X378" i="15"/>
  <c r="Y378" i="15" s="1"/>
  <c r="X391" i="15"/>
  <c r="Y391" i="15" s="1"/>
  <c r="Z391" i="15" s="1"/>
  <c r="W391" i="15"/>
  <c r="X394" i="15"/>
  <c r="Y394" i="15" s="1"/>
  <c r="Z394" i="15" s="1"/>
  <c r="W467" i="15"/>
  <c r="X467" i="15"/>
  <c r="Y467" i="15" s="1"/>
  <c r="Z467" i="15" s="1"/>
  <c r="Y492" i="15"/>
  <c r="T492" i="15"/>
  <c r="Z492" i="15" s="1"/>
  <c r="Y494" i="15"/>
  <c r="T494" i="15"/>
  <c r="Z494" i="15" s="1"/>
  <c r="T538" i="15"/>
  <c r="Z538" i="15" s="1"/>
  <c r="Y538" i="15"/>
  <c r="W542" i="15"/>
  <c r="Z542" i="15"/>
  <c r="X542" i="15"/>
  <c r="Y542" i="15" s="1"/>
  <c r="T549" i="15"/>
  <c r="Z549" i="15" s="1"/>
  <c r="Y549" i="15"/>
  <c r="T556" i="15"/>
  <c r="Z556" i="15" s="1"/>
  <c r="Y556" i="15"/>
  <c r="Y561" i="15"/>
  <c r="T561" i="15"/>
  <c r="Z561" i="15" s="1"/>
  <c r="Y563" i="15"/>
  <c r="T563" i="15"/>
  <c r="Z563" i="15" s="1"/>
  <c r="Y572" i="15"/>
  <c r="T572" i="15"/>
  <c r="Z572" i="15" s="1"/>
  <c r="Y574" i="15"/>
  <c r="T574" i="15"/>
  <c r="Z574" i="15" s="1"/>
  <c r="T580" i="15"/>
  <c r="Z580" i="15" s="1"/>
  <c r="Y580" i="15"/>
  <c r="T658" i="15"/>
  <c r="Z658" i="15" s="1"/>
  <c r="Y658" i="15"/>
  <c r="Z332" i="15"/>
  <c r="Z334" i="15"/>
  <c r="Z336" i="15"/>
  <c r="Z338" i="15"/>
  <c r="Y344" i="15"/>
  <c r="Y348" i="15"/>
  <c r="Y352" i="15"/>
  <c r="Z364" i="15"/>
  <c r="Z368" i="15"/>
  <c r="Z372" i="15"/>
  <c r="Z376" i="15"/>
  <c r="Z380" i="15"/>
  <c r="Z384" i="15"/>
  <c r="Z388" i="15"/>
  <c r="Z392" i="15"/>
  <c r="Z396" i="15"/>
  <c r="Z400" i="15"/>
  <c r="Z405" i="15"/>
  <c r="Z409" i="15"/>
  <c r="Z413" i="15"/>
  <c r="Z417" i="15"/>
  <c r="Z422" i="15"/>
  <c r="Z426" i="15"/>
  <c r="S432" i="15"/>
  <c r="T432" i="15" s="1"/>
  <c r="R432" i="15"/>
  <c r="Z436" i="15"/>
  <c r="Z440" i="15"/>
  <c r="Z444" i="15"/>
  <c r="Z468" i="15"/>
  <c r="T483" i="15"/>
  <c r="Z483" i="15" s="1"/>
  <c r="Y483" i="15"/>
  <c r="Y484" i="15"/>
  <c r="T484" i="15"/>
  <c r="Z484" i="15" s="1"/>
  <c r="T499" i="15"/>
  <c r="Z499" i="15" s="1"/>
  <c r="Y499" i="15"/>
  <c r="Y500" i="15"/>
  <c r="T500" i="15"/>
  <c r="Z500" i="15" s="1"/>
  <c r="Z543" i="15"/>
  <c r="T560" i="15"/>
  <c r="Z560" i="15" s="1"/>
  <c r="Y560" i="15"/>
  <c r="Y576" i="15"/>
  <c r="T576" i="15"/>
  <c r="Z576" i="15" s="1"/>
  <c r="T586" i="15"/>
  <c r="Z586" i="15" s="1"/>
  <c r="Y586" i="15"/>
  <c r="Y598" i="15"/>
  <c r="T598" i="15"/>
  <c r="Z598" i="15" s="1"/>
  <c r="T634" i="15"/>
  <c r="Z634" i="15" s="1"/>
  <c r="Y634" i="15"/>
  <c r="T650" i="15"/>
  <c r="Z650" i="15" s="1"/>
  <c r="Y650" i="15"/>
  <c r="W696" i="15"/>
  <c r="X696" i="15"/>
  <c r="Y696" i="15" s="1"/>
  <c r="Z696" i="15" s="1"/>
  <c r="T704" i="15"/>
  <c r="Z704" i="15" s="1"/>
  <c r="Y704" i="15"/>
  <c r="S357" i="15"/>
  <c r="W357" i="15"/>
  <c r="Z360" i="15"/>
  <c r="W364" i="15"/>
  <c r="X365" i="15"/>
  <c r="Y365" i="15" s="1"/>
  <c r="Z365" i="15" s="1"/>
  <c r="W368" i="15"/>
  <c r="Z369" i="15"/>
  <c r="X369" i="15"/>
  <c r="Y369" i="15" s="1"/>
  <c r="W372" i="15"/>
  <c r="Z373" i="15"/>
  <c r="X373" i="15"/>
  <c r="Y373" i="15" s="1"/>
  <c r="W376" i="15"/>
  <c r="X377" i="15"/>
  <c r="Y377" i="15" s="1"/>
  <c r="Z377" i="15" s="1"/>
  <c r="W380" i="15"/>
  <c r="X381" i="15"/>
  <c r="Y381" i="15" s="1"/>
  <c r="Z381" i="15" s="1"/>
  <c r="W384" i="15"/>
  <c r="Z385" i="15"/>
  <c r="X385" i="15"/>
  <c r="Y385" i="15" s="1"/>
  <c r="W388" i="15"/>
  <c r="Z389" i="15"/>
  <c r="X389" i="15"/>
  <c r="Y389" i="15" s="1"/>
  <c r="W392" i="15"/>
  <c r="X393" i="15"/>
  <c r="Y393" i="15" s="1"/>
  <c r="Z393" i="15" s="1"/>
  <c r="W396" i="15"/>
  <c r="X397" i="15"/>
  <c r="Y397" i="15" s="1"/>
  <c r="Z397" i="15" s="1"/>
  <c r="W400" i="15"/>
  <c r="Z401" i="15"/>
  <c r="X401" i="15"/>
  <c r="Y401" i="15" s="1"/>
  <c r="R433" i="15"/>
  <c r="Z451" i="15"/>
  <c r="R452" i="15"/>
  <c r="T452" i="15"/>
  <c r="T482" i="15"/>
  <c r="Z482" i="15" s="1"/>
  <c r="T487" i="15"/>
  <c r="Z487" i="15" s="1"/>
  <c r="Y487" i="15"/>
  <c r="Y488" i="15"/>
  <c r="T488" i="15"/>
  <c r="Z488" i="15" s="1"/>
  <c r="T498" i="15"/>
  <c r="Z498" i="15" s="1"/>
  <c r="Y507" i="15"/>
  <c r="Y520" i="15"/>
  <c r="Y530" i="15"/>
  <c r="Y534" i="15"/>
  <c r="Y552" i="15"/>
  <c r="T554" i="15"/>
  <c r="Z554" i="15" s="1"/>
  <c r="T559" i="15"/>
  <c r="Z559" i="15" s="1"/>
  <c r="T566" i="15"/>
  <c r="Z566" i="15" s="1"/>
  <c r="T575" i="15"/>
  <c r="Z575" i="15" s="1"/>
  <c r="Y575" i="15"/>
  <c r="Y585" i="15"/>
  <c r="T585" i="15"/>
  <c r="Z585" i="15" s="1"/>
  <c r="T597" i="15"/>
  <c r="Z597" i="15" s="1"/>
  <c r="T605" i="15"/>
  <c r="Z605" i="15" s="1"/>
  <c r="Y605" i="15"/>
  <c r="Y606" i="15"/>
  <c r="T606" i="15"/>
  <c r="Z606" i="15" s="1"/>
  <c r="Y612" i="15"/>
  <c r="T612" i="15"/>
  <c r="Z612" i="15" s="1"/>
  <c r="Y656" i="15"/>
  <c r="T590" i="15"/>
  <c r="Z590" i="15" s="1"/>
  <c r="Y590" i="15"/>
  <c r="Y591" i="15"/>
  <c r="T591" i="15"/>
  <c r="Z591" i="15" s="1"/>
  <c r="T601" i="15"/>
  <c r="Z601" i="15" s="1"/>
  <c r="Y601" i="15"/>
  <c r="Y602" i="15"/>
  <c r="T602" i="15"/>
  <c r="Z602" i="15" s="1"/>
  <c r="T618" i="15"/>
  <c r="Z618" i="15" s="1"/>
  <c r="Y618" i="15"/>
  <c r="Y661" i="15"/>
  <c r="T661" i="15"/>
  <c r="Z661" i="15" s="1"/>
  <c r="W687" i="15"/>
  <c r="X687" i="15"/>
  <c r="Y687" i="15" s="1"/>
  <c r="Z687" i="15" s="1"/>
  <c r="W698" i="15"/>
  <c r="Z698" i="15"/>
  <c r="X698" i="15"/>
  <c r="Y698" i="15" s="1"/>
  <c r="W706" i="15"/>
  <c r="Z706" i="15"/>
  <c r="X706" i="15"/>
  <c r="Y706" i="15" s="1"/>
  <c r="W714" i="15"/>
  <c r="X714" i="15"/>
  <c r="Y714" i="15" s="1"/>
  <c r="Z714" i="15" s="1"/>
  <c r="Y677" i="15"/>
  <c r="T677" i="15"/>
  <c r="Z677" i="15" s="1"/>
  <c r="W686" i="15"/>
  <c r="Z686" i="15"/>
  <c r="X686" i="15"/>
  <c r="Y686" i="15" s="1"/>
  <c r="W697" i="15"/>
  <c r="X697" i="15"/>
  <c r="Y697" i="15" s="1"/>
  <c r="Z697" i="15" s="1"/>
  <c r="W705" i="15"/>
  <c r="X705" i="15"/>
  <c r="Y705" i="15" s="1"/>
  <c r="Z705" i="15" s="1"/>
  <c r="W713" i="15"/>
  <c r="Z713" i="15"/>
  <c r="X713" i="15"/>
  <c r="Y713" i="15" s="1"/>
  <c r="Y730" i="15"/>
  <c r="T730" i="15"/>
  <c r="Z730" i="15" s="1"/>
  <c r="Y669" i="15"/>
  <c r="T669" i="15"/>
  <c r="Z669" i="15" s="1"/>
  <c r="W689" i="15"/>
  <c r="Z689" i="15"/>
  <c r="W693" i="15"/>
  <c r="X693" i="15"/>
  <c r="Y693" i="15" s="1"/>
  <c r="Z693" i="15" s="1"/>
  <c r="W694" i="15"/>
  <c r="Z694" i="15"/>
  <c r="W700" i="15"/>
  <c r="Z700" i="15"/>
  <c r="W701" i="15"/>
  <c r="Z701" i="15"/>
  <c r="X701" i="15"/>
  <c r="Y701" i="15" s="1"/>
  <c r="W702" i="15"/>
  <c r="Z702" i="15"/>
  <c r="W708" i="15"/>
  <c r="Z708" i="15"/>
  <c r="W709" i="15"/>
  <c r="Z709" i="15"/>
  <c r="X709" i="15"/>
  <c r="Y709" i="15" s="1"/>
  <c r="W710" i="15"/>
  <c r="Z710" i="15"/>
  <c r="W716" i="15"/>
  <c r="Z716" i="15"/>
  <c r="W688" i="15"/>
  <c r="Z688" i="15"/>
  <c r="W695" i="15"/>
  <c r="Z695" i="15"/>
  <c r="W699" i="15"/>
  <c r="Z699" i="15"/>
  <c r="W703" i="15"/>
  <c r="Z703" i="15"/>
  <c r="W707" i="15"/>
  <c r="Z707" i="15"/>
  <c r="W711" i="15"/>
  <c r="Z711" i="15"/>
  <c r="W715" i="15"/>
  <c r="Z715" i="15"/>
  <c r="Y357" i="15" l="1"/>
  <c r="T357" i="15"/>
  <c r="Z357" i="15" s="1"/>
  <c r="W448" i="15"/>
  <c r="X448" i="15"/>
  <c r="Y448" i="15" s="1"/>
  <c r="Z448" i="15" s="1"/>
  <c r="Z430" i="15"/>
  <c r="W430" i="15"/>
  <c r="X430" i="15"/>
  <c r="Y430" i="15" s="1"/>
  <c r="W433" i="15"/>
  <c r="Z433" i="15"/>
  <c r="X433" i="15"/>
  <c r="Y433" i="15" s="1"/>
  <c r="X432" i="15"/>
  <c r="Y432" i="15" s="1"/>
  <c r="Z432" i="15" s="1"/>
  <c r="W432" i="15"/>
  <c r="W431" i="15"/>
  <c r="X431" i="15"/>
  <c r="Y431" i="15" s="1"/>
  <c r="Z431" i="15"/>
  <c r="Y173" i="15"/>
  <c r="T173" i="15"/>
  <c r="Z173" i="15" s="1"/>
  <c r="X452" i="15"/>
  <c r="Y452" i="15" s="1"/>
  <c r="W452" i="15"/>
  <c r="Z452" i="15"/>
  <c r="T44" i="15"/>
  <c r="Z44" i="15" s="1"/>
  <c r="Y44" i="15"/>
  <c r="T27" i="14" l="1"/>
  <c r="Q27" i="14"/>
  <c r="R27" i="14" s="1"/>
  <c r="P27" i="14"/>
  <c r="U27" i="14" s="1"/>
  <c r="V27" i="14" s="1"/>
  <c r="W27" i="14" s="1"/>
  <c r="O27" i="14"/>
  <c r="T26" i="14"/>
  <c r="Q26" i="14"/>
  <c r="R26" i="14" s="1"/>
  <c r="P26" i="14"/>
  <c r="U26" i="14" s="1"/>
  <c r="V26" i="14" s="1"/>
  <c r="W26" i="14" s="1"/>
  <c r="O26" i="14"/>
  <c r="T25" i="14"/>
  <c r="Q25" i="14"/>
  <c r="R25" i="14" s="1"/>
  <c r="P25" i="14"/>
  <c r="U25" i="14" s="1"/>
  <c r="V25" i="14" s="1"/>
  <c r="W25" i="14" s="1"/>
  <c r="O25" i="14"/>
  <c r="V24" i="14"/>
  <c r="W24" i="14" s="1"/>
  <c r="T24" i="14"/>
  <c r="Q24" i="14"/>
  <c r="R24" i="14" s="1"/>
  <c r="P24" i="14"/>
  <c r="U24" i="14" s="1"/>
  <c r="O24" i="14"/>
  <c r="V23" i="14"/>
  <c r="W23" i="14" s="1"/>
  <c r="T23" i="14"/>
  <c r="Q23" i="14"/>
  <c r="R23" i="14" s="1"/>
  <c r="P23" i="14"/>
  <c r="U23" i="14" s="1"/>
  <c r="O23" i="14"/>
  <c r="V22" i="14"/>
  <c r="W22" i="14" s="1"/>
  <c r="T22" i="14"/>
  <c r="Q22" i="14"/>
  <c r="R22" i="14" s="1"/>
  <c r="P22" i="14"/>
  <c r="U22" i="14" s="1"/>
  <c r="O22" i="14"/>
  <c r="R21" i="14"/>
  <c r="W20" i="14"/>
  <c r="T20" i="14"/>
  <c r="R20" i="14"/>
  <c r="P20" i="14"/>
  <c r="U20" i="14" s="1"/>
  <c r="V20" i="14" s="1"/>
  <c r="O20" i="14"/>
  <c r="Q20" i="14" s="1"/>
  <c r="W19" i="14"/>
  <c r="T19" i="14"/>
  <c r="P19" i="14"/>
  <c r="U19" i="14" s="1"/>
  <c r="V19" i="14" s="1"/>
  <c r="O19" i="14"/>
  <c r="Q19" i="14" s="1"/>
  <c r="R19" i="14" s="1"/>
  <c r="W18" i="14"/>
  <c r="T18" i="14"/>
  <c r="P18" i="14"/>
  <c r="U18" i="14" s="1"/>
  <c r="V18" i="14" s="1"/>
  <c r="O18" i="14"/>
  <c r="Q18" i="14" s="1"/>
  <c r="R18" i="14" s="1"/>
  <c r="T17" i="14"/>
  <c r="R17" i="14"/>
  <c r="P17" i="14"/>
  <c r="U17" i="14" s="1"/>
  <c r="V17" i="14" s="1"/>
  <c r="W17" i="14" s="1"/>
  <c r="O17" i="14"/>
  <c r="Q17" i="14" s="1"/>
  <c r="W16" i="14"/>
  <c r="T16" i="14"/>
  <c r="R16" i="14"/>
  <c r="P16" i="14"/>
  <c r="U16" i="14" s="1"/>
  <c r="V16" i="14" s="1"/>
  <c r="O16" i="14"/>
  <c r="Q16" i="14" s="1"/>
  <c r="W15" i="14"/>
  <c r="T15" i="14"/>
  <c r="P15" i="14"/>
  <c r="U15" i="14" s="1"/>
  <c r="V15" i="14" s="1"/>
  <c r="O15" i="14"/>
  <c r="Q15" i="14" s="1"/>
  <c r="R15" i="14" s="1"/>
  <c r="W14" i="14"/>
  <c r="T14" i="14"/>
  <c r="P14" i="14"/>
  <c r="U14" i="14" s="1"/>
  <c r="V14" i="14" s="1"/>
  <c r="O14" i="14"/>
  <c r="Q14" i="14" s="1"/>
  <c r="R14" i="14" s="1"/>
  <c r="T13" i="14"/>
  <c r="R13" i="14"/>
  <c r="P13" i="14"/>
  <c r="U13" i="14" s="1"/>
  <c r="V13" i="14" s="1"/>
  <c r="W13" i="14" s="1"/>
  <c r="O13" i="14"/>
  <c r="Q13" i="14" s="1"/>
  <c r="W12" i="14"/>
  <c r="T12" i="14"/>
  <c r="R12" i="14"/>
  <c r="P12" i="14"/>
  <c r="U12" i="14" s="1"/>
  <c r="V12" i="14" s="1"/>
  <c r="O12" i="14"/>
  <c r="Q12" i="14" s="1"/>
  <c r="W11" i="14"/>
  <c r="V11" i="14"/>
  <c r="T11" i="14"/>
  <c r="P11" i="14"/>
  <c r="U11" i="14" s="1"/>
  <c r="O11" i="14"/>
  <c r="U10" i="14"/>
  <c r="V10" i="14" s="1"/>
  <c r="Q10" i="14"/>
  <c r="R10" i="14" s="1"/>
  <c r="P10" i="14"/>
  <c r="O10" i="14"/>
  <c r="U9" i="14"/>
  <c r="V9" i="14" s="1"/>
  <c r="Q9" i="14"/>
  <c r="R9" i="14" s="1"/>
  <c r="P9" i="14"/>
  <c r="O9" i="14"/>
  <c r="U8" i="14"/>
  <c r="V8" i="14" s="1"/>
  <c r="Q8" i="14"/>
  <c r="R8" i="14" s="1"/>
  <c r="P8" i="14"/>
  <c r="O8" i="14"/>
  <c r="U7" i="14"/>
  <c r="V7" i="14" s="1"/>
  <c r="Q7" i="14"/>
  <c r="R7" i="14" s="1"/>
  <c r="P7" i="14"/>
  <c r="O7" i="14"/>
  <c r="U6" i="14"/>
  <c r="V6" i="14" s="1"/>
  <c r="Q6" i="14"/>
  <c r="R6" i="14" s="1"/>
  <c r="P6" i="14"/>
  <c r="O6" i="14"/>
  <c r="U5" i="14"/>
  <c r="V5" i="14" s="1"/>
  <c r="Q5" i="14"/>
  <c r="R5" i="14" s="1"/>
  <c r="P5" i="14"/>
  <c r="O5" i="14"/>
  <c r="U4" i="14"/>
  <c r="V4" i="14" s="1"/>
  <c r="Q4" i="14"/>
  <c r="R4" i="14" s="1"/>
  <c r="P4" i="14"/>
  <c r="O4" i="14"/>
  <c r="U3" i="14"/>
  <c r="V3" i="14" s="1"/>
  <c r="Q3" i="14"/>
  <c r="R3" i="14" s="1"/>
  <c r="P3" i="14"/>
  <c r="O3" i="14"/>
  <c r="U2" i="14"/>
  <c r="V2" i="14" s="1"/>
  <c r="Q2" i="14"/>
  <c r="R2" i="14" s="1"/>
  <c r="P2" i="14"/>
  <c r="O2" i="14"/>
  <c r="T2" i="14" l="1"/>
  <c r="W2" i="14"/>
  <c r="T3" i="14"/>
  <c r="W3" i="14"/>
  <c r="T4" i="14"/>
  <c r="W4" i="14"/>
  <c r="T5" i="14"/>
  <c r="W5" i="14"/>
  <c r="T6" i="14"/>
  <c r="W6" i="14"/>
  <c r="T7" i="14"/>
  <c r="W7" i="14"/>
  <c r="T8" i="14"/>
  <c r="W8" i="14"/>
  <c r="T9" i="14"/>
  <c r="W9" i="14"/>
  <c r="T10" i="14"/>
  <c r="W10" i="14"/>
  <c r="U5" i="13" l="1"/>
  <c r="P5" i="13"/>
  <c r="V5" i="13" s="1"/>
  <c r="W5" i="13" s="1"/>
  <c r="X5" i="13" s="1"/>
  <c r="O5" i="13"/>
  <c r="Q5" i="13" s="1"/>
  <c r="R5" i="13" s="1"/>
  <c r="U4" i="13"/>
  <c r="P4" i="13"/>
  <c r="V4" i="13" s="1"/>
  <c r="W4" i="13" s="1"/>
  <c r="X4" i="13" s="1"/>
  <c r="O4" i="13"/>
  <c r="Q4" i="13" s="1"/>
  <c r="R4" i="13" s="1"/>
  <c r="U3" i="13"/>
  <c r="P3" i="13"/>
  <c r="V3" i="13" s="1"/>
  <c r="W3" i="13" s="1"/>
  <c r="X3" i="13" s="1"/>
  <c r="O3" i="13"/>
  <c r="Q3" i="13" s="1"/>
  <c r="R3" i="13" s="1"/>
  <c r="U2" i="13"/>
  <c r="P2" i="13"/>
  <c r="V2" i="13" s="1"/>
  <c r="W2" i="13" s="1"/>
  <c r="X2" i="13" s="1"/>
  <c r="O2" i="13"/>
  <c r="Q2" i="13" s="1"/>
  <c r="R2" i="13" s="1"/>
  <c r="X18" i="12" l="1"/>
  <c r="W18" i="12"/>
  <c r="V18" i="12"/>
  <c r="U18" i="12"/>
  <c r="P18" i="12"/>
  <c r="O18" i="12"/>
  <c r="Q17" i="12"/>
  <c r="W17" i="12" s="1"/>
  <c r="P17" i="12"/>
  <c r="V17" i="12" s="1"/>
  <c r="O17" i="12"/>
  <c r="U17" i="12" s="1"/>
  <c r="Q16" i="12"/>
  <c r="R16" i="12" s="1"/>
  <c r="X16" i="12" s="1"/>
  <c r="P16" i="12"/>
  <c r="V16" i="12" s="1"/>
  <c r="O16" i="12"/>
  <c r="U16" i="12" s="1"/>
  <c r="U15" i="12"/>
  <c r="Q15" i="12"/>
  <c r="R15" i="12" s="1"/>
  <c r="P15" i="12"/>
  <c r="V15" i="12" s="1"/>
  <c r="W15" i="12" s="1"/>
  <c r="X15" i="12" s="1"/>
  <c r="O15" i="12"/>
  <c r="X14" i="12"/>
  <c r="W14" i="12"/>
  <c r="P14" i="12"/>
  <c r="V14" i="12" s="1"/>
  <c r="O14" i="12"/>
  <c r="U14" i="12" s="1"/>
  <c r="X13" i="12"/>
  <c r="W13" i="12"/>
  <c r="V13" i="12"/>
  <c r="U13" i="12"/>
  <c r="P13" i="12"/>
  <c r="O13" i="12"/>
  <c r="X12" i="12"/>
  <c r="W12" i="12"/>
  <c r="P12" i="12"/>
  <c r="V12" i="12" s="1"/>
  <c r="O12" i="12"/>
  <c r="U12" i="12" s="1"/>
  <c r="P11" i="12"/>
  <c r="V11" i="12" s="1"/>
  <c r="O11" i="12"/>
  <c r="Q11" i="12" s="1"/>
  <c r="P10" i="12"/>
  <c r="V10" i="12" s="1"/>
  <c r="O10" i="12"/>
  <c r="Q10" i="12" s="1"/>
  <c r="P9" i="12"/>
  <c r="V9" i="12" s="1"/>
  <c r="O9" i="12"/>
  <c r="Q9" i="12" s="1"/>
  <c r="X8" i="12"/>
  <c r="W8" i="12"/>
  <c r="V8" i="12"/>
  <c r="U8" i="12"/>
  <c r="P8" i="12"/>
  <c r="X7" i="12"/>
  <c r="W7" i="12"/>
  <c r="V7" i="12"/>
  <c r="U7" i="12"/>
  <c r="P7" i="12"/>
  <c r="Q6" i="12"/>
  <c r="R6" i="12" s="1"/>
  <c r="X6" i="12" s="1"/>
  <c r="P6" i="12"/>
  <c r="V6" i="12" s="1"/>
  <c r="O6" i="12"/>
  <c r="U6" i="12" s="1"/>
  <c r="Q5" i="12"/>
  <c r="R5" i="12" s="1"/>
  <c r="X5" i="12" s="1"/>
  <c r="P5" i="12"/>
  <c r="V5" i="12" s="1"/>
  <c r="O5" i="12"/>
  <c r="U5" i="12" s="1"/>
  <c r="Q4" i="12"/>
  <c r="W4" i="12" s="1"/>
  <c r="P4" i="12"/>
  <c r="V4" i="12" s="1"/>
  <c r="O4" i="12"/>
  <c r="U4" i="12" s="1"/>
  <c r="Q3" i="12"/>
  <c r="R3" i="12" s="1"/>
  <c r="X3" i="12" s="1"/>
  <c r="P3" i="12"/>
  <c r="V3" i="12" s="1"/>
  <c r="O3" i="12"/>
  <c r="U3" i="12" s="1"/>
  <c r="Q2" i="12"/>
  <c r="R2" i="12" s="1"/>
  <c r="X2" i="12" s="1"/>
  <c r="P2" i="12"/>
  <c r="V2" i="12" s="1"/>
  <c r="O2" i="12"/>
  <c r="U2" i="12" s="1"/>
  <c r="R9" i="12" l="1"/>
  <c r="X9" i="12" s="1"/>
  <c r="W9" i="12"/>
  <c r="R11" i="12"/>
  <c r="X11" i="12" s="1"/>
  <c r="W11" i="12"/>
  <c r="R10" i="12"/>
  <c r="X10" i="12" s="1"/>
  <c r="W10" i="12"/>
  <c r="W3" i="12"/>
  <c r="W5" i="12"/>
  <c r="U9" i="12"/>
  <c r="U10" i="12"/>
  <c r="W16" i="12"/>
  <c r="R4" i="12"/>
  <c r="X4" i="12" s="1"/>
  <c r="R17" i="12"/>
  <c r="X17" i="12" s="1"/>
  <c r="W2" i="12"/>
  <c r="W6" i="12"/>
  <c r="U11" i="12"/>
  <c r="R16" i="11" l="1"/>
  <c r="W16" i="11" s="1"/>
  <c r="Q16" i="11"/>
  <c r="V16" i="11" s="1"/>
  <c r="P16" i="11"/>
  <c r="U16" i="11" s="1"/>
  <c r="O16" i="11"/>
  <c r="T16" i="11" s="1"/>
  <c r="R15" i="11"/>
  <c r="W15" i="11" s="1"/>
  <c r="Q15" i="11"/>
  <c r="V15" i="11" s="1"/>
  <c r="P15" i="11"/>
  <c r="U15" i="11" s="1"/>
  <c r="O15" i="11"/>
  <c r="T15" i="11" s="1"/>
  <c r="R14" i="11"/>
  <c r="W14" i="11" s="1"/>
  <c r="Q14" i="11"/>
  <c r="V14" i="11" s="1"/>
  <c r="P14" i="11"/>
  <c r="U14" i="11" s="1"/>
  <c r="O14" i="11"/>
  <c r="T14" i="11" s="1"/>
  <c r="R13" i="11"/>
  <c r="W13" i="11" s="1"/>
  <c r="Q13" i="11"/>
  <c r="V13" i="11" s="1"/>
  <c r="P13" i="11"/>
  <c r="U13" i="11" s="1"/>
  <c r="O13" i="11"/>
  <c r="T13" i="11" s="1"/>
  <c r="R12" i="11"/>
  <c r="W12" i="11" s="1"/>
  <c r="Q12" i="11"/>
  <c r="V12" i="11" s="1"/>
  <c r="P12" i="11"/>
  <c r="U12" i="11" s="1"/>
  <c r="O12" i="11"/>
  <c r="T12" i="11" s="1"/>
  <c r="R11" i="11"/>
  <c r="W11" i="11" s="1"/>
  <c r="Q11" i="11"/>
  <c r="V11" i="11" s="1"/>
  <c r="P11" i="11"/>
  <c r="U11" i="11" s="1"/>
  <c r="O11" i="11"/>
  <c r="T11" i="11" s="1"/>
  <c r="R10" i="11"/>
  <c r="W10" i="11" s="1"/>
  <c r="Q10" i="11"/>
  <c r="V10" i="11" s="1"/>
  <c r="P10" i="11"/>
  <c r="U10" i="11" s="1"/>
  <c r="O10" i="11"/>
  <c r="T10" i="11" s="1"/>
  <c r="R9" i="11"/>
  <c r="W9" i="11" s="1"/>
  <c r="Q9" i="11"/>
  <c r="V9" i="11" s="1"/>
  <c r="P9" i="11"/>
  <c r="U9" i="11" s="1"/>
  <c r="O9" i="11"/>
  <c r="T9" i="11" s="1"/>
  <c r="R8" i="11"/>
  <c r="W8" i="11" s="1"/>
  <c r="Q8" i="11"/>
  <c r="V8" i="11" s="1"/>
  <c r="P8" i="11"/>
  <c r="U8" i="11" s="1"/>
  <c r="O8" i="11"/>
  <c r="T8" i="11" s="1"/>
  <c r="R7" i="11"/>
  <c r="W7" i="11" s="1"/>
  <c r="Q7" i="11"/>
  <c r="V7" i="11" s="1"/>
  <c r="P7" i="11"/>
  <c r="U7" i="11" s="1"/>
  <c r="O7" i="11"/>
  <c r="T7" i="11" s="1"/>
  <c r="R6" i="11"/>
  <c r="W6" i="11" s="1"/>
  <c r="Q6" i="11"/>
  <c r="V6" i="11" s="1"/>
  <c r="P6" i="11"/>
  <c r="U6" i="11" s="1"/>
  <c r="O6" i="11"/>
  <c r="T6" i="11" s="1"/>
  <c r="R5" i="11"/>
  <c r="W5" i="11" s="1"/>
  <c r="Q5" i="11"/>
  <c r="V5" i="11" s="1"/>
  <c r="P5" i="11"/>
  <c r="U5" i="11" s="1"/>
  <c r="O5" i="11"/>
  <c r="T5" i="11" s="1"/>
  <c r="W4" i="11"/>
  <c r="V4" i="11"/>
  <c r="P4" i="11"/>
  <c r="U4" i="11" s="1"/>
  <c r="O4" i="11"/>
  <c r="T4" i="11" s="1"/>
  <c r="W3" i="11"/>
  <c r="V3" i="11"/>
  <c r="U3" i="11"/>
  <c r="T3" i="11"/>
  <c r="P3" i="11"/>
  <c r="O3" i="11"/>
  <c r="W2" i="11"/>
  <c r="V2" i="11"/>
  <c r="P2" i="11"/>
  <c r="U2" i="11" s="1"/>
  <c r="O2" i="11"/>
  <c r="T2" i="11" s="1"/>
  <c r="U57" i="10" l="1"/>
  <c r="P57" i="10"/>
  <c r="O57" i="10"/>
  <c r="Q57" i="10" s="1"/>
  <c r="W56" i="10"/>
  <c r="V56" i="10"/>
  <c r="U56" i="10"/>
  <c r="T56" i="10"/>
  <c r="P56" i="10"/>
  <c r="O56" i="10"/>
  <c r="V55" i="10"/>
  <c r="R55" i="10"/>
  <c r="W55" i="10" s="1"/>
  <c r="Q55" i="10"/>
  <c r="P55" i="10"/>
  <c r="U55" i="10" s="1"/>
  <c r="O55" i="10"/>
  <c r="T55" i="10" s="1"/>
  <c r="Q54" i="10"/>
  <c r="V54" i="10" s="1"/>
  <c r="P54" i="10"/>
  <c r="U54" i="10" s="1"/>
  <c r="O54" i="10"/>
  <c r="T54" i="10" s="1"/>
  <c r="V53" i="10"/>
  <c r="T53" i="10"/>
  <c r="Q53" i="10"/>
  <c r="R53" i="10" s="1"/>
  <c r="W53" i="10" s="1"/>
  <c r="P53" i="10"/>
  <c r="U53" i="10" s="1"/>
  <c r="V52" i="10"/>
  <c r="T52" i="10"/>
  <c r="Q52" i="10"/>
  <c r="R52" i="10" s="1"/>
  <c r="W52" i="10" s="1"/>
  <c r="P52" i="10"/>
  <c r="U52" i="10" s="1"/>
  <c r="P51" i="10"/>
  <c r="U51" i="10" s="1"/>
  <c r="O51" i="10"/>
  <c r="Q51" i="10" s="1"/>
  <c r="P50" i="10"/>
  <c r="U50" i="10" s="1"/>
  <c r="O50" i="10"/>
  <c r="Q50" i="10" s="1"/>
  <c r="P49" i="10"/>
  <c r="U49" i="10" s="1"/>
  <c r="O49" i="10"/>
  <c r="Q49" i="10" s="1"/>
  <c r="P48" i="10"/>
  <c r="U48" i="10" s="1"/>
  <c r="O48" i="10"/>
  <c r="Q48" i="10" s="1"/>
  <c r="P47" i="10"/>
  <c r="U47" i="10" s="1"/>
  <c r="O47" i="10"/>
  <c r="Q47" i="10" s="1"/>
  <c r="P46" i="10"/>
  <c r="U46" i="10" s="1"/>
  <c r="O46" i="10"/>
  <c r="Q46" i="10" s="1"/>
  <c r="P45" i="10"/>
  <c r="U45" i="10" s="1"/>
  <c r="O45" i="10"/>
  <c r="Q45" i="10" s="1"/>
  <c r="P44" i="10"/>
  <c r="U44" i="10" s="1"/>
  <c r="O44" i="10"/>
  <c r="Q44" i="10" s="1"/>
  <c r="P43" i="10"/>
  <c r="U43" i="10" s="1"/>
  <c r="O43" i="10"/>
  <c r="Q43" i="10" s="1"/>
  <c r="P42" i="10"/>
  <c r="U42" i="10" s="1"/>
  <c r="O42" i="10"/>
  <c r="Q42" i="10" s="1"/>
  <c r="P41" i="10"/>
  <c r="U41" i="10" s="1"/>
  <c r="O41" i="10"/>
  <c r="Q41" i="10" s="1"/>
  <c r="P40" i="10"/>
  <c r="U40" i="10" s="1"/>
  <c r="O40" i="10"/>
  <c r="Q40" i="10" s="1"/>
  <c r="P39" i="10"/>
  <c r="U39" i="10" s="1"/>
  <c r="O39" i="10"/>
  <c r="Q39" i="10" s="1"/>
  <c r="P38" i="10"/>
  <c r="U38" i="10" s="1"/>
  <c r="O38" i="10"/>
  <c r="Q38" i="10" s="1"/>
  <c r="P37" i="10"/>
  <c r="U37" i="10" s="1"/>
  <c r="O37" i="10"/>
  <c r="Q37" i="10" s="1"/>
  <c r="P36" i="10"/>
  <c r="U36" i="10" s="1"/>
  <c r="O36" i="10"/>
  <c r="Q36" i="10" s="1"/>
  <c r="P35" i="10"/>
  <c r="U35" i="10" s="1"/>
  <c r="O35" i="10"/>
  <c r="Q35" i="10" s="1"/>
  <c r="P34" i="10"/>
  <c r="U34" i="10" s="1"/>
  <c r="O34" i="10"/>
  <c r="Q34" i="10" s="1"/>
  <c r="P33" i="10"/>
  <c r="U33" i="10" s="1"/>
  <c r="O33" i="10"/>
  <c r="Q33" i="10" s="1"/>
  <c r="P32" i="10"/>
  <c r="U32" i="10" s="1"/>
  <c r="O32" i="10"/>
  <c r="Q32" i="10" s="1"/>
  <c r="P31" i="10"/>
  <c r="U31" i="10" s="1"/>
  <c r="O31" i="10"/>
  <c r="Q31" i="10" s="1"/>
  <c r="P30" i="10"/>
  <c r="U30" i="10" s="1"/>
  <c r="O30" i="10"/>
  <c r="Q30" i="10" s="1"/>
  <c r="P29" i="10"/>
  <c r="U29" i="10" s="1"/>
  <c r="O29" i="10"/>
  <c r="Q29" i="10" s="1"/>
  <c r="P28" i="10"/>
  <c r="U28" i="10" s="1"/>
  <c r="O28" i="10"/>
  <c r="Q28" i="10" s="1"/>
  <c r="P27" i="10"/>
  <c r="U27" i="10" s="1"/>
  <c r="O27" i="10"/>
  <c r="Q27" i="10" s="1"/>
  <c r="P26" i="10"/>
  <c r="U26" i="10" s="1"/>
  <c r="O26" i="10"/>
  <c r="Q26" i="10" s="1"/>
  <c r="P25" i="10"/>
  <c r="U25" i="10" s="1"/>
  <c r="O25" i="10"/>
  <c r="Q25" i="10" s="1"/>
  <c r="P24" i="10"/>
  <c r="U24" i="10" s="1"/>
  <c r="O24" i="10"/>
  <c r="Q24" i="10" s="1"/>
  <c r="P23" i="10"/>
  <c r="U23" i="10" s="1"/>
  <c r="O23" i="10"/>
  <c r="Q23" i="10" s="1"/>
  <c r="T22" i="10"/>
  <c r="R22" i="10"/>
  <c r="W22" i="10" s="1"/>
  <c r="P22" i="10"/>
  <c r="U22" i="10" s="1"/>
  <c r="O22" i="10"/>
  <c r="Q22" i="10" s="1"/>
  <c r="V22" i="10" s="1"/>
  <c r="U21" i="10"/>
  <c r="T21" i="10"/>
  <c r="P21" i="10"/>
  <c r="O21" i="10"/>
  <c r="Q21" i="10" s="1"/>
  <c r="V21" i="10" s="1"/>
  <c r="W20" i="10"/>
  <c r="R20" i="10"/>
  <c r="P20" i="10"/>
  <c r="U20" i="10" s="1"/>
  <c r="O20" i="10"/>
  <c r="Q20" i="10" s="1"/>
  <c r="V20" i="10" s="1"/>
  <c r="U19" i="10"/>
  <c r="T19" i="10"/>
  <c r="P19" i="10"/>
  <c r="O19" i="10"/>
  <c r="Q19" i="10" s="1"/>
  <c r="V19" i="10" s="1"/>
  <c r="W18" i="10"/>
  <c r="R18" i="10"/>
  <c r="P18" i="10"/>
  <c r="U18" i="10" s="1"/>
  <c r="O18" i="10"/>
  <c r="Q18" i="10" s="1"/>
  <c r="V18" i="10" s="1"/>
  <c r="U17" i="10"/>
  <c r="T17" i="10"/>
  <c r="P17" i="10"/>
  <c r="O17" i="10"/>
  <c r="Q17" i="10" s="1"/>
  <c r="V17" i="10" s="1"/>
  <c r="W16" i="10"/>
  <c r="R16" i="10"/>
  <c r="P16" i="10"/>
  <c r="U16" i="10" s="1"/>
  <c r="O16" i="10"/>
  <c r="Q16" i="10" s="1"/>
  <c r="V16" i="10" s="1"/>
  <c r="U15" i="10"/>
  <c r="T15" i="10"/>
  <c r="P15" i="10"/>
  <c r="O15" i="10"/>
  <c r="Q15" i="10" s="1"/>
  <c r="V15" i="10" s="1"/>
  <c r="W14" i="10"/>
  <c r="R14" i="10"/>
  <c r="P14" i="10"/>
  <c r="U14" i="10" s="1"/>
  <c r="O14" i="10"/>
  <c r="Q14" i="10" s="1"/>
  <c r="V14" i="10" s="1"/>
  <c r="U13" i="10"/>
  <c r="T13" i="10"/>
  <c r="P13" i="10"/>
  <c r="O13" i="10"/>
  <c r="Q13" i="10" s="1"/>
  <c r="V13" i="10" s="1"/>
  <c r="Q12" i="10"/>
  <c r="V12" i="10" s="1"/>
  <c r="P12" i="10"/>
  <c r="U12" i="10" s="1"/>
  <c r="O12" i="10"/>
  <c r="T12" i="10" s="1"/>
  <c r="Q11" i="10"/>
  <c r="R11" i="10" s="1"/>
  <c r="W11" i="10" s="1"/>
  <c r="P11" i="10"/>
  <c r="U11" i="10" s="1"/>
  <c r="O11" i="10"/>
  <c r="T11" i="10" s="1"/>
  <c r="Q10" i="10"/>
  <c r="R10" i="10" s="1"/>
  <c r="W10" i="10" s="1"/>
  <c r="P10" i="10"/>
  <c r="U10" i="10" s="1"/>
  <c r="O10" i="10"/>
  <c r="T10" i="10" s="1"/>
  <c r="Q9" i="10"/>
  <c r="R9" i="10" s="1"/>
  <c r="W9" i="10" s="1"/>
  <c r="P9" i="10"/>
  <c r="U9" i="10" s="1"/>
  <c r="O9" i="10"/>
  <c r="T9" i="10" s="1"/>
  <c r="Q8" i="10"/>
  <c r="R8" i="10" s="1"/>
  <c r="W8" i="10" s="1"/>
  <c r="P8" i="10"/>
  <c r="U8" i="10" s="1"/>
  <c r="O8" i="10"/>
  <c r="T8" i="10" s="1"/>
  <c r="Q7" i="10"/>
  <c r="R7" i="10" s="1"/>
  <c r="W7" i="10" s="1"/>
  <c r="P7" i="10"/>
  <c r="U7" i="10" s="1"/>
  <c r="O7" i="10"/>
  <c r="T7" i="10" s="1"/>
  <c r="Q6" i="10"/>
  <c r="R6" i="10" s="1"/>
  <c r="W6" i="10" s="1"/>
  <c r="P6" i="10"/>
  <c r="U6" i="10" s="1"/>
  <c r="O6" i="10"/>
  <c r="T6" i="10" s="1"/>
  <c r="Q5" i="10"/>
  <c r="R5" i="10" s="1"/>
  <c r="W5" i="10" s="1"/>
  <c r="P5" i="10"/>
  <c r="U5" i="10" s="1"/>
  <c r="O5" i="10"/>
  <c r="T5" i="10" s="1"/>
  <c r="Q4" i="10"/>
  <c r="R4" i="10" s="1"/>
  <c r="W4" i="10" s="1"/>
  <c r="P4" i="10"/>
  <c r="U4" i="10" s="1"/>
  <c r="O4" i="10"/>
  <c r="T4" i="10" s="1"/>
  <c r="Q3" i="10"/>
  <c r="R3" i="10" s="1"/>
  <c r="W3" i="10" s="1"/>
  <c r="P3" i="10"/>
  <c r="U3" i="10" s="1"/>
  <c r="O3" i="10"/>
  <c r="T3" i="10" s="1"/>
  <c r="Q2" i="10"/>
  <c r="R2" i="10" s="1"/>
  <c r="W2" i="10" s="1"/>
  <c r="P2" i="10"/>
  <c r="U2" i="10" s="1"/>
  <c r="O2" i="10"/>
  <c r="T2" i="10" s="1"/>
  <c r="V2" i="10" l="1"/>
  <c r="V3" i="10"/>
  <c r="V4" i="10"/>
  <c r="V6" i="10"/>
  <c r="V7" i="10"/>
  <c r="V8" i="10"/>
  <c r="V9" i="10"/>
  <c r="V10" i="10"/>
  <c r="V11" i="10"/>
  <c r="R24" i="10"/>
  <c r="W24" i="10" s="1"/>
  <c r="V24" i="10"/>
  <c r="R26" i="10"/>
  <c r="W26" i="10" s="1"/>
  <c r="V26" i="10"/>
  <c r="R28" i="10"/>
  <c r="W28" i="10" s="1"/>
  <c r="V28" i="10"/>
  <c r="R30" i="10"/>
  <c r="W30" i="10" s="1"/>
  <c r="V30" i="10"/>
  <c r="R32" i="10"/>
  <c r="W32" i="10" s="1"/>
  <c r="V32" i="10"/>
  <c r="R34" i="10"/>
  <c r="W34" i="10" s="1"/>
  <c r="V34" i="10"/>
  <c r="R35" i="10"/>
  <c r="W35" i="10" s="1"/>
  <c r="V35" i="10"/>
  <c r="R37" i="10"/>
  <c r="W37" i="10" s="1"/>
  <c r="V37" i="10"/>
  <c r="R39" i="10"/>
  <c r="W39" i="10" s="1"/>
  <c r="V39" i="10"/>
  <c r="R41" i="10"/>
  <c r="W41" i="10" s="1"/>
  <c r="V41" i="10"/>
  <c r="R43" i="10"/>
  <c r="W43" i="10" s="1"/>
  <c r="V43" i="10"/>
  <c r="R45" i="10"/>
  <c r="W45" i="10" s="1"/>
  <c r="V45" i="10"/>
  <c r="R47" i="10"/>
  <c r="W47" i="10" s="1"/>
  <c r="V47" i="10"/>
  <c r="R49" i="10"/>
  <c r="W49" i="10" s="1"/>
  <c r="V49" i="10"/>
  <c r="R51" i="10"/>
  <c r="W51" i="10" s="1"/>
  <c r="V51" i="10"/>
  <c r="R57" i="10"/>
  <c r="W57" i="10" s="1"/>
  <c r="V57" i="10"/>
  <c r="T14" i="10"/>
  <c r="T16" i="10"/>
  <c r="T18" i="10"/>
  <c r="T20"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R54" i="10"/>
  <c r="W54" i="10" s="1"/>
  <c r="V5" i="10"/>
  <c r="R23" i="10"/>
  <c r="W23" i="10" s="1"/>
  <c r="V23" i="10"/>
  <c r="R25" i="10"/>
  <c r="W25" i="10" s="1"/>
  <c r="V25" i="10"/>
  <c r="R27" i="10"/>
  <c r="W27" i="10" s="1"/>
  <c r="V27" i="10"/>
  <c r="R29" i="10"/>
  <c r="W29" i="10" s="1"/>
  <c r="V29" i="10"/>
  <c r="R31" i="10"/>
  <c r="W31" i="10" s="1"/>
  <c r="V31" i="10"/>
  <c r="R33" i="10"/>
  <c r="W33" i="10" s="1"/>
  <c r="V33" i="10"/>
  <c r="R36" i="10"/>
  <c r="W36" i="10" s="1"/>
  <c r="V36" i="10"/>
  <c r="R38" i="10"/>
  <c r="W38" i="10" s="1"/>
  <c r="V38" i="10"/>
  <c r="R40" i="10"/>
  <c r="W40" i="10" s="1"/>
  <c r="V40" i="10"/>
  <c r="R42" i="10"/>
  <c r="W42" i="10" s="1"/>
  <c r="V42" i="10"/>
  <c r="R44" i="10"/>
  <c r="W44" i="10" s="1"/>
  <c r="V44" i="10"/>
  <c r="R46" i="10"/>
  <c r="W46" i="10" s="1"/>
  <c r="V46" i="10"/>
  <c r="R48" i="10"/>
  <c r="W48" i="10" s="1"/>
  <c r="V48" i="10"/>
  <c r="R50" i="10"/>
  <c r="W50" i="10" s="1"/>
  <c r="V50" i="10"/>
  <c r="R12" i="10"/>
  <c r="W12" i="10" s="1"/>
  <c r="R13" i="10"/>
  <c r="W13" i="10" s="1"/>
  <c r="R15" i="10"/>
  <c r="W15" i="10" s="1"/>
  <c r="R17" i="10"/>
  <c r="W17" i="10" s="1"/>
  <c r="R19" i="10"/>
  <c r="W19" i="10" s="1"/>
  <c r="R21" i="10"/>
  <c r="W21" i="10" s="1"/>
  <c r="T57" i="10"/>
  <c r="T268" i="9" l="1"/>
  <c r="R268" i="9"/>
  <c r="W268" i="9" s="1"/>
  <c r="P268" i="9"/>
  <c r="U268" i="9" s="1"/>
  <c r="O268" i="9"/>
  <c r="Q268" i="9" s="1"/>
  <c r="V268" i="9" s="1"/>
  <c r="U267" i="9"/>
  <c r="P267" i="9"/>
  <c r="O267" i="9"/>
  <c r="W266" i="9"/>
  <c r="T266" i="9"/>
  <c r="R266" i="9"/>
  <c r="P266" i="9"/>
  <c r="U266" i="9" s="1"/>
  <c r="O266" i="9"/>
  <c r="Q266" i="9" s="1"/>
  <c r="V266" i="9" s="1"/>
  <c r="U265" i="9"/>
  <c r="P265" i="9"/>
  <c r="O265" i="9"/>
  <c r="T264" i="9"/>
  <c r="R264" i="9"/>
  <c r="W264" i="9" s="1"/>
  <c r="P264" i="9"/>
  <c r="U264" i="9" s="1"/>
  <c r="O264" i="9"/>
  <c r="Q264" i="9" s="1"/>
  <c r="V264" i="9" s="1"/>
  <c r="U263" i="9"/>
  <c r="T263" i="9"/>
  <c r="P263" i="9"/>
  <c r="O263" i="9"/>
  <c r="Q263" i="9" s="1"/>
  <c r="T262" i="9"/>
  <c r="R262" i="9"/>
  <c r="W262" i="9" s="1"/>
  <c r="P262" i="9"/>
  <c r="U262" i="9" s="1"/>
  <c r="O262" i="9"/>
  <c r="Q262" i="9" s="1"/>
  <c r="V262" i="9" s="1"/>
  <c r="U261" i="9"/>
  <c r="T261" i="9"/>
  <c r="P261" i="9"/>
  <c r="O261" i="9"/>
  <c r="Q261" i="9" s="1"/>
  <c r="R260" i="9"/>
  <c r="P260" i="9"/>
  <c r="O260" i="9"/>
  <c r="Q260" i="9" s="1"/>
  <c r="U259" i="9"/>
  <c r="V259" i="9" s="1"/>
  <c r="T259" i="9"/>
  <c r="P259" i="9"/>
  <c r="O259" i="9"/>
  <c r="Q259" i="9" s="1"/>
  <c r="R259" i="9" s="1"/>
  <c r="R258" i="9"/>
  <c r="P258" i="9"/>
  <c r="O258" i="9"/>
  <c r="Q258" i="9" s="1"/>
  <c r="U257" i="9"/>
  <c r="V257" i="9" s="1"/>
  <c r="T257" i="9"/>
  <c r="P257" i="9"/>
  <c r="O257" i="9"/>
  <c r="Q257" i="9" s="1"/>
  <c r="R257" i="9" s="1"/>
  <c r="R256" i="9"/>
  <c r="P256" i="9"/>
  <c r="O256" i="9"/>
  <c r="Q256" i="9" s="1"/>
  <c r="U255" i="9"/>
  <c r="V255" i="9" s="1"/>
  <c r="T255" i="9"/>
  <c r="P255" i="9"/>
  <c r="O255" i="9"/>
  <c r="Q255" i="9" s="1"/>
  <c r="R255" i="9" s="1"/>
  <c r="R254" i="9"/>
  <c r="P254" i="9"/>
  <c r="O254" i="9"/>
  <c r="Q254" i="9" s="1"/>
  <c r="U253" i="9"/>
  <c r="V253" i="9" s="1"/>
  <c r="T253" i="9"/>
  <c r="P253" i="9"/>
  <c r="O253" i="9"/>
  <c r="Q253" i="9" s="1"/>
  <c r="R253" i="9" s="1"/>
  <c r="R252" i="9"/>
  <c r="P252" i="9"/>
  <c r="O252" i="9"/>
  <c r="Q252" i="9" s="1"/>
  <c r="U251" i="9"/>
  <c r="V251" i="9" s="1"/>
  <c r="R251" i="9"/>
  <c r="P251" i="9"/>
  <c r="U250" i="9"/>
  <c r="T250" i="9"/>
  <c r="P250" i="9"/>
  <c r="O250" i="9"/>
  <c r="Q250" i="9" s="1"/>
  <c r="Q249" i="9"/>
  <c r="P249" i="9"/>
  <c r="U249" i="9" s="1"/>
  <c r="O249" i="9"/>
  <c r="T249" i="9" s="1"/>
  <c r="U248" i="9"/>
  <c r="T248" i="9"/>
  <c r="P248" i="9"/>
  <c r="O248" i="9"/>
  <c r="Q248" i="9" s="1"/>
  <c r="Q247" i="9"/>
  <c r="P247" i="9"/>
  <c r="U247" i="9" s="1"/>
  <c r="O247" i="9"/>
  <c r="T247" i="9" s="1"/>
  <c r="U246" i="9"/>
  <c r="T246" i="9"/>
  <c r="P246" i="9"/>
  <c r="O246" i="9"/>
  <c r="Q246" i="9" s="1"/>
  <c r="Q245" i="9"/>
  <c r="P245" i="9"/>
  <c r="U245" i="9" s="1"/>
  <c r="O245" i="9"/>
  <c r="T245" i="9" s="1"/>
  <c r="U244" i="9"/>
  <c r="T244" i="9"/>
  <c r="P244" i="9"/>
  <c r="O244" i="9"/>
  <c r="Q244" i="9" s="1"/>
  <c r="Q243" i="9"/>
  <c r="P243" i="9"/>
  <c r="U243" i="9" s="1"/>
  <c r="O243" i="9"/>
  <c r="T243" i="9" s="1"/>
  <c r="U242" i="9"/>
  <c r="T242" i="9"/>
  <c r="P242" i="9"/>
  <c r="O242" i="9"/>
  <c r="Q242" i="9" s="1"/>
  <c r="Q241" i="9"/>
  <c r="R241" i="9" s="1"/>
  <c r="P241" i="9"/>
  <c r="O241" i="9"/>
  <c r="U240" i="9"/>
  <c r="V240" i="9" s="1"/>
  <c r="T240" i="9"/>
  <c r="P240" i="9"/>
  <c r="O240" i="9"/>
  <c r="Q240" i="9" s="1"/>
  <c r="R240" i="9" s="1"/>
  <c r="Q239" i="9"/>
  <c r="R239" i="9" s="1"/>
  <c r="P239" i="9"/>
  <c r="O239" i="9"/>
  <c r="U238" i="9"/>
  <c r="V238" i="9" s="1"/>
  <c r="T238" i="9"/>
  <c r="P238" i="9"/>
  <c r="O238" i="9"/>
  <c r="Q238" i="9" s="1"/>
  <c r="R238" i="9" s="1"/>
  <c r="Q237" i="9"/>
  <c r="R237" i="9" s="1"/>
  <c r="P237" i="9"/>
  <c r="O237" i="9"/>
  <c r="U236" i="9"/>
  <c r="V236" i="9" s="1"/>
  <c r="T236" i="9"/>
  <c r="P236" i="9"/>
  <c r="O236" i="9"/>
  <c r="Q236" i="9" s="1"/>
  <c r="R236" i="9" s="1"/>
  <c r="Q235" i="9"/>
  <c r="R235" i="9" s="1"/>
  <c r="P235" i="9"/>
  <c r="O235" i="9"/>
  <c r="U234" i="9"/>
  <c r="V234" i="9" s="1"/>
  <c r="T234" i="9"/>
  <c r="P234" i="9"/>
  <c r="O234" i="9"/>
  <c r="Q234" i="9" s="1"/>
  <c r="R234" i="9" s="1"/>
  <c r="Q233" i="9"/>
  <c r="R233" i="9" s="1"/>
  <c r="P233" i="9"/>
  <c r="O233" i="9"/>
  <c r="U232" i="9"/>
  <c r="V232" i="9" s="1"/>
  <c r="T232" i="9"/>
  <c r="P232" i="9"/>
  <c r="O232" i="9"/>
  <c r="Q232" i="9" s="1"/>
  <c r="R232" i="9" s="1"/>
  <c r="Q231" i="9"/>
  <c r="R231" i="9" s="1"/>
  <c r="P231" i="9"/>
  <c r="O231" i="9"/>
  <c r="U230" i="9"/>
  <c r="V230" i="9" s="1"/>
  <c r="T230" i="9"/>
  <c r="P230" i="9"/>
  <c r="O230" i="9"/>
  <c r="Q230" i="9" s="1"/>
  <c r="R230" i="9" s="1"/>
  <c r="Q229" i="9"/>
  <c r="R229" i="9" s="1"/>
  <c r="P229" i="9"/>
  <c r="O229" i="9"/>
  <c r="U228" i="9"/>
  <c r="V228" i="9" s="1"/>
  <c r="T228" i="9"/>
  <c r="P228" i="9"/>
  <c r="O228" i="9"/>
  <c r="Q228" i="9" s="1"/>
  <c r="R228" i="9" s="1"/>
  <c r="Q227" i="9"/>
  <c r="R227" i="9" s="1"/>
  <c r="P227" i="9"/>
  <c r="O227" i="9"/>
  <c r="U226" i="9"/>
  <c r="V226" i="9" s="1"/>
  <c r="T226" i="9"/>
  <c r="P226" i="9"/>
  <c r="O226" i="9"/>
  <c r="Q226" i="9" s="1"/>
  <c r="R226" i="9" s="1"/>
  <c r="T225" i="9"/>
  <c r="R225" i="9"/>
  <c r="P225" i="9"/>
  <c r="U225" i="9" s="1"/>
  <c r="V225" i="9" s="1"/>
  <c r="W225" i="9" s="1"/>
  <c r="O225" i="9"/>
  <c r="Q225" i="9" s="1"/>
  <c r="W224" i="9"/>
  <c r="T224" i="9"/>
  <c r="P224" i="9"/>
  <c r="U224" i="9" s="1"/>
  <c r="V224" i="9" s="1"/>
  <c r="O224" i="9"/>
  <c r="Q224" i="9" s="1"/>
  <c r="R224" i="9" s="1"/>
  <c r="T223" i="9"/>
  <c r="P223" i="9"/>
  <c r="U223" i="9" s="1"/>
  <c r="V223" i="9" s="1"/>
  <c r="W223" i="9" s="1"/>
  <c r="O223" i="9"/>
  <c r="Q223" i="9" s="1"/>
  <c r="R223" i="9" s="1"/>
  <c r="T222" i="9"/>
  <c r="R222" i="9"/>
  <c r="P222" i="9"/>
  <c r="U222" i="9" s="1"/>
  <c r="V222" i="9" s="1"/>
  <c r="W222" i="9" s="1"/>
  <c r="O222" i="9"/>
  <c r="Q222" i="9" s="1"/>
  <c r="T221" i="9"/>
  <c r="R221" i="9"/>
  <c r="P221" i="9"/>
  <c r="U221" i="9" s="1"/>
  <c r="V221" i="9" s="1"/>
  <c r="W221" i="9" s="1"/>
  <c r="O221" i="9"/>
  <c r="Q221" i="9" s="1"/>
  <c r="W220" i="9"/>
  <c r="T220" i="9"/>
  <c r="P220" i="9"/>
  <c r="U220" i="9" s="1"/>
  <c r="V220" i="9" s="1"/>
  <c r="O220" i="9"/>
  <c r="Q220" i="9" s="1"/>
  <c r="R220" i="9" s="1"/>
  <c r="T219" i="9"/>
  <c r="P219" i="9"/>
  <c r="U219" i="9" s="1"/>
  <c r="V219" i="9" s="1"/>
  <c r="W219" i="9" s="1"/>
  <c r="O219" i="9"/>
  <c r="Q219" i="9" s="1"/>
  <c r="R219" i="9" s="1"/>
  <c r="T218" i="9"/>
  <c r="R218" i="9"/>
  <c r="P218" i="9"/>
  <c r="U218" i="9" s="1"/>
  <c r="V218" i="9" s="1"/>
  <c r="W218" i="9" s="1"/>
  <c r="O218" i="9"/>
  <c r="Q218" i="9" s="1"/>
  <c r="T217" i="9"/>
  <c r="R217" i="9"/>
  <c r="P217" i="9"/>
  <c r="U217" i="9" s="1"/>
  <c r="V217" i="9" s="1"/>
  <c r="W217" i="9" s="1"/>
  <c r="O217" i="9"/>
  <c r="Q217" i="9" s="1"/>
  <c r="W216" i="9"/>
  <c r="T216" i="9"/>
  <c r="P216" i="9"/>
  <c r="U216" i="9" s="1"/>
  <c r="V216" i="9" s="1"/>
  <c r="O216" i="9"/>
  <c r="Q216" i="9" s="1"/>
  <c r="R216" i="9" s="1"/>
  <c r="T215" i="9"/>
  <c r="P215" i="9"/>
  <c r="U215" i="9" s="1"/>
  <c r="V215" i="9" s="1"/>
  <c r="W215" i="9" s="1"/>
  <c r="O215" i="9"/>
  <c r="Q215" i="9" s="1"/>
  <c r="R215" i="9" s="1"/>
  <c r="T214" i="9"/>
  <c r="R214" i="9"/>
  <c r="P214" i="9"/>
  <c r="U214" i="9" s="1"/>
  <c r="V214" i="9" s="1"/>
  <c r="W214" i="9" s="1"/>
  <c r="O214" i="9"/>
  <c r="Q214" i="9" s="1"/>
  <c r="T213" i="9"/>
  <c r="R213" i="9"/>
  <c r="P213" i="9"/>
  <c r="U213" i="9" s="1"/>
  <c r="V213" i="9" s="1"/>
  <c r="W213" i="9" s="1"/>
  <c r="O213" i="9"/>
  <c r="Q213" i="9" s="1"/>
  <c r="W212" i="9"/>
  <c r="T212" i="9"/>
  <c r="P212" i="9"/>
  <c r="U212" i="9" s="1"/>
  <c r="V212" i="9" s="1"/>
  <c r="O212" i="9"/>
  <c r="Q212" i="9" s="1"/>
  <c r="R212" i="9" s="1"/>
  <c r="R211" i="9"/>
  <c r="P211" i="9"/>
  <c r="O211" i="9"/>
  <c r="Q211" i="9" s="1"/>
  <c r="U210" i="9"/>
  <c r="V210" i="9" s="1"/>
  <c r="T210" i="9"/>
  <c r="P210" i="9"/>
  <c r="W210" i="9" s="1"/>
  <c r="O210" i="9"/>
  <c r="Q210" i="9" s="1"/>
  <c r="R210" i="9" s="1"/>
  <c r="R209" i="9"/>
  <c r="P209" i="9"/>
  <c r="O209" i="9"/>
  <c r="Q209" i="9" s="1"/>
  <c r="U208" i="9"/>
  <c r="V208" i="9" s="1"/>
  <c r="T208" i="9"/>
  <c r="P208" i="9"/>
  <c r="W208" i="9" s="1"/>
  <c r="O208" i="9"/>
  <c r="Q208" i="9" s="1"/>
  <c r="R208" i="9" s="1"/>
  <c r="P207" i="9"/>
  <c r="U207" i="9" s="1"/>
  <c r="V207" i="9" s="1"/>
  <c r="W207" i="9" s="1"/>
  <c r="W206" i="9"/>
  <c r="U206" i="9"/>
  <c r="V206" i="9" s="1"/>
  <c r="R206" i="9"/>
  <c r="P206" i="9"/>
  <c r="V205" i="9"/>
  <c r="U205" i="9"/>
  <c r="R205" i="9"/>
  <c r="P205" i="9"/>
  <c r="R204" i="9"/>
  <c r="P204" i="9"/>
  <c r="R203" i="9"/>
  <c r="P203" i="9"/>
  <c r="T202" i="9"/>
  <c r="Q202" i="9"/>
  <c r="R202" i="9" s="1"/>
  <c r="P202" i="9"/>
  <c r="U202" i="9" s="1"/>
  <c r="V202" i="9" s="1"/>
  <c r="O202" i="9"/>
  <c r="V201" i="9"/>
  <c r="U201" i="9"/>
  <c r="Q201" i="9"/>
  <c r="R201" i="9" s="1"/>
  <c r="P201" i="9"/>
  <c r="O201" i="9"/>
  <c r="Q200" i="9"/>
  <c r="R200" i="9" s="1"/>
  <c r="P200" i="9"/>
  <c r="O200" i="9"/>
  <c r="Q199" i="9"/>
  <c r="R199" i="9" s="1"/>
  <c r="P199" i="9"/>
  <c r="O199" i="9"/>
  <c r="U198" i="9"/>
  <c r="V198" i="9" s="1"/>
  <c r="Q198" i="9"/>
  <c r="R198" i="9" s="1"/>
  <c r="P198" i="9"/>
  <c r="O198" i="9"/>
  <c r="V197" i="9"/>
  <c r="U197" i="9"/>
  <c r="Q197" i="9"/>
  <c r="R197" i="9" s="1"/>
  <c r="P197" i="9"/>
  <c r="O197" i="9"/>
  <c r="Q196" i="9"/>
  <c r="R196" i="9" s="1"/>
  <c r="P196" i="9"/>
  <c r="O196" i="9"/>
  <c r="U195" i="9"/>
  <c r="V195" i="9" s="1"/>
  <c r="R195" i="9"/>
  <c r="P195" i="9"/>
  <c r="W195" i="9" s="1"/>
  <c r="R194" i="9"/>
  <c r="P194" i="9"/>
  <c r="R193" i="9"/>
  <c r="P193" i="9"/>
  <c r="U192" i="9"/>
  <c r="V192" i="9" s="1"/>
  <c r="R192" i="9"/>
  <c r="P192" i="9"/>
  <c r="U191" i="9"/>
  <c r="V191" i="9" s="1"/>
  <c r="P191" i="9"/>
  <c r="U190" i="9"/>
  <c r="V190" i="9" s="1"/>
  <c r="Q190" i="9"/>
  <c r="R190" i="9" s="1"/>
  <c r="P190" i="9"/>
  <c r="O190" i="9"/>
  <c r="U189" i="9"/>
  <c r="V189" i="9" s="1"/>
  <c r="R189" i="9"/>
  <c r="P189" i="9"/>
  <c r="V188" i="9"/>
  <c r="W188" i="9" s="1"/>
  <c r="R188" i="9"/>
  <c r="P188" i="9"/>
  <c r="U188" i="9" s="1"/>
  <c r="W187" i="9"/>
  <c r="R187" i="9"/>
  <c r="P187" i="9"/>
  <c r="U187" i="9" s="1"/>
  <c r="V187" i="9" s="1"/>
  <c r="U186" i="9"/>
  <c r="V186" i="9" s="1"/>
  <c r="R186" i="9"/>
  <c r="P186" i="9"/>
  <c r="W186" i="9" s="1"/>
  <c r="U185" i="9"/>
  <c r="V185" i="9" s="1"/>
  <c r="R185" i="9"/>
  <c r="P185" i="9"/>
  <c r="R184" i="9"/>
  <c r="P184" i="9"/>
  <c r="R183" i="9"/>
  <c r="P183" i="9"/>
  <c r="U182" i="9"/>
  <c r="V182" i="9" s="1"/>
  <c r="R182" i="9"/>
  <c r="P182" i="9"/>
  <c r="U181" i="9"/>
  <c r="V181" i="9" s="1"/>
  <c r="Q181" i="9"/>
  <c r="R181" i="9" s="1"/>
  <c r="P181" i="9"/>
  <c r="O181" i="9"/>
  <c r="Q180" i="9"/>
  <c r="R180" i="9" s="1"/>
  <c r="P180" i="9"/>
  <c r="O180" i="9"/>
  <c r="Q179" i="9"/>
  <c r="R179" i="9" s="1"/>
  <c r="P179" i="9"/>
  <c r="O179" i="9"/>
  <c r="U178" i="9"/>
  <c r="V178" i="9" s="1"/>
  <c r="Q178" i="9"/>
  <c r="R178" i="9" s="1"/>
  <c r="P178" i="9"/>
  <c r="O178" i="9"/>
  <c r="V177" i="9"/>
  <c r="U177" i="9"/>
  <c r="Q177" i="9"/>
  <c r="R177" i="9" s="1"/>
  <c r="W177" i="9" s="1"/>
  <c r="P177" i="9"/>
  <c r="O177" i="9"/>
  <c r="T177" i="9" s="1"/>
  <c r="V176" i="9"/>
  <c r="Q176" i="9"/>
  <c r="R176" i="9" s="1"/>
  <c r="W176" i="9" s="1"/>
  <c r="P176" i="9"/>
  <c r="U176" i="9" s="1"/>
  <c r="O176" i="9"/>
  <c r="T176" i="9" s="1"/>
  <c r="Q175" i="9"/>
  <c r="P175" i="9"/>
  <c r="U175" i="9" s="1"/>
  <c r="O175" i="9"/>
  <c r="T175" i="9" s="1"/>
  <c r="U174" i="9"/>
  <c r="Q174" i="9"/>
  <c r="P174" i="9"/>
  <c r="O174" i="9"/>
  <c r="T174" i="9" s="1"/>
  <c r="V173" i="9"/>
  <c r="U173" i="9"/>
  <c r="Q173" i="9"/>
  <c r="R173" i="9" s="1"/>
  <c r="W173" i="9" s="1"/>
  <c r="P173" i="9"/>
  <c r="O173" i="9"/>
  <c r="T173" i="9" s="1"/>
  <c r="V172" i="9"/>
  <c r="Q172" i="9"/>
  <c r="R172" i="9" s="1"/>
  <c r="W172" i="9" s="1"/>
  <c r="P172" i="9"/>
  <c r="U172" i="9" s="1"/>
  <c r="O172" i="9"/>
  <c r="T172" i="9" s="1"/>
  <c r="Q171" i="9"/>
  <c r="P171" i="9"/>
  <c r="U171" i="9" s="1"/>
  <c r="O171" i="9"/>
  <c r="T171" i="9" s="1"/>
  <c r="U170" i="9"/>
  <c r="Q170" i="9"/>
  <c r="P170" i="9"/>
  <c r="O170" i="9"/>
  <c r="T170" i="9" s="1"/>
  <c r="V169" i="9"/>
  <c r="U169" i="9"/>
  <c r="Q169" i="9"/>
  <c r="R169" i="9" s="1"/>
  <c r="W169" i="9" s="1"/>
  <c r="P169" i="9"/>
  <c r="O169" i="9"/>
  <c r="T169" i="9" s="1"/>
  <c r="V168" i="9"/>
  <c r="Q168" i="9"/>
  <c r="R168" i="9" s="1"/>
  <c r="W168" i="9" s="1"/>
  <c r="P168" i="9"/>
  <c r="U168" i="9" s="1"/>
  <c r="O168" i="9"/>
  <c r="T168" i="9" s="1"/>
  <c r="Q167" i="9"/>
  <c r="P167" i="9"/>
  <c r="U167" i="9" s="1"/>
  <c r="O167" i="9"/>
  <c r="T167" i="9" s="1"/>
  <c r="U166" i="9"/>
  <c r="T166" i="9"/>
  <c r="P166" i="9"/>
  <c r="O166" i="9"/>
  <c r="Q166" i="9" s="1"/>
  <c r="T165" i="9"/>
  <c r="Q165" i="9"/>
  <c r="P165" i="9"/>
  <c r="U165" i="9" s="1"/>
  <c r="O165" i="9"/>
  <c r="V164" i="9"/>
  <c r="U164" i="9"/>
  <c r="Q164" i="9"/>
  <c r="R164" i="9" s="1"/>
  <c r="W164" i="9" s="1"/>
  <c r="P164" i="9"/>
  <c r="O164" i="9"/>
  <c r="T164" i="9" s="1"/>
  <c r="V163" i="9"/>
  <c r="Q163" i="9"/>
  <c r="R163" i="9" s="1"/>
  <c r="W163" i="9" s="1"/>
  <c r="P163" i="9"/>
  <c r="U163" i="9" s="1"/>
  <c r="O163" i="9"/>
  <c r="T163" i="9" s="1"/>
  <c r="Q162" i="9"/>
  <c r="P162" i="9"/>
  <c r="U162" i="9" s="1"/>
  <c r="O162" i="9"/>
  <c r="T162" i="9" s="1"/>
  <c r="U161" i="9"/>
  <c r="Q161" i="9"/>
  <c r="P161" i="9"/>
  <c r="O161" i="9"/>
  <c r="T161" i="9" s="1"/>
  <c r="V160" i="9"/>
  <c r="U160" i="9"/>
  <c r="Q160" i="9"/>
  <c r="R160" i="9" s="1"/>
  <c r="W160" i="9" s="1"/>
  <c r="P160" i="9"/>
  <c r="O160" i="9"/>
  <c r="T160" i="9" s="1"/>
  <c r="V159" i="9"/>
  <c r="Q159" i="9"/>
  <c r="R159" i="9" s="1"/>
  <c r="W159" i="9" s="1"/>
  <c r="P159" i="9"/>
  <c r="U159" i="9" s="1"/>
  <c r="O159" i="9"/>
  <c r="T159" i="9" s="1"/>
  <c r="Q158" i="9"/>
  <c r="P158" i="9"/>
  <c r="U158" i="9" s="1"/>
  <c r="O158" i="9"/>
  <c r="T158" i="9" s="1"/>
  <c r="U157" i="9"/>
  <c r="Q157" i="9"/>
  <c r="P157" i="9"/>
  <c r="O157" i="9"/>
  <c r="T157" i="9" s="1"/>
  <c r="V156" i="9"/>
  <c r="U156" i="9"/>
  <c r="Q156" i="9"/>
  <c r="R156" i="9" s="1"/>
  <c r="W156" i="9" s="1"/>
  <c r="P156" i="9"/>
  <c r="O156" i="9"/>
  <c r="T156" i="9" s="1"/>
  <c r="V155" i="9"/>
  <c r="Q155" i="9"/>
  <c r="R155" i="9" s="1"/>
  <c r="W155" i="9" s="1"/>
  <c r="P155" i="9"/>
  <c r="U155" i="9" s="1"/>
  <c r="O155" i="9"/>
  <c r="T155" i="9" s="1"/>
  <c r="Q154" i="9"/>
  <c r="P154" i="9"/>
  <c r="U154" i="9" s="1"/>
  <c r="O154" i="9"/>
  <c r="T154" i="9" s="1"/>
  <c r="U153" i="9"/>
  <c r="Q153" i="9"/>
  <c r="P153" i="9"/>
  <c r="O153" i="9"/>
  <c r="T153" i="9" s="1"/>
  <c r="V152" i="9"/>
  <c r="U152" i="9"/>
  <c r="Q152" i="9"/>
  <c r="R152" i="9" s="1"/>
  <c r="W152" i="9" s="1"/>
  <c r="P152" i="9"/>
  <c r="O152" i="9"/>
  <c r="T152" i="9" s="1"/>
  <c r="V151" i="9"/>
  <c r="Q151" i="9"/>
  <c r="R151" i="9" s="1"/>
  <c r="W151" i="9" s="1"/>
  <c r="P151" i="9"/>
  <c r="U151" i="9" s="1"/>
  <c r="O151" i="9"/>
  <c r="T151" i="9" s="1"/>
  <c r="Q150" i="9"/>
  <c r="P150" i="9"/>
  <c r="U150" i="9" s="1"/>
  <c r="O150" i="9"/>
  <c r="T150" i="9" s="1"/>
  <c r="U149" i="9"/>
  <c r="Q149" i="9"/>
  <c r="P149" i="9"/>
  <c r="O149" i="9"/>
  <c r="T149" i="9" s="1"/>
  <c r="V148" i="9"/>
  <c r="U148" i="9"/>
  <c r="Q148" i="9"/>
  <c r="R148" i="9" s="1"/>
  <c r="W148" i="9" s="1"/>
  <c r="P148" i="9"/>
  <c r="O148" i="9"/>
  <c r="T148" i="9" s="1"/>
  <c r="V147" i="9"/>
  <c r="Q147" i="9"/>
  <c r="R147" i="9" s="1"/>
  <c r="W147" i="9" s="1"/>
  <c r="P147" i="9"/>
  <c r="U147" i="9" s="1"/>
  <c r="O147" i="9"/>
  <c r="T147" i="9" s="1"/>
  <c r="Q146" i="9"/>
  <c r="P146" i="9"/>
  <c r="U146" i="9" s="1"/>
  <c r="O146" i="9"/>
  <c r="T146" i="9" s="1"/>
  <c r="U145" i="9"/>
  <c r="Q145" i="9"/>
  <c r="P145" i="9"/>
  <c r="O145" i="9"/>
  <c r="T145" i="9" s="1"/>
  <c r="V144" i="9"/>
  <c r="U144" i="9"/>
  <c r="Q144" i="9"/>
  <c r="R144" i="9" s="1"/>
  <c r="W144" i="9" s="1"/>
  <c r="P144" i="9"/>
  <c r="O144" i="9"/>
  <c r="T144" i="9" s="1"/>
  <c r="V143" i="9"/>
  <c r="Q143" i="9"/>
  <c r="R143" i="9" s="1"/>
  <c r="W143" i="9" s="1"/>
  <c r="P143" i="9"/>
  <c r="U143" i="9" s="1"/>
  <c r="O143" i="9"/>
  <c r="T143" i="9" s="1"/>
  <c r="Q142" i="9"/>
  <c r="P142" i="9"/>
  <c r="U142" i="9" s="1"/>
  <c r="O142" i="9"/>
  <c r="T142" i="9" s="1"/>
  <c r="U141" i="9"/>
  <c r="Q141" i="9"/>
  <c r="P141" i="9"/>
  <c r="O141" i="9"/>
  <c r="T141" i="9" s="1"/>
  <c r="V140" i="9"/>
  <c r="U140" i="9"/>
  <c r="Q140" i="9"/>
  <c r="R140" i="9" s="1"/>
  <c r="W140" i="9" s="1"/>
  <c r="P140" i="9"/>
  <c r="O140" i="9"/>
  <c r="T140" i="9" s="1"/>
  <c r="V139" i="9"/>
  <c r="Q139" i="9"/>
  <c r="R139" i="9" s="1"/>
  <c r="W139" i="9" s="1"/>
  <c r="P139" i="9"/>
  <c r="U139" i="9" s="1"/>
  <c r="O139" i="9"/>
  <c r="T139" i="9" s="1"/>
  <c r="Q138" i="9"/>
  <c r="P138" i="9"/>
  <c r="U138" i="9" s="1"/>
  <c r="O138" i="9"/>
  <c r="T138" i="9" s="1"/>
  <c r="U137" i="9"/>
  <c r="V137" i="9" s="1"/>
  <c r="Q137" i="9"/>
  <c r="R137" i="9" s="1"/>
  <c r="P137" i="9"/>
  <c r="O137" i="9"/>
  <c r="U136" i="9"/>
  <c r="V136" i="9" s="1"/>
  <c r="Q136" i="9"/>
  <c r="R136" i="9" s="1"/>
  <c r="P136" i="9"/>
  <c r="O136" i="9"/>
  <c r="Q135" i="9"/>
  <c r="R135" i="9" s="1"/>
  <c r="P135" i="9"/>
  <c r="O135" i="9"/>
  <c r="Q134" i="9"/>
  <c r="R134" i="9" s="1"/>
  <c r="P134" i="9"/>
  <c r="O134" i="9"/>
  <c r="U133" i="9"/>
  <c r="V133" i="9" s="1"/>
  <c r="Q133" i="9"/>
  <c r="R133" i="9" s="1"/>
  <c r="P133" i="9"/>
  <c r="O133" i="9"/>
  <c r="U132" i="9"/>
  <c r="V132" i="9" s="1"/>
  <c r="Q132" i="9"/>
  <c r="R132" i="9" s="1"/>
  <c r="P132" i="9"/>
  <c r="O132" i="9"/>
  <c r="Q131" i="9"/>
  <c r="R131" i="9" s="1"/>
  <c r="P131" i="9"/>
  <c r="O131" i="9"/>
  <c r="Q130" i="9"/>
  <c r="R130" i="9" s="1"/>
  <c r="P130" i="9"/>
  <c r="O130" i="9"/>
  <c r="U129" i="9"/>
  <c r="V129" i="9" s="1"/>
  <c r="Q129" i="9"/>
  <c r="R129" i="9" s="1"/>
  <c r="P129" i="9"/>
  <c r="O129" i="9"/>
  <c r="U128" i="9"/>
  <c r="V128" i="9" s="1"/>
  <c r="Q128" i="9"/>
  <c r="R128" i="9" s="1"/>
  <c r="P128" i="9"/>
  <c r="O128" i="9"/>
  <c r="Q127" i="9"/>
  <c r="R127" i="9" s="1"/>
  <c r="P127" i="9"/>
  <c r="O127" i="9"/>
  <c r="Q126" i="9"/>
  <c r="R126" i="9" s="1"/>
  <c r="P126" i="9"/>
  <c r="O126" i="9"/>
  <c r="U125" i="9"/>
  <c r="V125" i="9" s="1"/>
  <c r="Q125" i="9"/>
  <c r="R125" i="9" s="1"/>
  <c r="P125" i="9"/>
  <c r="O125" i="9"/>
  <c r="U124" i="9"/>
  <c r="V124" i="9" s="1"/>
  <c r="Q124" i="9"/>
  <c r="R124" i="9" s="1"/>
  <c r="P124" i="9"/>
  <c r="O124" i="9"/>
  <c r="Q123" i="9"/>
  <c r="R123" i="9" s="1"/>
  <c r="P123" i="9"/>
  <c r="O123" i="9"/>
  <c r="Q122" i="9"/>
  <c r="R122" i="9" s="1"/>
  <c r="P122" i="9"/>
  <c r="O122" i="9"/>
  <c r="U121" i="9"/>
  <c r="V121" i="9" s="1"/>
  <c r="Q121" i="9"/>
  <c r="R121" i="9" s="1"/>
  <c r="P121" i="9"/>
  <c r="O121" i="9"/>
  <c r="V120" i="9"/>
  <c r="U120" i="9"/>
  <c r="Q120" i="9"/>
  <c r="R120" i="9" s="1"/>
  <c r="W120" i="9" s="1"/>
  <c r="P120" i="9"/>
  <c r="O120" i="9"/>
  <c r="T120" i="9" s="1"/>
  <c r="V119" i="9"/>
  <c r="Q119" i="9"/>
  <c r="R119" i="9" s="1"/>
  <c r="W119" i="9" s="1"/>
  <c r="P119" i="9"/>
  <c r="U119" i="9" s="1"/>
  <c r="O119" i="9"/>
  <c r="T119" i="9" s="1"/>
  <c r="Q118" i="9"/>
  <c r="P118" i="9"/>
  <c r="U118" i="9" s="1"/>
  <c r="O118" i="9"/>
  <c r="T118" i="9" s="1"/>
  <c r="U117" i="9"/>
  <c r="Q117" i="9"/>
  <c r="P117" i="9"/>
  <c r="O117" i="9"/>
  <c r="T117" i="9" s="1"/>
  <c r="V116" i="9"/>
  <c r="U116" i="9"/>
  <c r="Q116" i="9"/>
  <c r="R116" i="9" s="1"/>
  <c r="W116" i="9" s="1"/>
  <c r="P116" i="9"/>
  <c r="O116" i="9"/>
  <c r="T116" i="9" s="1"/>
  <c r="V115" i="9"/>
  <c r="Q115" i="9"/>
  <c r="R115" i="9" s="1"/>
  <c r="W115" i="9" s="1"/>
  <c r="P115" i="9"/>
  <c r="U115" i="9" s="1"/>
  <c r="O115" i="9"/>
  <c r="T115" i="9" s="1"/>
  <c r="Q114" i="9"/>
  <c r="P114" i="9"/>
  <c r="U114" i="9" s="1"/>
  <c r="O114" i="9"/>
  <c r="T114" i="9" s="1"/>
  <c r="U113" i="9"/>
  <c r="Q113" i="9"/>
  <c r="P113" i="9"/>
  <c r="O113" i="9"/>
  <c r="T113" i="9" s="1"/>
  <c r="V112" i="9"/>
  <c r="U112" i="9"/>
  <c r="Q112" i="9"/>
  <c r="R112" i="9" s="1"/>
  <c r="W112" i="9" s="1"/>
  <c r="P112" i="9"/>
  <c r="O112" i="9"/>
  <c r="T112" i="9" s="1"/>
  <c r="V111" i="9"/>
  <c r="Q111" i="9"/>
  <c r="R111" i="9" s="1"/>
  <c r="W111" i="9" s="1"/>
  <c r="P111" i="9"/>
  <c r="U111" i="9" s="1"/>
  <c r="O111" i="9"/>
  <c r="T111" i="9" s="1"/>
  <c r="Q110" i="9"/>
  <c r="P110" i="9"/>
  <c r="U110" i="9" s="1"/>
  <c r="O110" i="9"/>
  <c r="T110" i="9" s="1"/>
  <c r="U109" i="9"/>
  <c r="Q109" i="9"/>
  <c r="P109" i="9"/>
  <c r="O109" i="9"/>
  <c r="T109" i="9" s="1"/>
  <c r="V108" i="9"/>
  <c r="U108" i="9"/>
  <c r="Q108" i="9"/>
  <c r="R108" i="9" s="1"/>
  <c r="W108" i="9" s="1"/>
  <c r="P108" i="9"/>
  <c r="O108" i="9"/>
  <c r="T108" i="9" s="1"/>
  <c r="V107" i="9"/>
  <c r="Q107" i="9"/>
  <c r="R107" i="9" s="1"/>
  <c r="W107" i="9" s="1"/>
  <c r="P107" i="9"/>
  <c r="U107" i="9" s="1"/>
  <c r="O107" i="9"/>
  <c r="T107" i="9" s="1"/>
  <c r="Q106" i="9"/>
  <c r="P106" i="9"/>
  <c r="U106" i="9" s="1"/>
  <c r="O106" i="9"/>
  <c r="T106" i="9" s="1"/>
  <c r="U105" i="9"/>
  <c r="Q105" i="9"/>
  <c r="P105" i="9"/>
  <c r="O105" i="9"/>
  <c r="T105" i="9" s="1"/>
  <c r="V104" i="9"/>
  <c r="U104" i="9"/>
  <c r="Q104" i="9"/>
  <c r="R104" i="9" s="1"/>
  <c r="W104" i="9" s="1"/>
  <c r="P104" i="9"/>
  <c r="O104" i="9"/>
  <c r="T104" i="9" s="1"/>
  <c r="V103" i="9"/>
  <c r="Q103" i="9"/>
  <c r="R103" i="9" s="1"/>
  <c r="W103" i="9" s="1"/>
  <c r="P103" i="9"/>
  <c r="U103" i="9" s="1"/>
  <c r="O103" i="9"/>
  <c r="T103" i="9" s="1"/>
  <c r="Q102" i="9"/>
  <c r="P102" i="9"/>
  <c r="U102" i="9" s="1"/>
  <c r="O102" i="9"/>
  <c r="T102" i="9" s="1"/>
  <c r="U101" i="9"/>
  <c r="Q101" i="9"/>
  <c r="P101" i="9"/>
  <c r="O101" i="9"/>
  <c r="T101" i="9" s="1"/>
  <c r="V100" i="9"/>
  <c r="U100" i="9"/>
  <c r="Q100" i="9"/>
  <c r="R100" i="9" s="1"/>
  <c r="W100" i="9" s="1"/>
  <c r="P100" i="9"/>
  <c r="O100" i="9"/>
  <c r="T100" i="9" s="1"/>
  <c r="V99" i="9"/>
  <c r="Q99" i="9"/>
  <c r="R99" i="9" s="1"/>
  <c r="W99" i="9" s="1"/>
  <c r="P99" i="9"/>
  <c r="U99" i="9" s="1"/>
  <c r="O99" i="9"/>
  <c r="T99" i="9" s="1"/>
  <c r="Q98" i="9"/>
  <c r="P98" i="9"/>
  <c r="U98" i="9" s="1"/>
  <c r="O98" i="9"/>
  <c r="T98" i="9" s="1"/>
  <c r="U97" i="9"/>
  <c r="Q97" i="9"/>
  <c r="P97" i="9"/>
  <c r="O97" i="9"/>
  <c r="T97" i="9" s="1"/>
  <c r="W96" i="9"/>
  <c r="V96" i="9"/>
  <c r="U96" i="9"/>
  <c r="P96" i="9"/>
  <c r="O96" i="9"/>
  <c r="T96" i="9" s="1"/>
  <c r="W95" i="9"/>
  <c r="T95" i="9"/>
  <c r="P95" i="9"/>
  <c r="U95" i="9" s="1"/>
  <c r="V95" i="9" s="1"/>
  <c r="O95" i="9"/>
  <c r="Q95" i="9" s="1"/>
  <c r="R95" i="9" s="1"/>
  <c r="T94" i="9"/>
  <c r="R94" i="9"/>
  <c r="P94" i="9"/>
  <c r="U94" i="9" s="1"/>
  <c r="V94" i="9" s="1"/>
  <c r="W94" i="9" s="1"/>
  <c r="O94" i="9"/>
  <c r="Q94" i="9" s="1"/>
  <c r="T93" i="9"/>
  <c r="R93" i="9"/>
  <c r="P93" i="9"/>
  <c r="U93" i="9" s="1"/>
  <c r="V93" i="9" s="1"/>
  <c r="W93" i="9" s="1"/>
  <c r="O93" i="9"/>
  <c r="Q93" i="9" s="1"/>
  <c r="W92" i="9"/>
  <c r="T92" i="9"/>
  <c r="P92" i="9"/>
  <c r="U92" i="9" s="1"/>
  <c r="V92" i="9" s="1"/>
  <c r="O92" i="9"/>
  <c r="Q92" i="9" s="1"/>
  <c r="R92" i="9" s="1"/>
  <c r="W91" i="9"/>
  <c r="T91" i="9"/>
  <c r="P91" i="9"/>
  <c r="U91" i="9" s="1"/>
  <c r="V91" i="9" s="1"/>
  <c r="O91" i="9"/>
  <c r="Q91" i="9" s="1"/>
  <c r="R91" i="9" s="1"/>
  <c r="T90" i="9"/>
  <c r="R90" i="9"/>
  <c r="P90" i="9"/>
  <c r="U90" i="9" s="1"/>
  <c r="V90" i="9" s="1"/>
  <c r="W90" i="9" s="1"/>
  <c r="O90" i="9"/>
  <c r="Q90" i="9" s="1"/>
  <c r="T89" i="9"/>
  <c r="R89" i="9"/>
  <c r="P89" i="9"/>
  <c r="U89" i="9" s="1"/>
  <c r="V89" i="9" s="1"/>
  <c r="W89" i="9" s="1"/>
  <c r="O89" i="9"/>
  <c r="Q89" i="9" s="1"/>
  <c r="W88" i="9"/>
  <c r="T88" i="9"/>
  <c r="P88" i="9"/>
  <c r="U88" i="9" s="1"/>
  <c r="V88" i="9" s="1"/>
  <c r="O88" i="9"/>
  <c r="Q88" i="9" s="1"/>
  <c r="R88" i="9" s="1"/>
  <c r="P87" i="9"/>
  <c r="O87" i="9"/>
  <c r="Q87" i="9" s="1"/>
  <c r="R87" i="9" s="1"/>
  <c r="T86" i="9"/>
  <c r="R86" i="9"/>
  <c r="P86" i="9"/>
  <c r="O86" i="9"/>
  <c r="Q86" i="9" s="1"/>
  <c r="P85" i="9"/>
  <c r="T85" i="9" s="1"/>
  <c r="O85" i="9"/>
  <c r="Q85" i="9" s="1"/>
  <c r="R85" i="9" s="1"/>
  <c r="T84" i="9"/>
  <c r="R84" i="9"/>
  <c r="P84" i="9"/>
  <c r="O84" i="9"/>
  <c r="Q84" i="9" s="1"/>
  <c r="P83" i="9"/>
  <c r="T83" i="9" s="1"/>
  <c r="O83" i="9"/>
  <c r="Q83" i="9" s="1"/>
  <c r="R83" i="9" s="1"/>
  <c r="T82" i="9"/>
  <c r="R82" i="9"/>
  <c r="P82" i="9"/>
  <c r="O82" i="9"/>
  <c r="Q82" i="9" s="1"/>
  <c r="P81" i="9"/>
  <c r="T81" i="9" s="1"/>
  <c r="O81" i="9"/>
  <c r="Q81" i="9" s="1"/>
  <c r="R81" i="9" s="1"/>
  <c r="T80" i="9"/>
  <c r="R80" i="9"/>
  <c r="P80" i="9"/>
  <c r="O80" i="9"/>
  <c r="Q80" i="9" s="1"/>
  <c r="W79" i="9"/>
  <c r="T79" i="9"/>
  <c r="R79" i="9"/>
  <c r="P79" i="9"/>
  <c r="U79" i="9" s="1"/>
  <c r="V79" i="9" s="1"/>
  <c r="O79" i="9"/>
  <c r="Q79" i="9" s="1"/>
  <c r="W78" i="9"/>
  <c r="T78" i="9"/>
  <c r="P78" i="9"/>
  <c r="U78" i="9" s="1"/>
  <c r="V78" i="9" s="1"/>
  <c r="O78" i="9"/>
  <c r="Q78" i="9" s="1"/>
  <c r="R78" i="9" s="1"/>
  <c r="W77" i="9"/>
  <c r="T77" i="9"/>
  <c r="P77" i="9"/>
  <c r="U77" i="9" s="1"/>
  <c r="V77" i="9" s="1"/>
  <c r="O77" i="9"/>
  <c r="Q77" i="9" s="1"/>
  <c r="R77" i="9" s="1"/>
  <c r="T76" i="9"/>
  <c r="R76" i="9"/>
  <c r="P76" i="9"/>
  <c r="U76" i="9" s="1"/>
  <c r="V76" i="9" s="1"/>
  <c r="W76" i="9" s="1"/>
  <c r="O76" i="9"/>
  <c r="Q76" i="9" s="1"/>
  <c r="W75" i="9"/>
  <c r="T75" i="9"/>
  <c r="R75" i="9"/>
  <c r="P75" i="9"/>
  <c r="U75" i="9" s="1"/>
  <c r="V75" i="9" s="1"/>
  <c r="O75" i="9"/>
  <c r="Q75" i="9" s="1"/>
  <c r="W74" i="9"/>
  <c r="T74" i="9"/>
  <c r="P74" i="9"/>
  <c r="U74" i="9" s="1"/>
  <c r="V74" i="9" s="1"/>
  <c r="O74" i="9"/>
  <c r="Q74" i="9" s="1"/>
  <c r="R74" i="9" s="1"/>
  <c r="W73" i="9"/>
  <c r="T73" i="9"/>
  <c r="P73" i="9"/>
  <c r="U73" i="9" s="1"/>
  <c r="V73" i="9" s="1"/>
  <c r="O73" i="9"/>
  <c r="Q73" i="9" s="1"/>
  <c r="R73" i="9" s="1"/>
  <c r="T72" i="9"/>
  <c r="R72" i="9"/>
  <c r="P72" i="9"/>
  <c r="U72" i="9" s="1"/>
  <c r="V72" i="9" s="1"/>
  <c r="W72" i="9" s="1"/>
  <c r="O72" i="9"/>
  <c r="Q72" i="9" s="1"/>
  <c r="W71" i="9"/>
  <c r="T71" i="9"/>
  <c r="R71" i="9"/>
  <c r="P71" i="9"/>
  <c r="U71" i="9" s="1"/>
  <c r="V71" i="9" s="1"/>
  <c r="O71" i="9"/>
  <c r="Q71" i="9" s="1"/>
  <c r="W70" i="9"/>
  <c r="T70" i="9"/>
  <c r="P70" i="9"/>
  <c r="U70" i="9" s="1"/>
  <c r="V70" i="9" s="1"/>
  <c r="O70" i="9"/>
  <c r="Q70" i="9" s="1"/>
  <c r="R70" i="9" s="1"/>
  <c r="W69" i="9"/>
  <c r="T69" i="9"/>
  <c r="P69" i="9"/>
  <c r="U69" i="9" s="1"/>
  <c r="V69" i="9" s="1"/>
  <c r="O69" i="9"/>
  <c r="Q69" i="9" s="1"/>
  <c r="R69" i="9" s="1"/>
  <c r="T68" i="9"/>
  <c r="R68" i="9"/>
  <c r="P68" i="9"/>
  <c r="U68" i="9" s="1"/>
  <c r="V68" i="9" s="1"/>
  <c r="W68" i="9" s="1"/>
  <c r="O68" i="9"/>
  <c r="Q68" i="9" s="1"/>
  <c r="W67" i="9"/>
  <c r="T67" i="9"/>
  <c r="R67" i="9"/>
  <c r="P67" i="9"/>
  <c r="U67" i="9" s="1"/>
  <c r="V67" i="9" s="1"/>
  <c r="O67" i="9"/>
  <c r="Q67" i="9" s="1"/>
  <c r="W66" i="9"/>
  <c r="T66" i="9"/>
  <c r="P66" i="9"/>
  <c r="U66" i="9" s="1"/>
  <c r="V66" i="9" s="1"/>
  <c r="O66" i="9"/>
  <c r="Q66" i="9" s="1"/>
  <c r="R66" i="9" s="1"/>
  <c r="W65" i="9"/>
  <c r="T65" i="9"/>
  <c r="P65" i="9"/>
  <c r="U65" i="9" s="1"/>
  <c r="V65" i="9" s="1"/>
  <c r="O65" i="9"/>
  <c r="Q65" i="9" s="1"/>
  <c r="R65" i="9" s="1"/>
  <c r="T64" i="9"/>
  <c r="R64" i="9"/>
  <c r="P64" i="9"/>
  <c r="U64" i="9" s="1"/>
  <c r="V64" i="9" s="1"/>
  <c r="W64" i="9" s="1"/>
  <c r="O64" i="9"/>
  <c r="Q64" i="9" s="1"/>
  <c r="W63" i="9"/>
  <c r="T63" i="9"/>
  <c r="R63" i="9"/>
  <c r="P63" i="9"/>
  <c r="U63" i="9" s="1"/>
  <c r="V63" i="9" s="1"/>
  <c r="O63" i="9"/>
  <c r="Q63" i="9" s="1"/>
  <c r="W62" i="9"/>
  <c r="T62" i="9"/>
  <c r="P62" i="9"/>
  <c r="U62" i="9" s="1"/>
  <c r="V62" i="9" s="1"/>
  <c r="O62" i="9"/>
  <c r="Q62" i="9" s="1"/>
  <c r="R62" i="9" s="1"/>
  <c r="W61" i="9"/>
  <c r="T61" i="9"/>
  <c r="P61" i="9"/>
  <c r="U61" i="9" s="1"/>
  <c r="V61" i="9" s="1"/>
  <c r="O61" i="9"/>
  <c r="Q61" i="9" s="1"/>
  <c r="R61" i="9" s="1"/>
  <c r="T60" i="9"/>
  <c r="R60" i="9"/>
  <c r="P60" i="9"/>
  <c r="U60" i="9" s="1"/>
  <c r="V60" i="9" s="1"/>
  <c r="W60" i="9" s="1"/>
  <c r="O60" i="9"/>
  <c r="Q60" i="9" s="1"/>
  <c r="W59" i="9"/>
  <c r="T59" i="9"/>
  <c r="R59" i="9"/>
  <c r="P59" i="9"/>
  <c r="U59" i="9" s="1"/>
  <c r="V59" i="9" s="1"/>
  <c r="O59" i="9"/>
  <c r="Q59" i="9" s="1"/>
  <c r="W58" i="9"/>
  <c r="T58" i="9"/>
  <c r="P58" i="9"/>
  <c r="U58" i="9" s="1"/>
  <c r="V58" i="9" s="1"/>
  <c r="O58" i="9"/>
  <c r="Q58" i="9" s="1"/>
  <c r="R58" i="9" s="1"/>
  <c r="W57" i="9"/>
  <c r="T57" i="9"/>
  <c r="P57" i="9"/>
  <c r="U57" i="9" s="1"/>
  <c r="V57" i="9" s="1"/>
  <c r="O57" i="9"/>
  <c r="Q57" i="9" s="1"/>
  <c r="R57" i="9" s="1"/>
  <c r="T56" i="9"/>
  <c r="R56" i="9"/>
  <c r="P56" i="9"/>
  <c r="U56" i="9" s="1"/>
  <c r="V56" i="9" s="1"/>
  <c r="W56" i="9" s="1"/>
  <c r="O56" i="9"/>
  <c r="Q56" i="9" s="1"/>
  <c r="W55" i="9"/>
  <c r="T55" i="9"/>
  <c r="R55" i="9"/>
  <c r="P55" i="9"/>
  <c r="U55" i="9" s="1"/>
  <c r="V55" i="9" s="1"/>
  <c r="O55" i="9"/>
  <c r="Q55" i="9" s="1"/>
  <c r="W54" i="9"/>
  <c r="T54" i="9"/>
  <c r="P54" i="9"/>
  <c r="U54" i="9" s="1"/>
  <c r="V54" i="9" s="1"/>
  <c r="O54" i="9"/>
  <c r="Q54" i="9" s="1"/>
  <c r="R54" i="9" s="1"/>
  <c r="W53" i="9"/>
  <c r="T53" i="9"/>
  <c r="P53" i="9"/>
  <c r="U53" i="9" s="1"/>
  <c r="V53" i="9" s="1"/>
  <c r="O53" i="9"/>
  <c r="Q53" i="9" s="1"/>
  <c r="R53" i="9" s="1"/>
  <c r="T52" i="9"/>
  <c r="R52" i="9"/>
  <c r="P52" i="9"/>
  <c r="U52" i="9" s="1"/>
  <c r="V52" i="9" s="1"/>
  <c r="W52" i="9" s="1"/>
  <c r="O52" i="9"/>
  <c r="Q52" i="9" s="1"/>
  <c r="W51" i="9"/>
  <c r="T51" i="9"/>
  <c r="R51" i="9"/>
  <c r="P51" i="9"/>
  <c r="U51" i="9" s="1"/>
  <c r="V51" i="9" s="1"/>
  <c r="O51" i="9"/>
  <c r="Q51" i="9" s="1"/>
  <c r="W50" i="9"/>
  <c r="T50" i="9"/>
  <c r="P50" i="9"/>
  <c r="U50" i="9" s="1"/>
  <c r="V50" i="9" s="1"/>
  <c r="O50" i="9"/>
  <c r="Q50" i="9" s="1"/>
  <c r="R50" i="9" s="1"/>
  <c r="W49" i="9"/>
  <c r="T49" i="9"/>
  <c r="P49" i="9"/>
  <c r="U49" i="9" s="1"/>
  <c r="V49" i="9" s="1"/>
  <c r="O49" i="9"/>
  <c r="Q49" i="9" s="1"/>
  <c r="R49" i="9" s="1"/>
  <c r="T48" i="9"/>
  <c r="R48" i="9"/>
  <c r="P48" i="9"/>
  <c r="U48" i="9" s="1"/>
  <c r="V48" i="9" s="1"/>
  <c r="W48" i="9" s="1"/>
  <c r="O48" i="9"/>
  <c r="Q48" i="9" s="1"/>
  <c r="W47" i="9"/>
  <c r="T47" i="9"/>
  <c r="R47" i="9"/>
  <c r="P47" i="9"/>
  <c r="U47" i="9" s="1"/>
  <c r="V47" i="9" s="1"/>
  <c r="O47" i="9"/>
  <c r="Q47" i="9" s="1"/>
  <c r="W46" i="9"/>
  <c r="T46" i="9"/>
  <c r="P46" i="9"/>
  <c r="U46" i="9" s="1"/>
  <c r="V46" i="9" s="1"/>
  <c r="O46" i="9"/>
  <c r="Q46" i="9" s="1"/>
  <c r="R46" i="9" s="1"/>
  <c r="W45" i="9"/>
  <c r="T45" i="9"/>
  <c r="P45" i="9"/>
  <c r="U45" i="9" s="1"/>
  <c r="V45" i="9" s="1"/>
  <c r="O45" i="9"/>
  <c r="Q45" i="9" s="1"/>
  <c r="R45" i="9" s="1"/>
  <c r="T44" i="9"/>
  <c r="R44" i="9"/>
  <c r="P44" i="9"/>
  <c r="U44" i="9" s="1"/>
  <c r="V44" i="9" s="1"/>
  <c r="W44" i="9" s="1"/>
  <c r="O44" i="9"/>
  <c r="Q44" i="9" s="1"/>
  <c r="W43" i="9"/>
  <c r="T43" i="9"/>
  <c r="R43" i="9"/>
  <c r="P43" i="9"/>
  <c r="U43" i="9" s="1"/>
  <c r="V43" i="9" s="1"/>
  <c r="O43" i="9"/>
  <c r="Q43" i="9" s="1"/>
  <c r="W42" i="9"/>
  <c r="T42" i="9"/>
  <c r="P42" i="9"/>
  <c r="U42" i="9" s="1"/>
  <c r="V42" i="9" s="1"/>
  <c r="O42" i="9"/>
  <c r="Q42" i="9" s="1"/>
  <c r="R42" i="9" s="1"/>
  <c r="W41" i="9"/>
  <c r="T41" i="9"/>
  <c r="P41" i="9"/>
  <c r="U41" i="9" s="1"/>
  <c r="V41" i="9" s="1"/>
  <c r="O41" i="9"/>
  <c r="Q41" i="9" s="1"/>
  <c r="R41" i="9" s="1"/>
  <c r="R40" i="9"/>
  <c r="P40" i="9"/>
  <c r="U40" i="9" s="1"/>
  <c r="V40" i="9" s="1"/>
  <c r="U39" i="9"/>
  <c r="V39" i="9" s="1"/>
  <c r="R39" i="9"/>
  <c r="P39" i="9"/>
  <c r="U38" i="9"/>
  <c r="V38" i="9" s="1"/>
  <c r="Q38" i="9"/>
  <c r="R38" i="9" s="1"/>
  <c r="P38" i="9"/>
  <c r="O38" i="9"/>
  <c r="V37" i="9"/>
  <c r="U37" i="9"/>
  <c r="R37" i="9"/>
  <c r="P37" i="9"/>
  <c r="R36" i="9"/>
  <c r="P36" i="9"/>
  <c r="U36" i="9" s="1"/>
  <c r="V36" i="9" s="1"/>
  <c r="W36" i="9" s="1"/>
  <c r="W35" i="9"/>
  <c r="R35" i="9"/>
  <c r="P35" i="9"/>
  <c r="U35" i="9" s="1"/>
  <c r="V35" i="9" s="1"/>
  <c r="U34" i="9"/>
  <c r="V34" i="9" s="1"/>
  <c r="R34" i="9"/>
  <c r="P34" i="9"/>
  <c r="U33" i="9"/>
  <c r="V33" i="9" s="1"/>
  <c r="R33" i="9"/>
  <c r="P33" i="9"/>
  <c r="V32" i="9"/>
  <c r="W32" i="9" s="1"/>
  <c r="R32" i="9"/>
  <c r="P32" i="9"/>
  <c r="U32" i="9" s="1"/>
  <c r="R31" i="9"/>
  <c r="P31" i="9"/>
  <c r="U31" i="9" s="1"/>
  <c r="V31" i="9" s="1"/>
  <c r="U30" i="9"/>
  <c r="V30" i="9" s="1"/>
  <c r="R30" i="9"/>
  <c r="P30" i="9"/>
  <c r="W30" i="9" s="1"/>
  <c r="Q29" i="9"/>
  <c r="R29" i="9" s="1"/>
  <c r="P29" i="9"/>
  <c r="O29" i="9"/>
  <c r="Q28" i="9"/>
  <c r="R28" i="9" s="1"/>
  <c r="W28" i="9" s="1"/>
  <c r="P28" i="9"/>
  <c r="U28" i="9" s="1"/>
  <c r="O28" i="9"/>
  <c r="T28" i="9" s="1"/>
  <c r="U27" i="9"/>
  <c r="Q27" i="9"/>
  <c r="R27" i="9" s="1"/>
  <c r="W27" i="9" s="1"/>
  <c r="P27" i="9"/>
  <c r="O27" i="9"/>
  <c r="T27" i="9" s="1"/>
  <c r="V26" i="9"/>
  <c r="U26" i="9"/>
  <c r="Q26" i="9"/>
  <c r="R26" i="9" s="1"/>
  <c r="W26" i="9" s="1"/>
  <c r="P26" i="9"/>
  <c r="O26" i="9"/>
  <c r="T26" i="9" s="1"/>
  <c r="V25" i="9"/>
  <c r="Q25" i="9"/>
  <c r="R25" i="9" s="1"/>
  <c r="W25" i="9" s="1"/>
  <c r="P25" i="9"/>
  <c r="U25" i="9" s="1"/>
  <c r="O25" i="9"/>
  <c r="T25" i="9" s="1"/>
  <c r="Q24" i="9"/>
  <c r="R24" i="9" s="1"/>
  <c r="W24" i="9" s="1"/>
  <c r="P24" i="9"/>
  <c r="U24" i="9" s="1"/>
  <c r="O24" i="9"/>
  <c r="T24" i="9" s="1"/>
  <c r="U23" i="9"/>
  <c r="Q23" i="9"/>
  <c r="R23" i="9" s="1"/>
  <c r="W23" i="9" s="1"/>
  <c r="P23" i="9"/>
  <c r="O23" i="9"/>
  <c r="T23" i="9" s="1"/>
  <c r="V22" i="9"/>
  <c r="U22" i="9"/>
  <c r="Q22" i="9"/>
  <c r="R22" i="9" s="1"/>
  <c r="W22" i="9" s="1"/>
  <c r="P22" i="9"/>
  <c r="O22" i="9"/>
  <c r="T22" i="9" s="1"/>
  <c r="V21" i="9"/>
  <c r="Q21" i="9"/>
  <c r="R21" i="9" s="1"/>
  <c r="W21" i="9" s="1"/>
  <c r="P21" i="9"/>
  <c r="U21" i="9" s="1"/>
  <c r="O21" i="9"/>
  <c r="T21" i="9" s="1"/>
  <c r="Q20" i="9"/>
  <c r="R20" i="9" s="1"/>
  <c r="P20" i="9"/>
  <c r="O20" i="9"/>
  <c r="R19" i="9"/>
  <c r="T18" i="9"/>
  <c r="Q18" i="9"/>
  <c r="R18" i="9" s="1"/>
  <c r="P18" i="9"/>
  <c r="U18" i="9" s="1"/>
  <c r="V18" i="9" s="1"/>
  <c r="W18" i="9" s="1"/>
  <c r="O18" i="9"/>
  <c r="T17" i="9"/>
  <c r="Q17" i="9"/>
  <c r="R17" i="9" s="1"/>
  <c r="P17" i="9"/>
  <c r="U17" i="9" s="1"/>
  <c r="V17" i="9" s="1"/>
  <c r="W17" i="9" s="1"/>
  <c r="O17" i="9"/>
  <c r="T16" i="9"/>
  <c r="R16" i="9"/>
  <c r="Q16" i="9"/>
  <c r="P16" i="9"/>
  <c r="U16" i="9" s="1"/>
  <c r="V16" i="9" s="1"/>
  <c r="W16" i="9" s="1"/>
  <c r="O16" i="9"/>
  <c r="R15" i="9"/>
  <c r="P15" i="9"/>
  <c r="U15" i="9" s="1"/>
  <c r="V15" i="9" s="1"/>
  <c r="W15" i="9" s="1"/>
  <c r="W14" i="9"/>
  <c r="R14" i="9"/>
  <c r="P14" i="9"/>
  <c r="U14" i="9" s="1"/>
  <c r="V14" i="9" s="1"/>
  <c r="U13" i="9"/>
  <c r="V13" i="9" s="1"/>
  <c r="R13" i="9"/>
  <c r="P13" i="9"/>
  <c r="U12" i="9"/>
  <c r="V12" i="9" s="1"/>
  <c r="R12" i="9"/>
  <c r="P12" i="9"/>
  <c r="T11" i="9"/>
  <c r="Q11" i="9"/>
  <c r="R11" i="9" s="1"/>
  <c r="P11" i="9"/>
  <c r="U11" i="9" s="1"/>
  <c r="V11" i="9" s="1"/>
  <c r="W11" i="9" s="1"/>
  <c r="O11" i="9"/>
  <c r="T10" i="9"/>
  <c r="R10" i="9"/>
  <c r="Q10" i="9"/>
  <c r="P10" i="9"/>
  <c r="U10" i="9" s="1"/>
  <c r="V10" i="9" s="1"/>
  <c r="W10" i="9" s="1"/>
  <c r="O10" i="9"/>
  <c r="T9" i="9"/>
  <c r="Q9" i="9"/>
  <c r="R9" i="9" s="1"/>
  <c r="P9" i="9"/>
  <c r="U9" i="9" s="1"/>
  <c r="V9" i="9" s="1"/>
  <c r="W9" i="9" s="1"/>
  <c r="O9" i="9"/>
  <c r="T8" i="9"/>
  <c r="Q8" i="9"/>
  <c r="R8" i="9" s="1"/>
  <c r="P8" i="9"/>
  <c r="U8" i="9" s="1"/>
  <c r="V8" i="9" s="1"/>
  <c r="W8" i="9" s="1"/>
  <c r="O8" i="9"/>
  <c r="T7" i="9"/>
  <c r="Q7" i="9"/>
  <c r="R7" i="9" s="1"/>
  <c r="P7" i="9"/>
  <c r="U7" i="9" s="1"/>
  <c r="V7" i="9" s="1"/>
  <c r="W7" i="9" s="1"/>
  <c r="O7" i="9"/>
  <c r="T6" i="9"/>
  <c r="R6" i="9"/>
  <c r="Q6" i="9"/>
  <c r="P6" i="9"/>
  <c r="U6" i="9" s="1"/>
  <c r="V6" i="9" s="1"/>
  <c r="W6" i="9" s="1"/>
  <c r="O6" i="9"/>
  <c r="T5" i="9"/>
  <c r="Q5" i="9"/>
  <c r="R5" i="9" s="1"/>
  <c r="P5" i="9"/>
  <c r="U5" i="9" s="1"/>
  <c r="V5" i="9" s="1"/>
  <c r="W5" i="9" s="1"/>
  <c r="O5" i="9"/>
  <c r="T4" i="9"/>
  <c r="Q4" i="9"/>
  <c r="R4" i="9" s="1"/>
  <c r="P4" i="9"/>
  <c r="U4" i="9" s="1"/>
  <c r="V4" i="9" s="1"/>
  <c r="W4" i="9" s="1"/>
  <c r="O4" i="9"/>
  <c r="T3" i="9"/>
  <c r="Q3" i="9"/>
  <c r="R3" i="9" s="1"/>
  <c r="P3" i="9"/>
  <c r="U3" i="9" s="1"/>
  <c r="V3" i="9" s="1"/>
  <c r="W3" i="9" s="1"/>
  <c r="O3" i="9"/>
  <c r="T2" i="9"/>
  <c r="R2" i="9"/>
  <c r="Q2" i="9"/>
  <c r="P2" i="9"/>
  <c r="U2" i="9" s="1"/>
  <c r="V2" i="9" s="1"/>
  <c r="W2" i="9" s="1"/>
  <c r="O2" i="9"/>
  <c r="W87" i="9" l="1"/>
  <c r="T20" i="9"/>
  <c r="W82" i="9"/>
  <c r="T130" i="9"/>
  <c r="U130" i="9"/>
  <c r="V130" i="9" s="1"/>
  <c r="W130" i="9" s="1"/>
  <c r="W37" i="9"/>
  <c r="R98" i="9"/>
  <c r="W98" i="9" s="1"/>
  <c r="V98" i="9"/>
  <c r="R101" i="9"/>
  <c r="W101" i="9" s="1"/>
  <c r="V101" i="9"/>
  <c r="R105" i="9"/>
  <c r="W105" i="9" s="1"/>
  <c r="V105" i="9"/>
  <c r="R109" i="9"/>
  <c r="W109" i="9" s="1"/>
  <c r="V109" i="9"/>
  <c r="R114" i="9"/>
  <c r="W114" i="9" s="1"/>
  <c r="V114" i="9"/>
  <c r="R117" i="9"/>
  <c r="W117" i="9" s="1"/>
  <c r="V117" i="9"/>
  <c r="R141" i="9"/>
  <c r="W141" i="9" s="1"/>
  <c r="V141" i="9"/>
  <c r="R145" i="9"/>
  <c r="W145" i="9" s="1"/>
  <c r="V145" i="9"/>
  <c r="R150" i="9"/>
  <c r="W150" i="9" s="1"/>
  <c r="V150" i="9"/>
  <c r="R154" i="9"/>
  <c r="W154" i="9" s="1"/>
  <c r="V154" i="9"/>
  <c r="R158" i="9"/>
  <c r="W158" i="9" s="1"/>
  <c r="V158" i="9"/>
  <c r="R162" i="9"/>
  <c r="W162" i="9" s="1"/>
  <c r="V162" i="9"/>
  <c r="R165" i="9"/>
  <c r="W165" i="9" s="1"/>
  <c r="V165" i="9"/>
  <c r="R167" i="9"/>
  <c r="W167" i="9" s="1"/>
  <c r="V167" i="9"/>
  <c r="R171" i="9"/>
  <c r="W171" i="9" s="1"/>
  <c r="V171" i="9"/>
  <c r="R174" i="9"/>
  <c r="W174" i="9" s="1"/>
  <c r="V174" i="9"/>
  <c r="T200" i="9"/>
  <c r="U200" i="9"/>
  <c r="V200" i="9" s="1"/>
  <c r="W200" i="9" s="1"/>
  <c r="U227" i="9"/>
  <c r="V227" i="9" s="1"/>
  <c r="W227" i="9" s="1"/>
  <c r="T227" i="9"/>
  <c r="U235" i="9"/>
  <c r="V235" i="9" s="1"/>
  <c r="W235" i="9" s="1"/>
  <c r="T235" i="9"/>
  <c r="R245" i="9"/>
  <c r="W245" i="9" s="1"/>
  <c r="V245" i="9"/>
  <c r="T38" i="9"/>
  <c r="W38" i="9"/>
  <c r="W39" i="9"/>
  <c r="W83" i="9"/>
  <c r="W85" i="9"/>
  <c r="U193" i="9"/>
  <c r="V193" i="9" s="1"/>
  <c r="W193" i="9"/>
  <c r="T196" i="9"/>
  <c r="W196" i="9"/>
  <c r="U196" i="9"/>
  <c r="V196" i="9" s="1"/>
  <c r="U204" i="9"/>
  <c r="V204" i="9" s="1"/>
  <c r="W204" i="9"/>
  <c r="U209" i="9"/>
  <c r="V209" i="9" s="1"/>
  <c r="W209" i="9" s="1"/>
  <c r="T209" i="9"/>
  <c r="U233" i="9"/>
  <c r="V233" i="9" s="1"/>
  <c r="W233" i="9" s="1"/>
  <c r="T233" i="9"/>
  <c r="U87" i="9"/>
  <c r="V87" i="9" s="1"/>
  <c r="T87" i="9"/>
  <c r="T122" i="9"/>
  <c r="W122" i="9"/>
  <c r="U122" i="9"/>
  <c r="V122" i="9" s="1"/>
  <c r="T126" i="9"/>
  <c r="U126" i="9"/>
  <c r="V126" i="9" s="1"/>
  <c r="W126" i="9" s="1"/>
  <c r="T134" i="9"/>
  <c r="U134" i="9"/>
  <c r="V134" i="9" s="1"/>
  <c r="W134" i="9" s="1"/>
  <c r="T179" i="9"/>
  <c r="U179" i="9"/>
  <c r="V179" i="9" s="1"/>
  <c r="W179" i="9" s="1"/>
  <c r="T29" i="9"/>
  <c r="W29" i="9"/>
  <c r="U81" i="9"/>
  <c r="V81" i="9" s="1"/>
  <c r="W81" i="9" s="1"/>
  <c r="U83" i="9"/>
  <c r="V83" i="9" s="1"/>
  <c r="U85" i="9"/>
  <c r="V85" i="9" s="1"/>
  <c r="R97" i="9"/>
  <c r="W97" i="9" s="1"/>
  <c r="V97" i="9"/>
  <c r="R102" i="9"/>
  <c r="W102" i="9" s="1"/>
  <c r="V102" i="9"/>
  <c r="R106" i="9"/>
  <c r="W106" i="9" s="1"/>
  <c r="V106" i="9"/>
  <c r="R110" i="9"/>
  <c r="W110" i="9" s="1"/>
  <c r="V110" i="9"/>
  <c r="R113" i="9"/>
  <c r="W113" i="9" s="1"/>
  <c r="V113" i="9"/>
  <c r="R118" i="9"/>
  <c r="W118" i="9" s="1"/>
  <c r="V118" i="9"/>
  <c r="R138" i="9"/>
  <c r="W138" i="9" s="1"/>
  <c r="V138" i="9"/>
  <c r="R142" i="9"/>
  <c r="W142" i="9" s="1"/>
  <c r="V142" i="9"/>
  <c r="R146" i="9"/>
  <c r="W146" i="9" s="1"/>
  <c r="V146" i="9"/>
  <c r="R149" i="9"/>
  <c r="W149" i="9" s="1"/>
  <c r="V149" i="9"/>
  <c r="R153" i="9"/>
  <c r="W153" i="9" s="1"/>
  <c r="V153" i="9"/>
  <c r="R157" i="9"/>
  <c r="W157" i="9" s="1"/>
  <c r="V157" i="9"/>
  <c r="R161" i="9"/>
  <c r="W161" i="9" s="1"/>
  <c r="V161" i="9"/>
  <c r="R170" i="9"/>
  <c r="W170" i="9" s="1"/>
  <c r="V170" i="9"/>
  <c r="R175" i="9"/>
  <c r="W175" i="9" s="1"/>
  <c r="V175" i="9"/>
  <c r="U211" i="9"/>
  <c r="V211" i="9" s="1"/>
  <c r="T211" i="9"/>
  <c r="W211" i="9"/>
  <c r="U20" i="9"/>
  <c r="V20" i="9" s="1"/>
  <c r="W20" i="9" s="1"/>
  <c r="V23" i="9"/>
  <c r="V27" i="9"/>
  <c r="W31" i="9"/>
  <c r="W12" i="9"/>
  <c r="W13" i="9"/>
  <c r="V24" i="9"/>
  <c r="V28" i="9"/>
  <c r="U29" i="9"/>
  <c r="V29" i="9" s="1"/>
  <c r="W33" i="9"/>
  <c r="W34" i="9"/>
  <c r="W40" i="9"/>
  <c r="T123" i="9"/>
  <c r="U123" i="9"/>
  <c r="V123" i="9" s="1"/>
  <c r="W123" i="9" s="1"/>
  <c r="T127" i="9"/>
  <c r="U127" i="9"/>
  <c r="V127" i="9" s="1"/>
  <c r="W127" i="9" s="1"/>
  <c r="T131" i="9"/>
  <c r="W131" i="9"/>
  <c r="U131" i="9"/>
  <c r="V131" i="9" s="1"/>
  <c r="T135" i="9"/>
  <c r="U135" i="9"/>
  <c r="V135" i="9" s="1"/>
  <c r="W135" i="9" s="1"/>
  <c r="U184" i="9"/>
  <c r="V184" i="9" s="1"/>
  <c r="W184" i="9"/>
  <c r="R243" i="9"/>
  <c r="W243" i="9" s="1"/>
  <c r="V243" i="9"/>
  <c r="U80" i="9"/>
  <c r="V80" i="9" s="1"/>
  <c r="W80" i="9" s="1"/>
  <c r="U82" i="9"/>
  <c r="V82" i="9" s="1"/>
  <c r="U84" i="9"/>
  <c r="V84" i="9" s="1"/>
  <c r="W84" i="9" s="1"/>
  <c r="U86" i="9"/>
  <c r="V86" i="9" s="1"/>
  <c r="W86" i="9" s="1"/>
  <c r="T124" i="9"/>
  <c r="W124" i="9"/>
  <c r="T128" i="9"/>
  <c r="W128" i="9"/>
  <c r="T132" i="9"/>
  <c r="W132" i="9"/>
  <c r="T136" i="9"/>
  <c r="W136" i="9"/>
  <c r="U183" i="9"/>
  <c r="V183" i="9" s="1"/>
  <c r="W183" i="9"/>
  <c r="W185" i="9"/>
  <c r="T199" i="9"/>
  <c r="U199" i="9"/>
  <c r="V199" i="9" s="1"/>
  <c r="W199" i="9" s="1"/>
  <c r="U241" i="9"/>
  <c r="V241" i="9" s="1"/>
  <c r="W241" i="9" s="1"/>
  <c r="T241" i="9"/>
  <c r="T121" i="9"/>
  <c r="W121" i="9"/>
  <c r="T125" i="9"/>
  <c r="W125" i="9"/>
  <c r="T129" i="9"/>
  <c r="W129" i="9"/>
  <c r="T133" i="9"/>
  <c r="W133" i="9"/>
  <c r="T137" i="9"/>
  <c r="W137" i="9"/>
  <c r="R166" i="9"/>
  <c r="W166" i="9" s="1"/>
  <c r="V166" i="9"/>
  <c r="T180" i="9"/>
  <c r="U180" i="9"/>
  <c r="V180" i="9" s="1"/>
  <c r="W180" i="9" s="1"/>
  <c r="U194" i="9"/>
  <c r="V194" i="9" s="1"/>
  <c r="W194" i="9"/>
  <c r="T181" i="9"/>
  <c r="W181" i="9"/>
  <c r="W182" i="9"/>
  <c r="W189" i="9"/>
  <c r="W192" i="9"/>
  <c r="T197" i="9"/>
  <c r="W197" i="9"/>
  <c r="W201" i="9"/>
  <c r="T201" i="9"/>
  <c r="U203" i="9"/>
  <c r="V203" i="9" s="1"/>
  <c r="W203" i="9" s="1"/>
  <c r="T203" i="9"/>
  <c r="U231" i="9"/>
  <c r="V231" i="9" s="1"/>
  <c r="W231" i="9" s="1"/>
  <c r="T231" i="9"/>
  <c r="U239" i="9"/>
  <c r="V239" i="9" s="1"/>
  <c r="W239" i="9" s="1"/>
  <c r="T239" i="9"/>
  <c r="R249" i="9"/>
  <c r="W249" i="9" s="1"/>
  <c r="V249" i="9"/>
  <c r="Q265" i="9"/>
  <c r="T265" i="9"/>
  <c r="Q267" i="9"/>
  <c r="T267" i="9"/>
  <c r="T178" i="9"/>
  <c r="W178" i="9"/>
  <c r="T190" i="9"/>
  <c r="W190" i="9"/>
  <c r="W191" i="9"/>
  <c r="T198" i="9"/>
  <c r="W198" i="9"/>
  <c r="U229" i="9"/>
  <c r="V229" i="9" s="1"/>
  <c r="W229" i="9" s="1"/>
  <c r="T229" i="9"/>
  <c r="W237" i="9"/>
  <c r="U237" i="9"/>
  <c r="V237" i="9" s="1"/>
  <c r="T237" i="9"/>
  <c r="R247" i="9"/>
  <c r="W247" i="9" s="1"/>
  <c r="V247" i="9"/>
  <c r="W205" i="9"/>
  <c r="V261" i="9"/>
  <c r="R261" i="9"/>
  <c r="W261" i="9" s="1"/>
  <c r="W202" i="9"/>
  <c r="R242" i="9"/>
  <c r="W242" i="9" s="1"/>
  <c r="V242" i="9"/>
  <c r="R244" i="9"/>
  <c r="W244" i="9" s="1"/>
  <c r="V244" i="9"/>
  <c r="R246" i="9"/>
  <c r="W246" i="9" s="1"/>
  <c r="V246" i="9"/>
  <c r="R248" i="9"/>
  <c r="W248" i="9" s="1"/>
  <c r="V248" i="9"/>
  <c r="R250" i="9"/>
  <c r="W250" i="9" s="1"/>
  <c r="V250" i="9"/>
  <c r="W251" i="9"/>
  <c r="U252" i="9"/>
  <c r="V252" i="9" s="1"/>
  <c r="W252" i="9" s="1"/>
  <c r="T252" i="9"/>
  <c r="W253" i="9"/>
  <c r="U254" i="9"/>
  <c r="V254" i="9" s="1"/>
  <c r="W254" i="9" s="1"/>
  <c r="T254" i="9"/>
  <c r="W255" i="9"/>
  <c r="U256" i="9"/>
  <c r="V256" i="9" s="1"/>
  <c r="W256" i="9" s="1"/>
  <c r="T256" i="9"/>
  <c r="W257" i="9"/>
  <c r="U258" i="9"/>
  <c r="V258" i="9" s="1"/>
  <c r="W258" i="9" s="1"/>
  <c r="T258" i="9"/>
  <c r="W259" i="9"/>
  <c r="U260" i="9"/>
  <c r="V260" i="9" s="1"/>
  <c r="W260" i="9" s="1"/>
  <c r="T260" i="9"/>
  <c r="V263" i="9"/>
  <c r="R263" i="9"/>
  <c r="W263" i="9" s="1"/>
  <c r="W226" i="9"/>
  <c r="W228" i="9"/>
  <c r="W230" i="9"/>
  <c r="W232" i="9"/>
  <c r="W234" i="9"/>
  <c r="W236" i="9"/>
  <c r="W238" i="9"/>
  <c r="W240" i="9"/>
  <c r="V267" i="9" l="1"/>
  <c r="R267" i="9"/>
  <c r="W267" i="9" s="1"/>
  <c r="V265" i="9"/>
  <c r="R265" i="9"/>
  <c r="W265" i="9" s="1"/>
  <c r="U313" i="8" l="1"/>
  <c r="P313" i="8"/>
  <c r="O313" i="8"/>
  <c r="W312" i="8"/>
  <c r="V312" i="8"/>
  <c r="U312" i="8"/>
  <c r="T312" i="8"/>
  <c r="P312" i="8"/>
  <c r="O312" i="8"/>
  <c r="W311" i="8"/>
  <c r="V311" i="8"/>
  <c r="P311" i="8"/>
  <c r="U311" i="8" s="1"/>
  <c r="O311" i="8"/>
  <c r="T311" i="8" s="1"/>
  <c r="W310" i="8"/>
  <c r="V310" i="8"/>
  <c r="U310" i="8"/>
  <c r="T310" i="8"/>
  <c r="P310" i="8"/>
  <c r="O310" i="8"/>
  <c r="Q309" i="8"/>
  <c r="P309" i="8"/>
  <c r="U309" i="8" s="1"/>
  <c r="O309" i="8"/>
  <c r="T309" i="8" s="1"/>
  <c r="V308" i="8"/>
  <c r="R308" i="8"/>
  <c r="W308" i="8" s="1"/>
  <c r="Q308" i="8"/>
  <c r="P308" i="8"/>
  <c r="U308" i="8" s="1"/>
  <c r="O308" i="8"/>
  <c r="T308" i="8" s="1"/>
  <c r="W307" i="8"/>
  <c r="V307" i="8"/>
  <c r="P307" i="8"/>
  <c r="U307" i="8" s="1"/>
  <c r="O307" i="8"/>
  <c r="T307" i="8" s="1"/>
  <c r="U306" i="8"/>
  <c r="P306" i="8"/>
  <c r="O306" i="8"/>
  <c r="U305" i="8"/>
  <c r="P305" i="8"/>
  <c r="O305" i="8"/>
  <c r="U304" i="8"/>
  <c r="P304" i="8"/>
  <c r="O304" i="8"/>
  <c r="U303" i="8"/>
  <c r="P303" i="8"/>
  <c r="O303" i="8"/>
  <c r="U302" i="8"/>
  <c r="P302" i="8"/>
  <c r="O302" i="8"/>
  <c r="U301" i="8"/>
  <c r="P301" i="8"/>
  <c r="O301" i="8"/>
  <c r="W300" i="8"/>
  <c r="V300" i="8"/>
  <c r="U300" i="8"/>
  <c r="T300" i="8"/>
  <c r="P300" i="8"/>
  <c r="O300" i="8"/>
  <c r="V299" i="8"/>
  <c r="R299" i="8"/>
  <c r="W299" i="8" s="1"/>
  <c r="Q299" i="8"/>
  <c r="P299" i="8"/>
  <c r="U299" i="8" s="1"/>
  <c r="O299" i="8"/>
  <c r="T299" i="8" s="1"/>
  <c r="Q298" i="8"/>
  <c r="R298" i="8" s="1"/>
  <c r="P298" i="8"/>
  <c r="U298" i="8" s="1"/>
  <c r="V298" i="8" s="1"/>
  <c r="W298" i="8" s="1"/>
  <c r="O298" i="8"/>
  <c r="V297" i="8"/>
  <c r="W297" i="8" s="1"/>
  <c r="R297" i="8"/>
  <c r="Q297" i="8"/>
  <c r="P297" i="8"/>
  <c r="U297" i="8" s="1"/>
  <c r="O297" i="8"/>
  <c r="Q296" i="8"/>
  <c r="R296" i="8" s="1"/>
  <c r="P296" i="8"/>
  <c r="U296" i="8" s="1"/>
  <c r="V296" i="8" s="1"/>
  <c r="W296" i="8" s="1"/>
  <c r="O296" i="8"/>
  <c r="V295" i="8"/>
  <c r="W295" i="8" s="1"/>
  <c r="R295" i="8"/>
  <c r="Q295" i="8"/>
  <c r="P295" i="8"/>
  <c r="U295" i="8" s="1"/>
  <c r="O295" i="8"/>
  <c r="W294" i="8"/>
  <c r="Q294" i="8"/>
  <c r="R294" i="8" s="1"/>
  <c r="P294" i="8"/>
  <c r="U294" i="8" s="1"/>
  <c r="V294" i="8" s="1"/>
  <c r="O294" i="8"/>
  <c r="V293" i="8"/>
  <c r="W293" i="8" s="1"/>
  <c r="R293" i="8"/>
  <c r="Q293" i="8"/>
  <c r="P293" i="8"/>
  <c r="U293" i="8" s="1"/>
  <c r="O293" i="8"/>
  <c r="W292" i="8"/>
  <c r="Q292" i="8"/>
  <c r="R292" i="8" s="1"/>
  <c r="P292" i="8"/>
  <c r="U292" i="8" s="1"/>
  <c r="V292" i="8" s="1"/>
  <c r="O292" i="8"/>
  <c r="V291" i="8"/>
  <c r="W291" i="8" s="1"/>
  <c r="R291" i="8"/>
  <c r="Q291" i="8"/>
  <c r="P291" i="8"/>
  <c r="U291" i="8" s="1"/>
  <c r="O291" i="8"/>
  <c r="Q290" i="8"/>
  <c r="R290" i="8" s="1"/>
  <c r="P290" i="8"/>
  <c r="U290" i="8" s="1"/>
  <c r="V290" i="8" s="1"/>
  <c r="W290" i="8" s="1"/>
  <c r="O290" i="8"/>
  <c r="V289" i="8"/>
  <c r="W289" i="8" s="1"/>
  <c r="R289" i="8"/>
  <c r="Q289" i="8"/>
  <c r="P289" i="8"/>
  <c r="U289" i="8" s="1"/>
  <c r="O289" i="8"/>
  <c r="Q288" i="8"/>
  <c r="R288" i="8" s="1"/>
  <c r="P288" i="8"/>
  <c r="U288" i="8" s="1"/>
  <c r="V288" i="8" s="1"/>
  <c r="W288" i="8" s="1"/>
  <c r="O288" i="8"/>
  <c r="V287" i="8"/>
  <c r="W287" i="8" s="1"/>
  <c r="R287" i="8"/>
  <c r="Q287" i="8"/>
  <c r="P287" i="8"/>
  <c r="U287" i="8" s="1"/>
  <c r="O287" i="8"/>
  <c r="W286" i="8"/>
  <c r="Q286" i="8"/>
  <c r="R286" i="8" s="1"/>
  <c r="P286" i="8"/>
  <c r="U286" i="8" s="1"/>
  <c r="V286" i="8" s="1"/>
  <c r="O286" i="8"/>
  <c r="V285" i="8"/>
  <c r="W285" i="8" s="1"/>
  <c r="R285" i="8"/>
  <c r="Q285" i="8"/>
  <c r="P285" i="8"/>
  <c r="U285" i="8" s="1"/>
  <c r="O285" i="8"/>
  <c r="W284" i="8"/>
  <c r="Q284" i="8"/>
  <c r="R284" i="8" s="1"/>
  <c r="P284" i="8"/>
  <c r="U284" i="8" s="1"/>
  <c r="V284" i="8" s="1"/>
  <c r="O284" i="8"/>
  <c r="V283" i="8"/>
  <c r="W283" i="8" s="1"/>
  <c r="R283" i="8"/>
  <c r="Q283" i="8"/>
  <c r="P283" i="8"/>
  <c r="U283" i="8" s="1"/>
  <c r="O283" i="8"/>
  <c r="Q282" i="8"/>
  <c r="R282" i="8" s="1"/>
  <c r="P282" i="8"/>
  <c r="U282" i="8" s="1"/>
  <c r="V282" i="8" s="1"/>
  <c r="W282" i="8" s="1"/>
  <c r="O282" i="8"/>
  <c r="V281" i="8"/>
  <c r="W281" i="8" s="1"/>
  <c r="R281" i="8"/>
  <c r="Q281" i="8"/>
  <c r="P281" i="8"/>
  <c r="U281" i="8" s="1"/>
  <c r="O281" i="8"/>
  <c r="Q280" i="8"/>
  <c r="R280" i="8" s="1"/>
  <c r="P280" i="8"/>
  <c r="U280" i="8" s="1"/>
  <c r="V280" i="8" s="1"/>
  <c r="W280" i="8" s="1"/>
  <c r="O280" i="8"/>
  <c r="V279" i="8"/>
  <c r="W279" i="8" s="1"/>
  <c r="R279" i="8"/>
  <c r="Q279" i="8"/>
  <c r="P279" i="8"/>
  <c r="U279" i="8" s="1"/>
  <c r="O279" i="8"/>
  <c r="W278" i="8"/>
  <c r="Q278" i="8"/>
  <c r="R278" i="8" s="1"/>
  <c r="P278" i="8"/>
  <c r="U278" i="8" s="1"/>
  <c r="V278" i="8" s="1"/>
  <c r="O278" i="8"/>
  <c r="V277" i="8"/>
  <c r="W277" i="8" s="1"/>
  <c r="R277" i="8"/>
  <c r="Q277" i="8"/>
  <c r="P277" i="8"/>
  <c r="U277" i="8" s="1"/>
  <c r="O277" i="8"/>
  <c r="W276" i="8"/>
  <c r="Q276" i="8"/>
  <c r="R276" i="8" s="1"/>
  <c r="P276" i="8"/>
  <c r="U276" i="8" s="1"/>
  <c r="V276" i="8" s="1"/>
  <c r="O276" i="8"/>
  <c r="V275" i="8"/>
  <c r="W275" i="8" s="1"/>
  <c r="R275" i="8"/>
  <c r="Q275" i="8"/>
  <c r="P275" i="8"/>
  <c r="U275" i="8" s="1"/>
  <c r="O275" i="8"/>
  <c r="Q274" i="8"/>
  <c r="R274" i="8" s="1"/>
  <c r="P274" i="8"/>
  <c r="U274" i="8" s="1"/>
  <c r="V274" i="8" s="1"/>
  <c r="W274" i="8" s="1"/>
  <c r="O274" i="8"/>
  <c r="V273" i="8"/>
  <c r="W273" i="8" s="1"/>
  <c r="R273" i="8"/>
  <c r="Q273" i="8"/>
  <c r="P273" i="8"/>
  <c r="U273" i="8" s="1"/>
  <c r="O273" i="8"/>
  <c r="Q272" i="8"/>
  <c r="R272" i="8" s="1"/>
  <c r="P272" i="8"/>
  <c r="U272" i="8" s="1"/>
  <c r="V272" i="8" s="1"/>
  <c r="W272" i="8" s="1"/>
  <c r="O272" i="8"/>
  <c r="V271" i="8"/>
  <c r="W271" i="8" s="1"/>
  <c r="R271" i="8"/>
  <c r="Q271" i="8"/>
  <c r="P271" i="8"/>
  <c r="U271" i="8" s="1"/>
  <c r="O271" i="8"/>
  <c r="W270" i="8"/>
  <c r="Q270" i="8"/>
  <c r="R270" i="8" s="1"/>
  <c r="P270" i="8"/>
  <c r="U270" i="8" s="1"/>
  <c r="V270" i="8" s="1"/>
  <c r="O270" i="8"/>
  <c r="V269" i="8"/>
  <c r="W269" i="8" s="1"/>
  <c r="R269" i="8"/>
  <c r="Q269" i="8"/>
  <c r="P269" i="8"/>
  <c r="U269" i="8" s="1"/>
  <c r="O269" i="8"/>
  <c r="W268" i="8"/>
  <c r="Q268" i="8"/>
  <c r="R268" i="8" s="1"/>
  <c r="P268" i="8"/>
  <c r="U268" i="8" s="1"/>
  <c r="V268" i="8" s="1"/>
  <c r="O268" i="8"/>
  <c r="V267" i="8"/>
  <c r="W267" i="8" s="1"/>
  <c r="R267" i="8"/>
  <c r="Q267" i="8"/>
  <c r="P267" i="8"/>
  <c r="U267" i="8" s="1"/>
  <c r="O267" i="8"/>
  <c r="Q266" i="8"/>
  <c r="R266" i="8" s="1"/>
  <c r="P266" i="8"/>
  <c r="U266" i="8" s="1"/>
  <c r="V266" i="8" s="1"/>
  <c r="W266" i="8" s="1"/>
  <c r="O266" i="8"/>
  <c r="V265" i="8"/>
  <c r="W265" i="8" s="1"/>
  <c r="R265" i="8"/>
  <c r="Q265" i="8"/>
  <c r="P265" i="8"/>
  <c r="U265" i="8" s="1"/>
  <c r="O265" i="8"/>
  <c r="Q264" i="8"/>
  <c r="R264" i="8" s="1"/>
  <c r="P264" i="8"/>
  <c r="U264" i="8" s="1"/>
  <c r="V264" i="8" s="1"/>
  <c r="W264" i="8" s="1"/>
  <c r="O264" i="8"/>
  <c r="V263" i="8"/>
  <c r="W263" i="8" s="1"/>
  <c r="R263" i="8"/>
  <c r="Q263" i="8"/>
  <c r="P263" i="8"/>
  <c r="U263" i="8" s="1"/>
  <c r="O263" i="8"/>
  <c r="W262" i="8"/>
  <c r="Q262" i="8"/>
  <c r="R262" i="8" s="1"/>
  <c r="P262" i="8"/>
  <c r="U262" i="8" s="1"/>
  <c r="V262" i="8" s="1"/>
  <c r="O262" i="8"/>
  <c r="V261" i="8"/>
  <c r="W261" i="8" s="1"/>
  <c r="R261" i="8"/>
  <c r="Q261" i="8"/>
  <c r="P261" i="8"/>
  <c r="U261" i="8" s="1"/>
  <c r="O261" i="8"/>
  <c r="W260" i="8"/>
  <c r="Q260" i="8"/>
  <c r="R260" i="8" s="1"/>
  <c r="P260" i="8"/>
  <c r="U260" i="8" s="1"/>
  <c r="V260" i="8" s="1"/>
  <c r="O260" i="8"/>
  <c r="V259" i="8"/>
  <c r="W259" i="8" s="1"/>
  <c r="R259" i="8"/>
  <c r="Q259" i="8"/>
  <c r="P259" i="8"/>
  <c r="U259" i="8" s="1"/>
  <c r="O259" i="8"/>
  <c r="Q258" i="8"/>
  <c r="R258" i="8" s="1"/>
  <c r="P258" i="8"/>
  <c r="U258" i="8" s="1"/>
  <c r="V258" i="8" s="1"/>
  <c r="W258" i="8" s="1"/>
  <c r="O258" i="8"/>
  <c r="V257" i="8"/>
  <c r="W257" i="8" s="1"/>
  <c r="R257" i="8"/>
  <c r="Q257" i="8"/>
  <c r="P257" i="8"/>
  <c r="U257" i="8" s="1"/>
  <c r="O257" i="8"/>
  <c r="Q256" i="8"/>
  <c r="R256" i="8" s="1"/>
  <c r="P256" i="8"/>
  <c r="U256" i="8" s="1"/>
  <c r="V256" i="8" s="1"/>
  <c r="W256" i="8" s="1"/>
  <c r="O256" i="8"/>
  <c r="V255" i="8"/>
  <c r="W255" i="8" s="1"/>
  <c r="R255" i="8"/>
  <c r="Q255" i="8"/>
  <c r="P255" i="8"/>
  <c r="U255" i="8" s="1"/>
  <c r="O255" i="8"/>
  <c r="W254" i="8"/>
  <c r="Q254" i="8"/>
  <c r="R254" i="8" s="1"/>
  <c r="P254" i="8"/>
  <c r="U254" i="8" s="1"/>
  <c r="V254" i="8" s="1"/>
  <c r="O254" i="8"/>
  <c r="V253" i="8"/>
  <c r="W253" i="8" s="1"/>
  <c r="R253" i="8"/>
  <c r="Q253" i="8"/>
  <c r="P253" i="8"/>
  <c r="U253" i="8" s="1"/>
  <c r="O253" i="8"/>
  <c r="W252" i="8"/>
  <c r="Q252" i="8"/>
  <c r="R252" i="8" s="1"/>
  <c r="P252" i="8"/>
  <c r="U252" i="8" s="1"/>
  <c r="V252" i="8" s="1"/>
  <c r="O252" i="8"/>
  <c r="V251" i="8"/>
  <c r="W251" i="8" s="1"/>
  <c r="R251" i="8"/>
  <c r="Q251" i="8"/>
  <c r="P251" i="8"/>
  <c r="U251" i="8" s="1"/>
  <c r="O251" i="8"/>
  <c r="Q250" i="8"/>
  <c r="P250" i="8"/>
  <c r="U250" i="8" s="1"/>
  <c r="O250" i="8"/>
  <c r="T250" i="8" s="1"/>
  <c r="V249" i="8"/>
  <c r="R249" i="8"/>
  <c r="W249" i="8" s="1"/>
  <c r="Q249" i="8"/>
  <c r="P249" i="8"/>
  <c r="U249" i="8" s="1"/>
  <c r="O249" i="8"/>
  <c r="T249" i="8" s="1"/>
  <c r="Q248" i="8"/>
  <c r="P248" i="8"/>
  <c r="U248" i="8" s="1"/>
  <c r="O248" i="8"/>
  <c r="T248" i="8" s="1"/>
  <c r="V247" i="8"/>
  <c r="R247" i="8"/>
  <c r="W247" i="8" s="1"/>
  <c r="Q247" i="8"/>
  <c r="P247" i="8"/>
  <c r="U247" i="8" s="1"/>
  <c r="O247" i="8"/>
  <c r="T247" i="8" s="1"/>
  <c r="Q246" i="8"/>
  <c r="P246" i="8"/>
  <c r="U246" i="8" s="1"/>
  <c r="O246" i="8"/>
  <c r="T246" i="8" s="1"/>
  <c r="V245" i="8"/>
  <c r="R245" i="8"/>
  <c r="W245" i="8" s="1"/>
  <c r="Q245" i="8"/>
  <c r="P245" i="8"/>
  <c r="U245" i="8" s="1"/>
  <c r="O245" i="8"/>
  <c r="T245" i="8" s="1"/>
  <c r="Q244" i="8"/>
  <c r="P244" i="8"/>
  <c r="U244" i="8" s="1"/>
  <c r="O244" i="8"/>
  <c r="T244" i="8" s="1"/>
  <c r="V243" i="8"/>
  <c r="R243" i="8"/>
  <c r="W243" i="8" s="1"/>
  <c r="Q243" i="8"/>
  <c r="P243" i="8"/>
  <c r="U243" i="8" s="1"/>
  <c r="O243" i="8"/>
  <c r="T243" i="8" s="1"/>
  <c r="Q242" i="8"/>
  <c r="P242" i="8"/>
  <c r="U242" i="8" s="1"/>
  <c r="O242" i="8"/>
  <c r="T242" i="8" s="1"/>
  <c r="V241" i="8"/>
  <c r="R241" i="8"/>
  <c r="W241" i="8" s="1"/>
  <c r="Q241" i="8"/>
  <c r="P241" i="8"/>
  <c r="U241" i="8" s="1"/>
  <c r="O241" i="8"/>
  <c r="T241" i="8" s="1"/>
  <c r="Q240" i="8"/>
  <c r="P240" i="8"/>
  <c r="U240" i="8" s="1"/>
  <c r="O240" i="8"/>
  <c r="T240" i="8" s="1"/>
  <c r="V239" i="8"/>
  <c r="R239" i="8"/>
  <c r="W239" i="8" s="1"/>
  <c r="Q239" i="8"/>
  <c r="P239" i="8"/>
  <c r="U239" i="8" s="1"/>
  <c r="O239" i="8"/>
  <c r="T239" i="8" s="1"/>
  <c r="Q238" i="8"/>
  <c r="P238" i="8"/>
  <c r="U238" i="8" s="1"/>
  <c r="O238" i="8"/>
  <c r="T238" i="8" s="1"/>
  <c r="V237" i="8"/>
  <c r="R237" i="8"/>
  <c r="W237" i="8" s="1"/>
  <c r="Q237" i="8"/>
  <c r="P237" i="8"/>
  <c r="U237" i="8" s="1"/>
  <c r="O237" i="8"/>
  <c r="T237" i="8" s="1"/>
  <c r="Q236" i="8"/>
  <c r="P236" i="8"/>
  <c r="U236" i="8" s="1"/>
  <c r="O236" i="8"/>
  <c r="T236" i="8" s="1"/>
  <c r="V235" i="8"/>
  <c r="R235" i="8"/>
  <c r="W235" i="8" s="1"/>
  <c r="Q235" i="8"/>
  <c r="P235" i="8"/>
  <c r="U235" i="8" s="1"/>
  <c r="O235" i="8"/>
  <c r="T235" i="8" s="1"/>
  <c r="Q234" i="8"/>
  <c r="P234" i="8"/>
  <c r="U234" i="8" s="1"/>
  <c r="O234" i="8"/>
  <c r="T234" i="8" s="1"/>
  <c r="P233" i="8"/>
  <c r="U233" i="8" s="1"/>
  <c r="O233" i="8"/>
  <c r="T232" i="8"/>
  <c r="R232" i="8"/>
  <c r="W232" i="8" s="1"/>
  <c r="P232" i="8"/>
  <c r="U232" i="8" s="1"/>
  <c r="O232" i="8"/>
  <c r="Q232" i="8" s="1"/>
  <c r="V232" i="8" s="1"/>
  <c r="T231" i="8"/>
  <c r="R231" i="8"/>
  <c r="W231" i="8" s="1"/>
  <c r="P231" i="8"/>
  <c r="U231" i="8" s="1"/>
  <c r="O231" i="8"/>
  <c r="Q231" i="8" s="1"/>
  <c r="V231" i="8" s="1"/>
  <c r="T230" i="8"/>
  <c r="P230" i="8"/>
  <c r="U230" i="8" s="1"/>
  <c r="O230" i="8"/>
  <c r="Q230" i="8" s="1"/>
  <c r="P229" i="8"/>
  <c r="U229" i="8" s="1"/>
  <c r="O229" i="8"/>
  <c r="T228" i="8"/>
  <c r="R228" i="8"/>
  <c r="W228" i="8" s="1"/>
  <c r="P228" i="8"/>
  <c r="U228" i="8" s="1"/>
  <c r="O228" i="8"/>
  <c r="Q228" i="8" s="1"/>
  <c r="V228" i="8" s="1"/>
  <c r="T227" i="8"/>
  <c r="R227" i="8"/>
  <c r="W227" i="8" s="1"/>
  <c r="P227" i="8"/>
  <c r="U227" i="8" s="1"/>
  <c r="O227" i="8"/>
  <c r="Q227" i="8" s="1"/>
  <c r="V227" i="8" s="1"/>
  <c r="P226" i="8"/>
  <c r="U226" i="8" s="1"/>
  <c r="O226" i="8"/>
  <c r="P225" i="8"/>
  <c r="U225" i="8" s="1"/>
  <c r="O225" i="8"/>
  <c r="T224" i="8"/>
  <c r="R224" i="8"/>
  <c r="W224" i="8" s="1"/>
  <c r="P224" i="8"/>
  <c r="U224" i="8" s="1"/>
  <c r="O224" i="8"/>
  <c r="Q224" i="8" s="1"/>
  <c r="V224" i="8" s="1"/>
  <c r="T223" i="8"/>
  <c r="R223" i="8"/>
  <c r="W223" i="8" s="1"/>
  <c r="P223" i="8"/>
  <c r="U223" i="8" s="1"/>
  <c r="O223" i="8"/>
  <c r="Q223" i="8" s="1"/>
  <c r="V223" i="8" s="1"/>
  <c r="P222" i="8"/>
  <c r="U222" i="8" s="1"/>
  <c r="O222" i="8"/>
  <c r="P221" i="8"/>
  <c r="U221" i="8" s="1"/>
  <c r="O221" i="8"/>
  <c r="T220" i="8"/>
  <c r="R220" i="8"/>
  <c r="W220" i="8" s="1"/>
  <c r="P220" i="8"/>
  <c r="U220" i="8" s="1"/>
  <c r="O220" i="8"/>
  <c r="Q220" i="8" s="1"/>
  <c r="V220" i="8" s="1"/>
  <c r="T219" i="8"/>
  <c r="R219" i="8"/>
  <c r="W219" i="8" s="1"/>
  <c r="P219" i="8"/>
  <c r="U219" i="8" s="1"/>
  <c r="O219" i="8"/>
  <c r="Q219" i="8" s="1"/>
  <c r="V219" i="8" s="1"/>
  <c r="T218" i="8"/>
  <c r="P218" i="8"/>
  <c r="U218" i="8" s="1"/>
  <c r="O218" i="8"/>
  <c r="Q218" i="8" s="1"/>
  <c r="P217" i="8"/>
  <c r="U217" i="8" s="1"/>
  <c r="O217" i="8"/>
  <c r="U216" i="8"/>
  <c r="T216" i="8"/>
  <c r="R216" i="8"/>
  <c r="W216" i="8" s="1"/>
  <c r="P216" i="8"/>
  <c r="O216" i="8"/>
  <c r="Q216" i="8" s="1"/>
  <c r="V216" i="8" s="1"/>
  <c r="U215" i="8"/>
  <c r="P215" i="8"/>
  <c r="O215" i="8"/>
  <c r="U214" i="8"/>
  <c r="T214" i="8"/>
  <c r="R214" i="8"/>
  <c r="W214" i="8" s="1"/>
  <c r="P214" i="8"/>
  <c r="O214" i="8"/>
  <c r="Q214" i="8" s="1"/>
  <c r="V214" i="8" s="1"/>
  <c r="P213" i="8"/>
  <c r="U213" i="8" s="1"/>
  <c r="O213" i="8"/>
  <c r="U212" i="8"/>
  <c r="T212" i="8"/>
  <c r="R212" i="8"/>
  <c r="W212" i="8" s="1"/>
  <c r="P212" i="8"/>
  <c r="O212" i="8"/>
  <c r="Q212" i="8" s="1"/>
  <c r="V212" i="8" s="1"/>
  <c r="P211" i="8"/>
  <c r="U211" i="8" s="1"/>
  <c r="O211" i="8"/>
  <c r="U210" i="8"/>
  <c r="T210" i="8"/>
  <c r="R210" i="8"/>
  <c r="W210" i="8" s="1"/>
  <c r="P210" i="8"/>
  <c r="O210" i="8"/>
  <c r="Q210" i="8" s="1"/>
  <c r="V210" i="8" s="1"/>
  <c r="P209" i="8"/>
  <c r="U209" i="8" s="1"/>
  <c r="O209" i="8"/>
  <c r="U208" i="8"/>
  <c r="T208" i="8"/>
  <c r="R208" i="8"/>
  <c r="W208" i="8" s="1"/>
  <c r="P208" i="8"/>
  <c r="O208" i="8"/>
  <c r="Q208" i="8" s="1"/>
  <c r="V208" i="8" s="1"/>
  <c r="U207" i="8"/>
  <c r="P207" i="8"/>
  <c r="O207" i="8"/>
  <c r="U206" i="8"/>
  <c r="T206" i="8"/>
  <c r="R206" i="8"/>
  <c r="W206" i="8" s="1"/>
  <c r="P206" i="8"/>
  <c r="O206" i="8"/>
  <c r="Q206" i="8" s="1"/>
  <c r="V206" i="8" s="1"/>
  <c r="P205" i="8"/>
  <c r="U205" i="8" s="1"/>
  <c r="O205" i="8"/>
  <c r="U204" i="8"/>
  <c r="T204" i="8"/>
  <c r="R204" i="8"/>
  <c r="W204" i="8" s="1"/>
  <c r="P204" i="8"/>
  <c r="O204" i="8"/>
  <c r="Q204" i="8" s="1"/>
  <c r="V204" i="8" s="1"/>
  <c r="P203" i="8"/>
  <c r="U203" i="8" s="1"/>
  <c r="O203" i="8"/>
  <c r="U202" i="8"/>
  <c r="T202" i="8"/>
  <c r="R202" i="8"/>
  <c r="W202" i="8" s="1"/>
  <c r="P202" i="8"/>
  <c r="O202" i="8"/>
  <c r="Q202" i="8" s="1"/>
  <c r="V202" i="8" s="1"/>
  <c r="P201" i="8"/>
  <c r="U201" i="8" s="1"/>
  <c r="O201" i="8"/>
  <c r="U200" i="8"/>
  <c r="T200" i="8"/>
  <c r="R200" i="8"/>
  <c r="W200" i="8" s="1"/>
  <c r="P200" i="8"/>
  <c r="O200" i="8"/>
  <c r="Q200" i="8" s="1"/>
  <c r="V200" i="8" s="1"/>
  <c r="U199" i="8"/>
  <c r="P199" i="8"/>
  <c r="O199" i="8"/>
  <c r="U198" i="8"/>
  <c r="T198" i="8"/>
  <c r="R198" i="8"/>
  <c r="W198" i="8" s="1"/>
  <c r="P198" i="8"/>
  <c r="O198" i="8"/>
  <c r="Q198" i="8" s="1"/>
  <c r="V198" i="8" s="1"/>
  <c r="P197" i="8"/>
  <c r="U197" i="8" s="1"/>
  <c r="O197" i="8"/>
  <c r="U196" i="8"/>
  <c r="T196" i="8"/>
  <c r="R196" i="8"/>
  <c r="W196" i="8" s="1"/>
  <c r="P196" i="8"/>
  <c r="O196" i="8"/>
  <c r="Q196" i="8" s="1"/>
  <c r="V196" i="8" s="1"/>
  <c r="P195" i="8"/>
  <c r="U195" i="8" s="1"/>
  <c r="O195" i="8"/>
  <c r="U194" i="8"/>
  <c r="T194" i="8"/>
  <c r="R194" i="8"/>
  <c r="W194" i="8" s="1"/>
  <c r="P194" i="8"/>
  <c r="O194" i="8"/>
  <c r="Q194" i="8" s="1"/>
  <c r="V194" i="8" s="1"/>
  <c r="P193" i="8"/>
  <c r="U193" i="8" s="1"/>
  <c r="O193" i="8"/>
  <c r="U192" i="8"/>
  <c r="T192" i="8"/>
  <c r="R192" i="8"/>
  <c r="W192" i="8" s="1"/>
  <c r="P192" i="8"/>
  <c r="O192" i="8"/>
  <c r="Q192" i="8" s="1"/>
  <c r="V192" i="8" s="1"/>
  <c r="U191" i="8"/>
  <c r="P191" i="8"/>
  <c r="O191" i="8"/>
  <c r="U190" i="8"/>
  <c r="T190" i="8"/>
  <c r="R190" i="8"/>
  <c r="W190" i="8" s="1"/>
  <c r="P190" i="8"/>
  <c r="O190" i="8"/>
  <c r="Q190" i="8" s="1"/>
  <c r="V190" i="8" s="1"/>
  <c r="P189" i="8"/>
  <c r="U189" i="8" s="1"/>
  <c r="O189" i="8"/>
  <c r="U188" i="8"/>
  <c r="T188" i="8"/>
  <c r="R188" i="8"/>
  <c r="W188" i="8" s="1"/>
  <c r="P188" i="8"/>
  <c r="O188" i="8"/>
  <c r="Q188" i="8" s="1"/>
  <c r="V188" i="8" s="1"/>
  <c r="P187" i="8"/>
  <c r="U187" i="8" s="1"/>
  <c r="O187" i="8"/>
  <c r="U186" i="8"/>
  <c r="T186" i="8"/>
  <c r="R186" i="8"/>
  <c r="W186" i="8" s="1"/>
  <c r="P186" i="8"/>
  <c r="O186" i="8"/>
  <c r="Q186" i="8" s="1"/>
  <c r="V186" i="8" s="1"/>
  <c r="P185" i="8"/>
  <c r="U185" i="8" s="1"/>
  <c r="O185" i="8"/>
  <c r="U184" i="8"/>
  <c r="T184" i="8"/>
  <c r="R184" i="8"/>
  <c r="W184" i="8" s="1"/>
  <c r="P184" i="8"/>
  <c r="O184" i="8"/>
  <c r="Q184" i="8" s="1"/>
  <c r="V184" i="8" s="1"/>
  <c r="U183" i="8"/>
  <c r="P183" i="8"/>
  <c r="O183" i="8"/>
  <c r="U182" i="8"/>
  <c r="T182" i="8"/>
  <c r="R182" i="8"/>
  <c r="W182" i="8" s="1"/>
  <c r="P182" i="8"/>
  <c r="O182" i="8"/>
  <c r="Q182" i="8" s="1"/>
  <c r="V182" i="8" s="1"/>
  <c r="P181" i="8"/>
  <c r="U181" i="8" s="1"/>
  <c r="O181" i="8"/>
  <c r="U180" i="8"/>
  <c r="T180" i="8"/>
  <c r="R180" i="8"/>
  <c r="W180" i="8" s="1"/>
  <c r="P180" i="8"/>
  <c r="O180" i="8"/>
  <c r="Q180" i="8" s="1"/>
  <c r="V180" i="8" s="1"/>
  <c r="P179" i="8"/>
  <c r="U179" i="8" s="1"/>
  <c r="O179" i="8"/>
  <c r="U178" i="8"/>
  <c r="T178" i="8"/>
  <c r="R178" i="8"/>
  <c r="W178" i="8" s="1"/>
  <c r="P178" i="8"/>
  <c r="O178" i="8"/>
  <c r="Q178" i="8" s="1"/>
  <c r="V178" i="8" s="1"/>
  <c r="P177" i="8"/>
  <c r="U177" i="8" s="1"/>
  <c r="O177" i="8"/>
  <c r="U176" i="8"/>
  <c r="T176" i="8"/>
  <c r="R176" i="8"/>
  <c r="W176" i="8" s="1"/>
  <c r="P176" i="8"/>
  <c r="O176" i="8"/>
  <c r="Q176" i="8" s="1"/>
  <c r="V176" i="8" s="1"/>
  <c r="U175" i="8"/>
  <c r="Q175" i="8"/>
  <c r="P175" i="8"/>
  <c r="O175" i="8"/>
  <c r="T175" i="8" s="1"/>
  <c r="V174" i="8"/>
  <c r="Q174" i="8"/>
  <c r="R174" i="8" s="1"/>
  <c r="W174" i="8" s="1"/>
  <c r="P174" i="8"/>
  <c r="U174" i="8" s="1"/>
  <c r="O174" i="8"/>
  <c r="T174" i="8" s="1"/>
  <c r="Q173" i="8"/>
  <c r="P173" i="8"/>
  <c r="U173" i="8" s="1"/>
  <c r="O173" i="8"/>
  <c r="T173" i="8" s="1"/>
  <c r="U172" i="8"/>
  <c r="Q172" i="8"/>
  <c r="P172" i="8"/>
  <c r="O172" i="8"/>
  <c r="T172" i="8" s="1"/>
  <c r="V171" i="8"/>
  <c r="U171" i="8"/>
  <c r="Q171" i="8"/>
  <c r="R171" i="8" s="1"/>
  <c r="W171" i="8" s="1"/>
  <c r="P171" i="8"/>
  <c r="O171" i="8"/>
  <c r="T171" i="8" s="1"/>
  <c r="V170" i="8"/>
  <c r="Q170" i="8"/>
  <c r="R170" i="8" s="1"/>
  <c r="W170" i="8" s="1"/>
  <c r="P170" i="8"/>
  <c r="U170" i="8" s="1"/>
  <c r="O170" i="8"/>
  <c r="T170" i="8" s="1"/>
  <c r="Q169" i="8"/>
  <c r="P169" i="8"/>
  <c r="U169" i="8" s="1"/>
  <c r="O169" i="8"/>
  <c r="T169" i="8" s="1"/>
  <c r="U168" i="8"/>
  <c r="Q168" i="8"/>
  <c r="P168" i="8"/>
  <c r="O168" i="8"/>
  <c r="T168" i="8" s="1"/>
  <c r="V167" i="8"/>
  <c r="U167" i="8"/>
  <c r="Q167" i="8"/>
  <c r="R167" i="8" s="1"/>
  <c r="W167" i="8" s="1"/>
  <c r="P167" i="8"/>
  <c r="O167" i="8"/>
  <c r="T167" i="8" s="1"/>
  <c r="V166" i="8"/>
  <c r="Q166" i="8"/>
  <c r="R166" i="8" s="1"/>
  <c r="W166" i="8" s="1"/>
  <c r="P166" i="8"/>
  <c r="U166" i="8" s="1"/>
  <c r="O166" i="8"/>
  <c r="T166" i="8" s="1"/>
  <c r="Q165" i="8"/>
  <c r="P165" i="8"/>
  <c r="U165" i="8" s="1"/>
  <c r="O165" i="8"/>
  <c r="T165" i="8" s="1"/>
  <c r="U164" i="8"/>
  <c r="Q164" i="8"/>
  <c r="P164" i="8"/>
  <c r="O164" i="8"/>
  <c r="T164" i="8" s="1"/>
  <c r="V163" i="8"/>
  <c r="U163" i="8"/>
  <c r="Q163" i="8"/>
  <c r="R163" i="8" s="1"/>
  <c r="W163" i="8" s="1"/>
  <c r="P163" i="8"/>
  <c r="O163" i="8"/>
  <c r="T163" i="8" s="1"/>
  <c r="V162" i="8"/>
  <c r="Q162" i="8"/>
  <c r="R162" i="8" s="1"/>
  <c r="W162" i="8" s="1"/>
  <c r="P162" i="8"/>
  <c r="U162" i="8" s="1"/>
  <c r="O162" i="8"/>
  <c r="T162" i="8" s="1"/>
  <c r="Q161" i="8"/>
  <c r="P161" i="8"/>
  <c r="U161" i="8" s="1"/>
  <c r="O161" i="8"/>
  <c r="T161" i="8" s="1"/>
  <c r="U160" i="8"/>
  <c r="Q160" i="8"/>
  <c r="P160" i="8"/>
  <c r="O160" i="8"/>
  <c r="T160" i="8" s="1"/>
  <c r="V159" i="8"/>
  <c r="U159" i="8"/>
  <c r="Q159" i="8"/>
  <c r="R159" i="8" s="1"/>
  <c r="W159" i="8" s="1"/>
  <c r="P159" i="8"/>
  <c r="O159" i="8"/>
  <c r="T159" i="8" s="1"/>
  <c r="V158" i="8"/>
  <c r="Q158" i="8"/>
  <c r="R158" i="8" s="1"/>
  <c r="W158" i="8" s="1"/>
  <c r="P158" i="8"/>
  <c r="U158" i="8" s="1"/>
  <c r="O158" i="8"/>
  <c r="T158" i="8" s="1"/>
  <c r="Q157" i="8"/>
  <c r="P157" i="8"/>
  <c r="U157" i="8" s="1"/>
  <c r="O157" i="8"/>
  <c r="T157" i="8" s="1"/>
  <c r="U156" i="8"/>
  <c r="Q156" i="8"/>
  <c r="P156" i="8"/>
  <c r="O156" i="8"/>
  <c r="T156" i="8" s="1"/>
  <c r="V155" i="8"/>
  <c r="U155" i="8"/>
  <c r="Q155" i="8"/>
  <c r="R155" i="8" s="1"/>
  <c r="W155" i="8" s="1"/>
  <c r="P155" i="8"/>
  <c r="O155" i="8"/>
  <c r="T155" i="8" s="1"/>
  <c r="V154" i="8"/>
  <c r="Q154" i="8"/>
  <c r="R154" i="8" s="1"/>
  <c r="W154" i="8" s="1"/>
  <c r="P154" i="8"/>
  <c r="U154" i="8" s="1"/>
  <c r="O154" i="8"/>
  <c r="T154" i="8" s="1"/>
  <c r="Q153" i="8"/>
  <c r="P153" i="8"/>
  <c r="U153" i="8" s="1"/>
  <c r="O153" i="8"/>
  <c r="T153" i="8" s="1"/>
  <c r="U152" i="8"/>
  <c r="Q152" i="8"/>
  <c r="P152" i="8"/>
  <c r="O152" i="8"/>
  <c r="T152" i="8" s="1"/>
  <c r="V151" i="8"/>
  <c r="U151" i="8"/>
  <c r="Q151" i="8"/>
  <c r="R151" i="8" s="1"/>
  <c r="W151" i="8" s="1"/>
  <c r="P151" i="8"/>
  <c r="O151" i="8"/>
  <c r="T151" i="8" s="1"/>
  <c r="V150" i="8"/>
  <c r="Q150" i="8"/>
  <c r="R150" i="8" s="1"/>
  <c r="W150" i="8" s="1"/>
  <c r="P150" i="8"/>
  <c r="U150" i="8" s="1"/>
  <c r="O150" i="8"/>
  <c r="T150" i="8" s="1"/>
  <c r="Q149" i="8"/>
  <c r="P149" i="8"/>
  <c r="U149" i="8" s="1"/>
  <c r="O149" i="8"/>
  <c r="T149" i="8" s="1"/>
  <c r="U148" i="8"/>
  <c r="Q148" i="8"/>
  <c r="P148" i="8"/>
  <c r="O148" i="8"/>
  <c r="T148" i="8" s="1"/>
  <c r="V147" i="8"/>
  <c r="U147" i="8"/>
  <c r="Q147" i="8"/>
  <c r="R147" i="8" s="1"/>
  <c r="W147" i="8" s="1"/>
  <c r="P147" i="8"/>
  <c r="O147" i="8"/>
  <c r="T147" i="8" s="1"/>
  <c r="V146" i="8"/>
  <c r="Q146" i="8"/>
  <c r="R146" i="8" s="1"/>
  <c r="W146" i="8" s="1"/>
  <c r="P146" i="8"/>
  <c r="U146" i="8" s="1"/>
  <c r="O146" i="8"/>
  <c r="T146" i="8" s="1"/>
  <c r="Q145" i="8"/>
  <c r="P145" i="8"/>
  <c r="U145" i="8" s="1"/>
  <c r="O145" i="8"/>
  <c r="T145" i="8" s="1"/>
  <c r="U144" i="8"/>
  <c r="Q144" i="8"/>
  <c r="P144" i="8"/>
  <c r="O144" i="8"/>
  <c r="T144" i="8" s="1"/>
  <c r="V143" i="8"/>
  <c r="U143" i="8"/>
  <c r="Q143" i="8"/>
  <c r="R143" i="8" s="1"/>
  <c r="W143" i="8" s="1"/>
  <c r="P143" i="8"/>
  <c r="O143" i="8"/>
  <c r="T143" i="8" s="1"/>
  <c r="V142" i="8"/>
  <c r="Q142" i="8"/>
  <c r="R142" i="8" s="1"/>
  <c r="W142" i="8" s="1"/>
  <c r="P142" i="8"/>
  <c r="U142" i="8" s="1"/>
  <c r="O142" i="8"/>
  <c r="T142" i="8" s="1"/>
  <c r="Q141" i="8"/>
  <c r="P141" i="8"/>
  <c r="U141" i="8" s="1"/>
  <c r="O141" i="8"/>
  <c r="T141" i="8" s="1"/>
  <c r="U140" i="8"/>
  <c r="Q140" i="8"/>
  <c r="P140" i="8"/>
  <c r="O140" i="8"/>
  <c r="T140" i="8" s="1"/>
  <c r="V139" i="8"/>
  <c r="U139" i="8"/>
  <c r="Q139" i="8"/>
  <c r="R139" i="8" s="1"/>
  <c r="W139" i="8" s="1"/>
  <c r="P139" i="8"/>
  <c r="O139" i="8"/>
  <c r="T139" i="8" s="1"/>
  <c r="V138" i="8"/>
  <c r="Q138" i="8"/>
  <c r="R138" i="8" s="1"/>
  <c r="W138" i="8" s="1"/>
  <c r="P138" i="8"/>
  <c r="U138" i="8" s="1"/>
  <c r="O138" i="8"/>
  <c r="T138" i="8" s="1"/>
  <c r="Q137" i="8"/>
  <c r="P137" i="8"/>
  <c r="U137" i="8" s="1"/>
  <c r="O137" i="8"/>
  <c r="T137" i="8" s="1"/>
  <c r="U136" i="8"/>
  <c r="Q136" i="8"/>
  <c r="P136" i="8"/>
  <c r="O136" i="8"/>
  <c r="T136" i="8" s="1"/>
  <c r="V135" i="8"/>
  <c r="U135" i="8"/>
  <c r="Q135" i="8"/>
  <c r="R135" i="8" s="1"/>
  <c r="W135" i="8" s="1"/>
  <c r="P135" i="8"/>
  <c r="O135" i="8"/>
  <c r="T135" i="8" s="1"/>
  <c r="V134" i="8"/>
  <c r="Q134" i="8"/>
  <c r="R134" i="8" s="1"/>
  <c r="W134" i="8" s="1"/>
  <c r="P134" i="8"/>
  <c r="U134" i="8" s="1"/>
  <c r="O134" i="8"/>
  <c r="T134" i="8" s="1"/>
  <c r="Q133" i="8"/>
  <c r="P133" i="8"/>
  <c r="U133" i="8" s="1"/>
  <c r="O133" i="8"/>
  <c r="T133" i="8" s="1"/>
  <c r="U132" i="8"/>
  <c r="Q132" i="8"/>
  <c r="P132" i="8"/>
  <c r="O132" i="8"/>
  <c r="T132" i="8" s="1"/>
  <c r="V131" i="8"/>
  <c r="U131" i="8"/>
  <c r="Q131" i="8"/>
  <c r="R131" i="8" s="1"/>
  <c r="W131" i="8" s="1"/>
  <c r="P131" i="8"/>
  <c r="O131" i="8"/>
  <c r="T131" i="8" s="1"/>
  <c r="V130" i="8"/>
  <c r="Q130" i="8"/>
  <c r="R130" i="8" s="1"/>
  <c r="W130" i="8" s="1"/>
  <c r="P130" i="8"/>
  <c r="U130" i="8" s="1"/>
  <c r="O130" i="8"/>
  <c r="T130" i="8" s="1"/>
  <c r="Q129" i="8"/>
  <c r="P129" i="8"/>
  <c r="U129" i="8" s="1"/>
  <c r="O129" i="8"/>
  <c r="T129" i="8" s="1"/>
  <c r="U128" i="8"/>
  <c r="Q128" i="8"/>
  <c r="P128" i="8"/>
  <c r="O128" i="8"/>
  <c r="T128" i="8" s="1"/>
  <c r="V127" i="8"/>
  <c r="U127" i="8"/>
  <c r="Q127" i="8"/>
  <c r="R127" i="8" s="1"/>
  <c r="W127" i="8" s="1"/>
  <c r="P127" i="8"/>
  <c r="O127" i="8"/>
  <c r="T127" i="8" s="1"/>
  <c r="V126" i="8"/>
  <c r="Q126" i="8"/>
  <c r="R126" i="8" s="1"/>
  <c r="W126" i="8" s="1"/>
  <c r="P126" i="8"/>
  <c r="U126" i="8" s="1"/>
  <c r="O126" i="8"/>
  <c r="T126" i="8" s="1"/>
  <c r="Q125" i="8"/>
  <c r="P125" i="8"/>
  <c r="U125" i="8" s="1"/>
  <c r="O125" i="8"/>
  <c r="T125" i="8" s="1"/>
  <c r="U124" i="8"/>
  <c r="Q124" i="8"/>
  <c r="P124" i="8"/>
  <c r="O124" i="8"/>
  <c r="T124" i="8" s="1"/>
  <c r="V123" i="8"/>
  <c r="U123" i="8"/>
  <c r="Q123" i="8"/>
  <c r="R123" i="8" s="1"/>
  <c r="W123" i="8" s="1"/>
  <c r="P123" i="8"/>
  <c r="O123" i="8"/>
  <c r="T123" i="8" s="1"/>
  <c r="V122" i="8"/>
  <c r="Q122" i="8"/>
  <c r="R122" i="8" s="1"/>
  <c r="W122" i="8" s="1"/>
  <c r="P122" i="8"/>
  <c r="U122" i="8" s="1"/>
  <c r="O122" i="8"/>
  <c r="T122" i="8" s="1"/>
  <c r="Q121" i="8"/>
  <c r="P121" i="8"/>
  <c r="U121" i="8" s="1"/>
  <c r="O121" i="8"/>
  <c r="T121" i="8" s="1"/>
  <c r="U120" i="8"/>
  <c r="Q120" i="8"/>
  <c r="P120" i="8"/>
  <c r="O120" i="8"/>
  <c r="T120" i="8" s="1"/>
  <c r="V119" i="8"/>
  <c r="U119" i="8"/>
  <c r="Q119" i="8"/>
  <c r="R119" i="8" s="1"/>
  <c r="W119" i="8" s="1"/>
  <c r="P119" i="8"/>
  <c r="O119" i="8"/>
  <c r="T119" i="8" s="1"/>
  <c r="V118" i="8"/>
  <c r="Q118" i="8"/>
  <c r="R118" i="8" s="1"/>
  <c r="W118" i="8" s="1"/>
  <c r="P118" i="8"/>
  <c r="U118" i="8" s="1"/>
  <c r="O118" i="8"/>
  <c r="T118" i="8" s="1"/>
  <c r="Q117" i="8"/>
  <c r="P117" i="8"/>
  <c r="U117" i="8" s="1"/>
  <c r="O117" i="8"/>
  <c r="T117" i="8" s="1"/>
  <c r="U116" i="8"/>
  <c r="Q116" i="8"/>
  <c r="P116" i="8"/>
  <c r="O116" i="8"/>
  <c r="T116" i="8" s="1"/>
  <c r="V115" i="8"/>
  <c r="U115" i="8"/>
  <c r="Q115" i="8"/>
  <c r="R115" i="8" s="1"/>
  <c r="W115" i="8" s="1"/>
  <c r="P115" i="8"/>
  <c r="O115" i="8"/>
  <c r="T115" i="8" s="1"/>
  <c r="V114" i="8"/>
  <c r="Q114" i="8"/>
  <c r="R114" i="8" s="1"/>
  <c r="W114" i="8" s="1"/>
  <c r="P114" i="8"/>
  <c r="U114" i="8" s="1"/>
  <c r="O114" i="8"/>
  <c r="T114" i="8" s="1"/>
  <c r="Q113" i="8"/>
  <c r="P113" i="8"/>
  <c r="U113" i="8" s="1"/>
  <c r="O113" i="8"/>
  <c r="T113" i="8" s="1"/>
  <c r="U112" i="8"/>
  <c r="Q112" i="8"/>
  <c r="P112" i="8"/>
  <c r="O112" i="8"/>
  <c r="T112" i="8" s="1"/>
  <c r="V111" i="8"/>
  <c r="U111" i="8"/>
  <c r="Q111" i="8"/>
  <c r="R111" i="8" s="1"/>
  <c r="W111" i="8" s="1"/>
  <c r="P111" i="8"/>
  <c r="O111" i="8"/>
  <c r="T111" i="8" s="1"/>
  <c r="V110" i="8"/>
  <c r="Q110" i="8"/>
  <c r="R110" i="8" s="1"/>
  <c r="W110" i="8" s="1"/>
  <c r="P110" i="8"/>
  <c r="U110" i="8" s="1"/>
  <c r="O110" i="8"/>
  <c r="T110" i="8" s="1"/>
  <c r="V109" i="8"/>
  <c r="U109" i="8"/>
  <c r="R109" i="8"/>
  <c r="W109" i="8" s="1"/>
  <c r="Q109" i="8"/>
  <c r="P109" i="8"/>
  <c r="O109" i="8"/>
  <c r="T109" i="8" s="1"/>
  <c r="T108" i="8"/>
  <c r="R108" i="8"/>
  <c r="W108" i="8" s="1"/>
  <c r="P108" i="8"/>
  <c r="U108" i="8" s="1"/>
  <c r="O108" i="8"/>
  <c r="Q108" i="8" s="1"/>
  <c r="V108" i="8" s="1"/>
  <c r="T107" i="8"/>
  <c r="P107" i="8"/>
  <c r="U107" i="8" s="1"/>
  <c r="O107" i="8"/>
  <c r="Q107" i="8" s="1"/>
  <c r="V107" i="8" s="1"/>
  <c r="P106" i="8"/>
  <c r="U106" i="8" s="1"/>
  <c r="O106" i="8"/>
  <c r="Q106" i="8" s="1"/>
  <c r="V106" i="8" s="1"/>
  <c r="R105" i="8"/>
  <c r="W105" i="8" s="1"/>
  <c r="P105" i="8"/>
  <c r="U105" i="8" s="1"/>
  <c r="O105" i="8"/>
  <c r="Q105" i="8" s="1"/>
  <c r="V105" i="8" s="1"/>
  <c r="T104" i="8"/>
  <c r="R104" i="8"/>
  <c r="W104" i="8" s="1"/>
  <c r="P104" i="8"/>
  <c r="U104" i="8" s="1"/>
  <c r="O104" i="8"/>
  <c r="Q104" i="8" s="1"/>
  <c r="V104" i="8" s="1"/>
  <c r="T103" i="8"/>
  <c r="P103" i="8"/>
  <c r="U103" i="8" s="1"/>
  <c r="O103" i="8"/>
  <c r="Q103" i="8" s="1"/>
  <c r="V103" i="8" s="1"/>
  <c r="P102" i="8"/>
  <c r="U102" i="8" s="1"/>
  <c r="O102" i="8"/>
  <c r="Q102" i="8" s="1"/>
  <c r="V102" i="8" s="1"/>
  <c r="R101" i="8"/>
  <c r="W101" i="8" s="1"/>
  <c r="P101" i="8"/>
  <c r="U101" i="8" s="1"/>
  <c r="O101" i="8"/>
  <c r="Q101" i="8" s="1"/>
  <c r="V101" i="8" s="1"/>
  <c r="T100" i="8"/>
  <c r="R100" i="8"/>
  <c r="W100" i="8" s="1"/>
  <c r="P100" i="8"/>
  <c r="U100" i="8" s="1"/>
  <c r="O100" i="8"/>
  <c r="Q100" i="8" s="1"/>
  <c r="V100" i="8" s="1"/>
  <c r="T99" i="8"/>
  <c r="P99" i="8"/>
  <c r="U99" i="8" s="1"/>
  <c r="O99" i="8"/>
  <c r="Q99" i="8" s="1"/>
  <c r="V99" i="8" s="1"/>
  <c r="P98" i="8"/>
  <c r="U98" i="8" s="1"/>
  <c r="O98" i="8"/>
  <c r="Q98" i="8" s="1"/>
  <c r="V98" i="8" s="1"/>
  <c r="R97" i="8"/>
  <c r="W97" i="8" s="1"/>
  <c r="P97" i="8"/>
  <c r="U97" i="8" s="1"/>
  <c r="O97" i="8"/>
  <c r="Q97" i="8" s="1"/>
  <c r="V97" i="8" s="1"/>
  <c r="T96" i="8"/>
  <c r="R96" i="8"/>
  <c r="W96" i="8" s="1"/>
  <c r="P96" i="8"/>
  <c r="U96" i="8" s="1"/>
  <c r="O96" i="8"/>
  <c r="Q96" i="8" s="1"/>
  <c r="V96" i="8" s="1"/>
  <c r="T95" i="8"/>
  <c r="P95" i="8"/>
  <c r="U95" i="8" s="1"/>
  <c r="O95" i="8"/>
  <c r="Q95" i="8" s="1"/>
  <c r="V95" i="8" s="1"/>
  <c r="P94" i="8"/>
  <c r="U94" i="8" s="1"/>
  <c r="O94" i="8"/>
  <c r="Q94" i="8" s="1"/>
  <c r="V94" i="8" s="1"/>
  <c r="R93" i="8"/>
  <c r="W93" i="8" s="1"/>
  <c r="P93" i="8"/>
  <c r="U93" i="8" s="1"/>
  <c r="O93" i="8"/>
  <c r="Q93" i="8" s="1"/>
  <c r="V93" i="8" s="1"/>
  <c r="T92" i="8"/>
  <c r="R92" i="8"/>
  <c r="W92" i="8" s="1"/>
  <c r="P92" i="8"/>
  <c r="U92" i="8" s="1"/>
  <c r="O92" i="8"/>
  <c r="Q92" i="8" s="1"/>
  <c r="V92" i="8" s="1"/>
  <c r="T91" i="8"/>
  <c r="P91" i="8"/>
  <c r="U91" i="8" s="1"/>
  <c r="O91" i="8"/>
  <c r="Q91" i="8" s="1"/>
  <c r="V91" i="8" s="1"/>
  <c r="P90" i="8"/>
  <c r="U90" i="8" s="1"/>
  <c r="O90" i="8"/>
  <c r="Q90" i="8" s="1"/>
  <c r="V90" i="8" s="1"/>
  <c r="R89" i="8"/>
  <c r="W89" i="8" s="1"/>
  <c r="P89" i="8"/>
  <c r="U89" i="8" s="1"/>
  <c r="O89" i="8"/>
  <c r="Q89" i="8" s="1"/>
  <c r="V89" i="8" s="1"/>
  <c r="T88" i="8"/>
  <c r="R88" i="8"/>
  <c r="W88" i="8" s="1"/>
  <c r="P88" i="8"/>
  <c r="U88" i="8" s="1"/>
  <c r="O88" i="8"/>
  <c r="Q88" i="8" s="1"/>
  <c r="V88" i="8" s="1"/>
  <c r="T87" i="8"/>
  <c r="P87" i="8"/>
  <c r="U87" i="8" s="1"/>
  <c r="O87" i="8"/>
  <c r="Q87" i="8" s="1"/>
  <c r="V87" i="8" s="1"/>
  <c r="P86" i="8"/>
  <c r="U86" i="8" s="1"/>
  <c r="O86" i="8"/>
  <c r="Q86" i="8" s="1"/>
  <c r="V86" i="8" s="1"/>
  <c r="R85" i="8"/>
  <c r="W85" i="8" s="1"/>
  <c r="P85" i="8"/>
  <c r="U85" i="8" s="1"/>
  <c r="O85" i="8"/>
  <c r="Q85" i="8" s="1"/>
  <c r="V85" i="8" s="1"/>
  <c r="T84" i="8"/>
  <c r="R84" i="8"/>
  <c r="W84" i="8" s="1"/>
  <c r="P84" i="8"/>
  <c r="U84" i="8" s="1"/>
  <c r="O84" i="8"/>
  <c r="Q84" i="8" s="1"/>
  <c r="V84" i="8" s="1"/>
  <c r="T83" i="8"/>
  <c r="P83" i="8"/>
  <c r="U83" i="8" s="1"/>
  <c r="O83" i="8"/>
  <c r="Q83" i="8" s="1"/>
  <c r="V83" i="8" s="1"/>
  <c r="P82" i="8"/>
  <c r="U82" i="8" s="1"/>
  <c r="O82" i="8"/>
  <c r="Q82" i="8" s="1"/>
  <c r="V82" i="8" s="1"/>
  <c r="R81" i="8"/>
  <c r="W81" i="8" s="1"/>
  <c r="P81" i="8"/>
  <c r="U81" i="8" s="1"/>
  <c r="O81" i="8"/>
  <c r="Q81" i="8" s="1"/>
  <c r="V81" i="8" s="1"/>
  <c r="T80" i="8"/>
  <c r="R80" i="8"/>
  <c r="W80" i="8" s="1"/>
  <c r="P80" i="8"/>
  <c r="U80" i="8" s="1"/>
  <c r="O80" i="8"/>
  <c r="Q80" i="8" s="1"/>
  <c r="V80" i="8" s="1"/>
  <c r="W79" i="8"/>
  <c r="T79" i="8"/>
  <c r="P79" i="8"/>
  <c r="U79" i="8" s="1"/>
  <c r="V79" i="8" s="1"/>
  <c r="O79" i="8"/>
  <c r="Q79" i="8" s="1"/>
  <c r="R79" i="8" s="1"/>
  <c r="W78" i="8"/>
  <c r="T78" i="8"/>
  <c r="P78" i="8"/>
  <c r="U78" i="8" s="1"/>
  <c r="V78" i="8" s="1"/>
  <c r="O78" i="8"/>
  <c r="Q78" i="8" s="1"/>
  <c r="R78" i="8" s="1"/>
  <c r="T77" i="8"/>
  <c r="R77" i="8"/>
  <c r="P77" i="8"/>
  <c r="U77" i="8" s="1"/>
  <c r="V77" i="8" s="1"/>
  <c r="W77" i="8" s="1"/>
  <c r="O77" i="8"/>
  <c r="Q77" i="8" s="1"/>
  <c r="T76" i="8"/>
  <c r="R76" i="8"/>
  <c r="P76" i="8"/>
  <c r="U76" i="8" s="1"/>
  <c r="V76" i="8" s="1"/>
  <c r="W76" i="8" s="1"/>
  <c r="O76" i="8"/>
  <c r="Q76" i="8" s="1"/>
  <c r="W75" i="8"/>
  <c r="T75" i="8"/>
  <c r="P75" i="8"/>
  <c r="U75" i="8" s="1"/>
  <c r="V75" i="8" s="1"/>
  <c r="O75" i="8"/>
  <c r="Q75" i="8" s="1"/>
  <c r="R75" i="8" s="1"/>
  <c r="T74" i="8"/>
  <c r="P74" i="8"/>
  <c r="U74" i="8" s="1"/>
  <c r="O74" i="8"/>
  <c r="Q74" i="8" s="1"/>
  <c r="V74" i="8" s="1"/>
  <c r="T73" i="8"/>
  <c r="R73" i="8"/>
  <c r="W73" i="8" s="1"/>
  <c r="P73" i="8"/>
  <c r="U73" i="8" s="1"/>
  <c r="O73" i="8"/>
  <c r="Q73" i="8" s="1"/>
  <c r="V73" i="8" s="1"/>
  <c r="W72" i="8"/>
  <c r="V72" i="8"/>
  <c r="T72" i="8"/>
  <c r="P72" i="8"/>
  <c r="U72" i="8" s="1"/>
  <c r="O72" i="8"/>
  <c r="V71" i="8"/>
  <c r="U71" i="8"/>
  <c r="Q71" i="8"/>
  <c r="R71" i="8" s="1"/>
  <c r="W71" i="8" s="1"/>
  <c r="P71" i="8"/>
  <c r="T71" i="8" s="1"/>
  <c r="O71" i="8"/>
  <c r="V70" i="8"/>
  <c r="Q70" i="8"/>
  <c r="R70" i="8" s="1"/>
  <c r="W70" i="8" s="1"/>
  <c r="P70" i="8"/>
  <c r="T70" i="8" s="1"/>
  <c r="O70" i="8"/>
  <c r="Q69" i="8"/>
  <c r="R69" i="8" s="1"/>
  <c r="W69" i="8" s="1"/>
  <c r="P69" i="8"/>
  <c r="T69" i="8" s="1"/>
  <c r="O69" i="8"/>
  <c r="U68" i="8"/>
  <c r="Q68" i="8"/>
  <c r="R68" i="8" s="1"/>
  <c r="W68" i="8" s="1"/>
  <c r="P68" i="8"/>
  <c r="T68" i="8" s="1"/>
  <c r="O68" i="8"/>
  <c r="V67" i="8"/>
  <c r="U67" i="8"/>
  <c r="Q67" i="8"/>
  <c r="R67" i="8" s="1"/>
  <c r="W67" i="8" s="1"/>
  <c r="P67" i="8"/>
  <c r="T67" i="8" s="1"/>
  <c r="O67" i="8"/>
  <c r="V66" i="8"/>
  <c r="Q66" i="8"/>
  <c r="R66" i="8" s="1"/>
  <c r="W66" i="8" s="1"/>
  <c r="P66" i="8"/>
  <c r="T66" i="8" s="1"/>
  <c r="O66" i="8"/>
  <c r="Q65" i="8"/>
  <c r="R65" i="8" s="1"/>
  <c r="W65" i="8" s="1"/>
  <c r="P65" i="8"/>
  <c r="T65" i="8" s="1"/>
  <c r="O65" i="8"/>
  <c r="U64" i="8"/>
  <c r="Q64" i="8"/>
  <c r="R64" i="8" s="1"/>
  <c r="W64" i="8" s="1"/>
  <c r="P64" i="8"/>
  <c r="T64" i="8" s="1"/>
  <c r="O64" i="8"/>
  <c r="V63" i="8"/>
  <c r="U63" i="8"/>
  <c r="Q63" i="8"/>
  <c r="R63" i="8" s="1"/>
  <c r="W63" i="8" s="1"/>
  <c r="P63" i="8"/>
  <c r="T63" i="8" s="1"/>
  <c r="O63" i="8"/>
  <c r="V62" i="8"/>
  <c r="Q62" i="8"/>
  <c r="R62" i="8" s="1"/>
  <c r="W62" i="8" s="1"/>
  <c r="P62" i="8"/>
  <c r="T62" i="8" s="1"/>
  <c r="O62" i="8"/>
  <c r="Q61" i="8"/>
  <c r="R61" i="8" s="1"/>
  <c r="W61" i="8" s="1"/>
  <c r="P61" i="8"/>
  <c r="T61" i="8" s="1"/>
  <c r="O61" i="8"/>
  <c r="U60" i="8"/>
  <c r="Q60" i="8"/>
  <c r="R60" i="8" s="1"/>
  <c r="W60" i="8" s="1"/>
  <c r="P60" i="8"/>
  <c r="T60" i="8" s="1"/>
  <c r="O60" i="8"/>
  <c r="V59" i="8"/>
  <c r="U59" i="8"/>
  <c r="Q59" i="8"/>
  <c r="R59" i="8" s="1"/>
  <c r="W59" i="8" s="1"/>
  <c r="P59" i="8"/>
  <c r="T59" i="8" s="1"/>
  <c r="O59" i="8"/>
  <c r="V58" i="8"/>
  <c r="Q58" i="8"/>
  <c r="R58" i="8" s="1"/>
  <c r="W58" i="8" s="1"/>
  <c r="P58" i="8"/>
  <c r="T58" i="8" s="1"/>
  <c r="O58" i="8"/>
  <c r="Q57" i="8"/>
  <c r="R57" i="8" s="1"/>
  <c r="W57" i="8" s="1"/>
  <c r="P57" i="8"/>
  <c r="T57" i="8" s="1"/>
  <c r="O57" i="8"/>
  <c r="U56" i="8"/>
  <c r="Q56" i="8"/>
  <c r="R56" i="8" s="1"/>
  <c r="W56" i="8" s="1"/>
  <c r="P56" i="8"/>
  <c r="T56" i="8" s="1"/>
  <c r="O56" i="8"/>
  <c r="V55" i="8"/>
  <c r="U55" i="8"/>
  <c r="Q55" i="8"/>
  <c r="R55" i="8" s="1"/>
  <c r="W55" i="8" s="1"/>
  <c r="P55" i="8"/>
  <c r="T55" i="8" s="1"/>
  <c r="O55" i="8"/>
  <c r="V54" i="8"/>
  <c r="Q54" i="8"/>
  <c r="R54" i="8" s="1"/>
  <c r="W54" i="8" s="1"/>
  <c r="P54" i="8"/>
  <c r="T54" i="8" s="1"/>
  <c r="O54" i="8"/>
  <c r="Q53" i="8"/>
  <c r="R53" i="8" s="1"/>
  <c r="P53" i="8"/>
  <c r="O53" i="8"/>
  <c r="U52" i="8"/>
  <c r="V52" i="8" s="1"/>
  <c r="Q52" i="8"/>
  <c r="R52" i="8" s="1"/>
  <c r="P52" i="8"/>
  <c r="O52" i="8"/>
  <c r="U51" i="8"/>
  <c r="V51" i="8" s="1"/>
  <c r="Q51" i="8"/>
  <c r="R51" i="8" s="1"/>
  <c r="P51" i="8"/>
  <c r="O51" i="8"/>
  <c r="Q50" i="8"/>
  <c r="R50" i="8" s="1"/>
  <c r="P50" i="8"/>
  <c r="O50" i="8"/>
  <c r="Q49" i="8"/>
  <c r="R49" i="8" s="1"/>
  <c r="P49" i="8"/>
  <c r="O49" i="8"/>
  <c r="U48" i="8"/>
  <c r="V48" i="8" s="1"/>
  <c r="Q48" i="8"/>
  <c r="R48" i="8" s="1"/>
  <c r="P48" i="8"/>
  <c r="O48" i="8"/>
  <c r="U47" i="8"/>
  <c r="V47" i="8" s="1"/>
  <c r="Q47" i="8"/>
  <c r="R47" i="8" s="1"/>
  <c r="P47" i="8"/>
  <c r="O47" i="8"/>
  <c r="Q46" i="8"/>
  <c r="R46" i="8" s="1"/>
  <c r="P46" i="8"/>
  <c r="O46" i="8"/>
  <c r="Q45" i="8"/>
  <c r="R45" i="8" s="1"/>
  <c r="P45" i="8"/>
  <c r="U45" i="8" s="1"/>
  <c r="V45" i="8" s="1"/>
  <c r="O45" i="8"/>
  <c r="U44" i="8"/>
  <c r="V44" i="8" s="1"/>
  <c r="Q44" i="8"/>
  <c r="R44" i="8" s="1"/>
  <c r="P44" i="8"/>
  <c r="O44" i="8"/>
  <c r="U43" i="8"/>
  <c r="V43" i="8" s="1"/>
  <c r="Q43" i="8"/>
  <c r="R43" i="8" s="1"/>
  <c r="P43" i="8"/>
  <c r="O43" i="8"/>
  <c r="Q42" i="8"/>
  <c r="R42" i="8" s="1"/>
  <c r="P42" i="8"/>
  <c r="O42" i="8"/>
  <c r="Q41" i="8"/>
  <c r="R41" i="8" s="1"/>
  <c r="P41" i="8"/>
  <c r="O41" i="8"/>
  <c r="U40" i="8"/>
  <c r="V40" i="8" s="1"/>
  <c r="Q40" i="8"/>
  <c r="R40" i="8" s="1"/>
  <c r="P40" i="8"/>
  <c r="O40" i="8"/>
  <c r="U39" i="8"/>
  <c r="V39" i="8" s="1"/>
  <c r="Q39" i="8"/>
  <c r="R39" i="8" s="1"/>
  <c r="P39" i="8"/>
  <c r="O39" i="8"/>
  <c r="Q38" i="8"/>
  <c r="R38" i="8" s="1"/>
  <c r="P38" i="8"/>
  <c r="O38" i="8"/>
  <c r="Q37" i="8"/>
  <c r="R37" i="8" s="1"/>
  <c r="P37" i="8"/>
  <c r="O37" i="8"/>
  <c r="U36" i="8"/>
  <c r="V36" i="8" s="1"/>
  <c r="Q36" i="8"/>
  <c r="R36" i="8" s="1"/>
  <c r="P36" i="8"/>
  <c r="O36" i="8"/>
  <c r="U35" i="8"/>
  <c r="V35" i="8" s="1"/>
  <c r="Q35" i="8"/>
  <c r="R35" i="8" s="1"/>
  <c r="P35" i="8"/>
  <c r="O35" i="8"/>
  <c r="Q34" i="8"/>
  <c r="R34" i="8" s="1"/>
  <c r="P34" i="8"/>
  <c r="O34" i="8"/>
  <c r="Q33" i="8"/>
  <c r="R33" i="8" s="1"/>
  <c r="P33" i="8"/>
  <c r="U33" i="8" s="1"/>
  <c r="V33" i="8" s="1"/>
  <c r="O33" i="8"/>
  <c r="U32" i="8"/>
  <c r="V32" i="8" s="1"/>
  <c r="Q32" i="8"/>
  <c r="R32" i="8" s="1"/>
  <c r="P32" i="8"/>
  <c r="O32" i="8"/>
  <c r="U31" i="8"/>
  <c r="V31" i="8" s="1"/>
  <c r="Q31" i="8"/>
  <c r="R31" i="8" s="1"/>
  <c r="P31" i="8"/>
  <c r="O31" i="8"/>
  <c r="Q30" i="8"/>
  <c r="R30" i="8" s="1"/>
  <c r="P30" i="8"/>
  <c r="O30" i="8"/>
  <c r="Q29" i="8"/>
  <c r="R29" i="8" s="1"/>
  <c r="P29" i="8"/>
  <c r="O29" i="8"/>
  <c r="U28" i="8"/>
  <c r="V28" i="8" s="1"/>
  <c r="Q28" i="8"/>
  <c r="R28" i="8" s="1"/>
  <c r="P28" i="8"/>
  <c r="O28" i="8"/>
  <c r="U27" i="8"/>
  <c r="V27" i="8" s="1"/>
  <c r="Q27" i="8"/>
  <c r="R27" i="8" s="1"/>
  <c r="P27" i="8"/>
  <c r="O27" i="8"/>
  <c r="Q26" i="8"/>
  <c r="R26" i="8" s="1"/>
  <c r="P26" i="8"/>
  <c r="O26" i="8"/>
  <c r="Q25" i="8"/>
  <c r="R25" i="8" s="1"/>
  <c r="P25" i="8"/>
  <c r="U25" i="8" s="1"/>
  <c r="V25" i="8" s="1"/>
  <c r="O25" i="8"/>
  <c r="U24" i="8"/>
  <c r="V24" i="8" s="1"/>
  <c r="T24" i="8"/>
  <c r="P24" i="8"/>
  <c r="O24" i="8"/>
  <c r="Q24" i="8" s="1"/>
  <c r="R24" i="8" s="1"/>
  <c r="Q23" i="8"/>
  <c r="R23" i="8" s="1"/>
  <c r="P23" i="8"/>
  <c r="T23" i="8" s="1"/>
  <c r="O23" i="8"/>
  <c r="U22" i="8"/>
  <c r="V22" i="8" s="1"/>
  <c r="T22" i="8"/>
  <c r="P22" i="8"/>
  <c r="O22" i="8"/>
  <c r="Q22" i="8" s="1"/>
  <c r="R22" i="8" s="1"/>
  <c r="Q21" i="8"/>
  <c r="R21" i="8" s="1"/>
  <c r="P21" i="8"/>
  <c r="T21" i="8" s="1"/>
  <c r="O21" i="8"/>
  <c r="U20" i="8"/>
  <c r="V20" i="8" s="1"/>
  <c r="T20" i="8"/>
  <c r="P20" i="8"/>
  <c r="O20" i="8"/>
  <c r="Q20" i="8" s="1"/>
  <c r="R20" i="8" s="1"/>
  <c r="V19" i="8"/>
  <c r="Q19" i="8"/>
  <c r="R19" i="8" s="1"/>
  <c r="W19" i="8" s="1"/>
  <c r="P19" i="8"/>
  <c r="U19" i="8" s="1"/>
  <c r="O19" i="8"/>
  <c r="T19" i="8" s="1"/>
  <c r="P18" i="8"/>
  <c r="U18" i="8" s="1"/>
  <c r="O18" i="8"/>
  <c r="Q18" i="8" s="1"/>
  <c r="P17" i="8"/>
  <c r="U17" i="8" s="1"/>
  <c r="O17" i="8"/>
  <c r="T17" i="8" s="1"/>
  <c r="P16" i="8"/>
  <c r="U16" i="8" s="1"/>
  <c r="O16" i="8"/>
  <c r="Q16" i="8" s="1"/>
  <c r="P15" i="8"/>
  <c r="U15" i="8" s="1"/>
  <c r="O15" i="8"/>
  <c r="Q15" i="8" s="1"/>
  <c r="P14" i="8"/>
  <c r="U14" i="8" s="1"/>
  <c r="O14" i="8"/>
  <c r="T14" i="8" s="1"/>
  <c r="P13" i="8"/>
  <c r="U13" i="8" s="1"/>
  <c r="O13" i="8"/>
  <c r="T13" i="8" s="1"/>
  <c r="P12" i="8"/>
  <c r="U12" i="8" s="1"/>
  <c r="O12" i="8"/>
  <c r="Q12" i="8" s="1"/>
  <c r="P11" i="8"/>
  <c r="U11" i="8" s="1"/>
  <c r="O11" i="8"/>
  <c r="Q11" i="8" s="1"/>
  <c r="P10" i="8"/>
  <c r="U10" i="8" s="1"/>
  <c r="O10" i="8"/>
  <c r="T10" i="8" s="1"/>
  <c r="P9" i="8"/>
  <c r="U9" i="8" s="1"/>
  <c r="O9" i="8"/>
  <c r="T9" i="8" s="1"/>
  <c r="P8" i="8"/>
  <c r="U8" i="8" s="1"/>
  <c r="O8" i="8"/>
  <c r="Q8" i="8" s="1"/>
  <c r="P7" i="8"/>
  <c r="U7" i="8" s="1"/>
  <c r="O7" i="8"/>
  <c r="T7" i="8" s="1"/>
  <c r="P6" i="8"/>
  <c r="U6" i="8" s="1"/>
  <c r="O6" i="8"/>
  <c r="Q6" i="8" s="1"/>
  <c r="P5" i="8"/>
  <c r="U5" i="8" s="1"/>
  <c r="O5" i="8"/>
  <c r="T5" i="8" s="1"/>
  <c r="P4" i="8"/>
  <c r="U4" i="8" s="1"/>
  <c r="O4" i="8"/>
  <c r="Q4" i="8" s="1"/>
  <c r="P3" i="8"/>
  <c r="U3" i="8" s="1"/>
  <c r="O3" i="8"/>
  <c r="Q3" i="8" s="1"/>
  <c r="T2" i="8"/>
  <c r="P2" i="8"/>
  <c r="O2" i="8"/>
  <c r="Q2" i="8" s="1"/>
  <c r="R2" i="8" s="1"/>
  <c r="R4" i="8" l="1"/>
  <c r="W4" i="8" s="1"/>
  <c r="V4" i="8"/>
  <c r="R8" i="8"/>
  <c r="W8" i="8" s="1"/>
  <c r="V8" i="8"/>
  <c r="R18" i="8"/>
  <c r="W18" i="8" s="1"/>
  <c r="V18" i="8"/>
  <c r="R11" i="8"/>
  <c r="W11" i="8" s="1"/>
  <c r="V11" i="8"/>
  <c r="R15" i="8"/>
  <c r="W15" i="8" s="1"/>
  <c r="V15" i="8"/>
  <c r="R6" i="8"/>
  <c r="W6" i="8" s="1"/>
  <c r="V6" i="8"/>
  <c r="R12" i="8"/>
  <c r="W12" i="8" s="1"/>
  <c r="V12" i="8"/>
  <c r="R16" i="8"/>
  <c r="W16" i="8" s="1"/>
  <c r="V16" i="8"/>
  <c r="R3" i="8"/>
  <c r="W3" i="8" s="1"/>
  <c r="V3" i="8"/>
  <c r="T3" i="8"/>
  <c r="T4" i="8"/>
  <c r="T6" i="8"/>
  <c r="T8" i="8"/>
  <c r="T11" i="8"/>
  <c r="T12" i="8"/>
  <c r="T15" i="8"/>
  <c r="T16" i="8"/>
  <c r="T18" i="8"/>
  <c r="T29" i="8"/>
  <c r="T37" i="8"/>
  <c r="W37" i="8"/>
  <c r="T41" i="8"/>
  <c r="T49" i="8"/>
  <c r="W49" i="8"/>
  <c r="T53" i="8"/>
  <c r="R113" i="8"/>
  <c r="W113" i="8" s="1"/>
  <c r="V113" i="8"/>
  <c r="R116" i="8"/>
  <c r="W116" i="8" s="1"/>
  <c r="V116" i="8"/>
  <c r="R120" i="8"/>
  <c r="W120" i="8" s="1"/>
  <c r="V120" i="8"/>
  <c r="R124" i="8"/>
  <c r="W124" i="8" s="1"/>
  <c r="V124" i="8"/>
  <c r="R128" i="8"/>
  <c r="W128" i="8" s="1"/>
  <c r="V128" i="8"/>
  <c r="R132" i="8"/>
  <c r="W132" i="8" s="1"/>
  <c r="V132" i="8"/>
  <c r="R136" i="8"/>
  <c r="W136" i="8" s="1"/>
  <c r="V136" i="8"/>
  <c r="R141" i="8"/>
  <c r="W141" i="8" s="1"/>
  <c r="V141" i="8"/>
  <c r="R144" i="8"/>
  <c r="W144" i="8" s="1"/>
  <c r="V144" i="8"/>
  <c r="R148" i="8"/>
  <c r="W148" i="8" s="1"/>
  <c r="V148" i="8"/>
  <c r="R152" i="8"/>
  <c r="W152" i="8" s="1"/>
  <c r="V152" i="8"/>
  <c r="R157" i="8"/>
  <c r="W157" i="8" s="1"/>
  <c r="V157" i="8"/>
  <c r="R161" i="8"/>
  <c r="W161" i="8" s="1"/>
  <c r="V161" i="8"/>
  <c r="R164" i="8"/>
  <c r="W164" i="8" s="1"/>
  <c r="V164" i="8"/>
  <c r="R169" i="8"/>
  <c r="W169" i="8" s="1"/>
  <c r="V169" i="8"/>
  <c r="R172" i="8"/>
  <c r="W172" i="8" s="1"/>
  <c r="V172" i="8"/>
  <c r="Q225" i="8"/>
  <c r="T225" i="8"/>
  <c r="Q304" i="8"/>
  <c r="T304" i="8"/>
  <c r="V309" i="8"/>
  <c r="R309" i="8"/>
  <c r="W309" i="8" s="1"/>
  <c r="U2" i="8"/>
  <c r="V2" i="8" s="1"/>
  <c r="W2" i="8" s="1"/>
  <c r="T30" i="8"/>
  <c r="T42" i="8"/>
  <c r="W42" i="8"/>
  <c r="Q222" i="8"/>
  <c r="T222" i="8"/>
  <c r="Q303" i="8"/>
  <c r="T303" i="8"/>
  <c r="Q5" i="8"/>
  <c r="Q7" i="8"/>
  <c r="Q9" i="8"/>
  <c r="Q10" i="8"/>
  <c r="Q13" i="8"/>
  <c r="Q14" i="8"/>
  <c r="Q17" i="8"/>
  <c r="W20" i="8"/>
  <c r="W22" i="8"/>
  <c r="W24" i="8"/>
  <c r="T27" i="8"/>
  <c r="W27" i="8"/>
  <c r="U29" i="8"/>
  <c r="V29" i="8" s="1"/>
  <c r="W29" i="8" s="1"/>
  <c r="T31" i="8"/>
  <c r="W31" i="8"/>
  <c r="T35" i="8"/>
  <c r="W35" i="8"/>
  <c r="U37" i="8"/>
  <c r="V37" i="8" s="1"/>
  <c r="T39" i="8"/>
  <c r="W39" i="8"/>
  <c r="U41" i="8"/>
  <c r="V41" i="8" s="1"/>
  <c r="W41" i="8" s="1"/>
  <c r="T43" i="8"/>
  <c r="W43" i="8"/>
  <c r="T47" i="8"/>
  <c r="W47" i="8"/>
  <c r="U49" i="8"/>
  <c r="V49" i="8" s="1"/>
  <c r="T51" i="8"/>
  <c r="W51" i="8"/>
  <c r="U53" i="8"/>
  <c r="V53" i="8" s="1"/>
  <c r="W53" i="8" s="1"/>
  <c r="V56" i="8"/>
  <c r="U57" i="8"/>
  <c r="V60" i="8"/>
  <c r="U61" i="8"/>
  <c r="V64" i="8"/>
  <c r="U65" i="8"/>
  <c r="V68" i="8"/>
  <c r="U69" i="8"/>
  <c r="R74" i="8"/>
  <c r="W74" i="8" s="1"/>
  <c r="T81" i="8"/>
  <c r="R82" i="8"/>
  <c r="W82" i="8" s="1"/>
  <c r="T85" i="8"/>
  <c r="R86" i="8"/>
  <c r="W86" i="8" s="1"/>
  <c r="T89" i="8"/>
  <c r="R90" i="8"/>
  <c r="W90" i="8" s="1"/>
  <c r="T93" i="8"/>
  <c r="R94" i="8"/>
  <c r="W94" i="8" s="1"/>
  <c r="T97" i="8"/>
  <c r="R98" i="8"/>
  <c r="W98" i="8" s="1"/>
  <c r="T101" i="8"/>
  <c r="R102" i="8"/>
  <c r="W102" i="8" s="1"/>
  <c r="T105" i="8"/>
  <c r="R106" i="8"/>
  <c r="W106" i="8" s="1"/>
  <c r="Q181" i="8"/>
  <c r="T181" i="8"/>
  <c r="Q189" i="8"/>
  <c r="T189" i="8"/>
  <c r="Q197" i="8"/>
  <c r="T197" i="8"/>
  <c r="Q205" i="8"/>
  <c r="T205" i="8"/>
  <c r="Q213" i="8"/>
  <c r="T213" i="8"/>
  <c r="Q226" i="8"/>
  <c r="T226" i="8"/>
  <c r="V238" i="8"/>
  <c r="R238" i="8"/>
  <c r="W238" i="8" s="1"/>
  <c r="T25" i="8"/>
  <c r="W25" i="8"/>
  <c r="T33" i="8"/>
  <c r="W33" i="8"/>
  <c r="T45" i="8"/>
  <c r="W45" i="8"/>
  <c r="R112" i="8"/>
  <c r="W112" i="8" s="1"/>
  <c r="V112" i="8"/>
  <c r="R117" i="8"/>
  <c r="W117" i="8" s="1"/>
  <c r="V117" i="8"/>
  <c r="R121" i="8"/>
  <c r="W121" i="8" s="1"/>
  <c r="V121" i="8"/>
  <c r="R125" i="8"/>
  <c r="W125" i="8" s="1"/>
  <c r="V125" i="8"/>
  <c r="R129" i="8"/>
  <c r="W129" i="8" s="1"/>
  <c r="V129" i="8"/>
  <c r="R133" i="8"/>
  <c r="W133" i="8" s="1"/>
  <c r="V133" i="8"/>
  <c r="R137" i="8"/>
  <c r="W137" i="8" s="1"/>
  <c r="V137" i="8"/>
  <c r="R140" i="8"/>
  <c r="W140" i="8" s="1"/>
  <c r="V140" i="8"/>
  <c r="R145" i="8"/>
  <c r="W145" i="8" s="1"/>
  <c r="V145" i="8"/>
  <c r="R149" i="8"/>
  <c r="W149" i="8" s="1"/>
  <c r="V149" i="8"/>
  <c r="R153" i="8"/>
  <c r="W153" i="8" s="1"/>
  <c r="V153" i="8"/>
  <c r="R156" i="8"/>
  <c r="W156" i="8" s="1"/>
  <c r="V156" i="8"/>
  <c r="R160" i="8"/>
  <c r="W160" i="8" s="1"/>
  <c r="V160" i="8"/>
  <c r="R165" i="8"/>
  <c r="W165" i="8" s="1"/>
  <c r="V165" i="8"/>
  <c r="R168" i="8"/>
  <c r="W168" i="8" s="1"/>
  <c r="V168" i="8"/>
  <c r="R173" i="8"/>
  <c r="W173" i="8" s="1"/>
  <c r="V173" i="8"/>
  <c r="Q229" i="8"/>
  <c r="T229" i="8"/>
  <c r="T26" i="8"/>
  <c r="T34" i="8"/>
  <c r="W34" i="8"/>
  <c r="T38" i="8"/>
  <c r="T46" i="8"/>
  <c r="T50" i="8"/>
  <c r="U21" i="8"/>
  <c r="V21" i="8" s="1"/>
  <c r="W21" i="8" s="1"/>
  <c r="U23" i="8"/>
  <c r="V23" i="8" s="1"/>
  <c r="W23" i="8" s="1"/>
  <c r="U26" i="8"/>
  <c r="V26" i="8" s="1"/>
  <c r="W26" i="8" s="1"/>
  <c r="T28" i="8"/>
  <c r="W28" i="8"/>
  <c r="U30" i="8"/>
  <c r="V30" i="8" s="1"/>
  <c r="W30" i="8" s="1"/>
  <c r="T32" i="8"/>
  <c r="W32" i="8"/>
  <c r="U34" i="8"/>
  <c r="V34" i="8" s="1"/>
  <c r="T36" i="8"/>
  <c r="W36" i="8"/>
  <c r="U38" i="8"/>
  <c r="V38" i="8" s="1"/>
  <c r="W38" i="8" s="1"/>
  <c r="T40" i="8"/>
  <c r="W40" i="8"/>
  <c r="U42" i="8"/>
  <c r="V42" i="8" s="1"/>
  <c r="T44" i="8"/>
  <c r="W44" i="8"/>
  <c r="U46" i="8"/>
  <c r="V46" i="8" s="1"/>
  <c r="W46" i="8" s="1"/>
  <c r="T48" i="8"/>
  <c r="W48" i="8"/>
  <c r="U50" i="8"/>
  <c r="V50" i="8" s="1"/>
  <c r="W50" i="8" s="1"/>
  <c r="T52" i="8"/>
  <c r="W52" i="8"/>
  <c r="U54" i="8"/>
  <c r="V57" i="8"/>
  <c r="U58" i="8"/>
  <c r="V61" i="8"/>
  <c r="U62" i="8"/>
  <c r="V65" i="8"/>
  <c r="U66" i="8"/>
  <c r="V69" i="8"/>
  <c r="U70" i="8"/>
  <c r="T82" i="8"/>
  <c r="R83" i="8"/>
  <c r="W83" i="8" s="1"/>
  <c r="T86" i="8"/>
  <c r="R87" i="8"/>
  <c r="W87" i="8" s="1"/>
  <c r="T90" i="8"/>
  <c r="R91" i="8"/>
  <c r="W91" i="8" s="1"/>
  <c r="T94" i="8"/>
  <c r="R95" i="8"/>
  <c r="W95" i="8" s="1"/>
  <c r="T98" i="8"/>
  <c r="R99" i="8"/>
  <c r="W99" i="8" s="1"/>
  <c r="T102" i="8"/>
  <c r="R103" i="8"/>
  <c r="W103" i="8" s="1"/>
  <c r="T106" i="8"/>
  <c r="R107" i="8"/>
  <c r="W107" i="8" s="1"/>
  <c r="Q179" i="8"/>
  <c r="T179" i="8"/>
  <c r="Q187" i="8"/>
  <c r="T187" i="8"/>
  <c r="Q195" i="8"/>
  <c r="T195" i="8"/>
  <c r="Q203" i="8"/>
  <c r="T203" i="8"/>
  <c r="Q211" i="8"/>
  <c r="T211" i="8"/>
  <c r="V240" i="8"/>
  <c r="R240" i="8"/>
  <c r="W240" i="8" s="1"/>
  <c r="Q183" i="8"/>
  <c r="T183" i="8"/>
  <c r="Q191" i="8"/>
  <c r="T191" i="8"/>
  <c r="Q199" i="8"/>
  <c r="T199" i="8"/>
  <c r="Q207" i="8"/>
  <c r="T207" i="8"/>
  <c r="Q215" i="8"/>
  <c r="T215" i="8"/>
  <c r="V218" i="8"/>
  <c r="R218" i="8"/>
  <c r="W218" i="8" s="1"/>
  <c r="Q221" i="8"/>
  <c r="T221" i="8"/>
  <c r="V246" i="8"/>
  <c r="R246" i="8"/>
  <c r="W246" i="8" s="1"/>
  <c r="V175" i="8"/>
  <c r="R175" i="8"/>
  <c r="W175" i="8" s="1"/>
  <c r="Q177" i="8"/>
  <c r="T177" i="8"/>
  <c r="Q185" i="8"/>
  <c r="T185" i="8"/>
  <c r="Q193" i="8"/>
  <c r="T193" i="8"/>
  <c r="Q201" i="8"/>
  <c r="T201" i="8"/>
  <c r="Q209" i="8"/>
  <c r="T209" i="8"/>
  <c r="Q217" i="8"/>
  <c r="T217" i="8"/>
  <c r="V230" i="8"/>
  <c r="R230" i="8"/>
  <c r="W230" i="8" s="1"/>
  <c r="T233" i="8"/>
  <c r="Q233" i="8"/>
  <c r="V248" i="8"/>
  <c r="R248" i="8"/>
  <c r="W248" i="8" s="1"/>
  <c r="V234" i="8"/>
  <c r="R234" i="8"/>
  <c r="W234" i="8" s="1"/>
  <c r="V242" i="8"/>
  <c r="R242" i="8"/>
  <c r="W242" i="8" s="1"/>
  <c r="V250" i="8"/>
  <c r="R250" i="8"/>
  <c r="W250" i="8" s="1"/>
  <c r="Q302" i="8"/>
  <c r="T302" i="8"/>
  <c r="Q306" i="8"/>
  <c r="T306" i="8"/>
  <c r="Q313" i="8"/>
  <c r="T313" i="8"/>
  <c r="V236" i="8"/>
  <c r="R236" i="8"/>
  <c r="W236" i="8" s="1"/>
  <c r="V244" i="8"/>
  <c r="R244" i="8"/>
  <c r="W244" i="8" s="1"/>
  <c r="Q301" i="8"/>
  <c r="T301" i="8"/>
  <c r="Q305" i="8"/>
  <c r="T305"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76" i="8"/>
  <c r="T277" i="8"/>
  <c r="T278" i="8"/>
  <c r="T279" i="8"/>
  <c r="T280" i="8"/>
  <c r="T281" i="8"/>
  <c r="T282" i="8"/>
  <c r="T283" i="8"/>
  <c r="T284" i="8"/>
  <c r="T285" i="8"/>
  <c r="T286" i="8"/>
  <c r="T287" i="8"/>
  <c r="T288" i="8"/>
  <c r="T289" i="8"/>
  <c r="T290" i="8"/>
  <c r="T291" i="8"/>
  <c r="T292" i="8"/>
  <c r="T293" i="8"/>
  <c r="T294" i="8"/>
  <c r="T295" i="8"/>
  <c r="T296" i="8"/>
  <c r="T297" i="8"/>
  <c r="T298" i="8"/>
  <c r="R10" i="8" l="1"/>
  <c r="W10" i="8" s="1"/>
  <c r="V10" i="8"/>
  <c r="R305" i="8"/>
  <c r="W305" i="8" s="1"/>
  <c r="V305" i="8"/>
  <c r="R302" i="8"/>
  <c r="W302" i="8" s="1"/>
  <c r="V302" i="8"/>
  <c r="V193" i="8"/>
  <c r="R193" i="8"/>
  <c r="W193" i="8" s="1"/>
  <c r="V207" i="8"/>
  <c r="R207" i="8"/>
  <c r="W207" i="8" s="1"/>
  <c r="V187" i="8"/>
  <c r="R187" i="8"/>
  <c r="W187" i="8" s="1"/>
  <c r="V229" i="8"/>
  <c r="R229" i="8"/>
  <c r="W229" i="8" s="1"/>
  <c r="V226" i="8"/>
  <c r="R226" i="8"/>
  <c r="W226" i="8" s="1"/>
  <c r="V205" i="8"/>
  <c r="R205" i="8"/>
  <c r="W205" i="8" s="1"/>
  <c r="R17" i="8"/>
  <c r="W17" i="8" s="1"/>
  <c r="V17" i="8"/>
  <c r="V233" i="8"/>
  <c r="R233" i="8"/>
  <c r="W233" i="8" s="1"/>
  <c r="R14" i="8"/>
  <c r="W14" i="8" s="1"/>
  <c r="V14" i="8"/>
  <c r="R7" i="8"/>
  <c r="W7" i="8" s="1"/>
  <c r="V7" i="8"/>
  <c r="V225" i="8"/>
  <c r="R225" i="8"/>
  <c r="W225" i="8" s="1"/>
  <c r="R304" i="8"/>
  <c r="W304" i="8" s="1"/>
  <c r="V304" i="8"/>
  <c r="R313" i="8"/>
  <c r="W313" i="8" s="1"/>
  <c r="V313" i="8"/>
  <c r="V209" i="8"/>
  <c r="R209" i="8"/>
  <c r="W209" i="8" s="1"/>
  <c r="V177" i="8"/>
  <c r="R177" i="8"/>
  <c r="W177" i="8" s="1"/>
  <c r="V191" i="8"/>
  <c r="R191" i="8"/>
  <c r="W191" i="8" s="1"/>
  <c r="V203" i="8"/>
  <c r="R203" i="8"/>
  <c r="W203" i="8" s="1"/>
  <c r="V189" i="8"/>
  <c r="R189" i="8"/>
  <c r="W189" i="8" s="1"/>
  <c r="R9" i="8"/>
  <c r="W9" i="8" s="1"/>
  <c r="V9" i="8"/>
  <c r="R303" i="8"/>
  <c r="W303" i="8" s="1"/>
  <c r="V303" i="8"/>
  <c r="R301" i="8"/>
  <c r="W301" i="8" s="1"/>
  <c r="V301" i="8"/>
  <c r="R306" i="8"/>
  <c r="W306" i="8" s="1"/>
  <c r="V306" i="8"/>
  <c r="V217" i="8"/>
  <c r="R217" i="8"/>
  <c r="W217" i="8" s="1"/>
  <c r="V201" i="8"/>
  <c r="R201" i="8"/>
  <c r="W201" i="8" s="1"/>
  <c r="V185" i="8"/>
  <c r="R185" i="8"/>
  <c r="W185" i="8" s="1"/>
  <c r="V221" i="8"/>
  <c r="R221" i="8"/>
  <c r="W221" i="8" s="1"/>
  <c r="V215" i="8"/>
  <c r="R215" i="8"/>
  <c r="W215" i="8" s="1"/>
  <c r="V199" i="8"/>
  <c r="R199" i="8"/>
  <c r="W199" i="8" s="1"/>
  <c r="V183" i="8"/>
  <c r="R183" i="8"/>
  <c r="W183" i="8" s="1"/>
  <c r="V211" i="8"/>
  <c r="R211" i="8"/>
  <c r="W211" i="8" s="1"/>
  <c r="V195" i="8"/>
  <c r="R195" i="8"/>
  <c r="W195" i="8" s="1"/>
  <c r="V179" i="8"/>
  <c r="R179" i="8"/>
  <c r="W179" i="8" s="1"/>
  <c r="V213" i="8"/>
  <c r="R213" i="8"/>
  <c r="W213" i="8" s="1"/>
  <c r="V197" i="8"/>
  <c r="R197" i="8"/>
  <c r="W197" i="8" s="1"/>
  <c r="V181" i="8"/>
  <c r="R181" i="8"/>
  <c r="W181" i="8" s="1"/>
  <c r="R13" i="8"/>
  <c r="W13" i="8" s="1"/>
  <c r="V13" i="8"/>
  <c r="R5" i="8"/>
  <c r="W5" i="8" s="1"/>
  <c r="V5" i="8"/>
  <c r="V222" i="8"/>
  <c r="R222" i="8"/>
  <c r="W222" i="8" s="1"/>
  <c r="T87" i="7" l="1"/>
  <c r="P87" i="7"/>
  <c r="U87" i="7" s="1"/>
  <c r="V87" i="7" s="1"/>
  <c r="W87" i="7" s="1"/>
  <c r="O87" i="7"/>
  <c r="Q87" i="7" s="1"/>
  <c r="R87" i="7" s="1"/>
  <c r="W86" i="7"/>
  <c r="T86" i="7"/>
  <c r="P86" i="7"/>
  <c r="U86" i="7" s="1"/>
  <c r="V86" i="7" s="1"/>
  <c r="O86" i="7"/>
  <c r="Q86" i="7" s="1"/>
  <c r="R86" i="7" s="1"/>
  <c r="T85" i="7"/>
  <c r="P85" i="7"/>
  <c r="U85" i="7" s="1"/>
  <c r="V85" i="7" s="1"/>
  <c r="W85" i="7" s="1"/>
  <c r="O85" i="7"/>
  <c r="Q85" i="7" s="1"/>
  <c r="R85" i="7" s="1"/>
  <c r="W84" i="7"/>
  <c r="T84" i="7"/>
  <c r="P84" i="7"/>
  <c r="U84" i="7" s="1"/>
  <c r="V84" i="7" s="1"/>
  <c r="O84" i="7"/>
  <c r="Q84" i="7" s="1"/>
  <c r="R84" i="7" s="1"/>
  <c r="T83" i="7"/>
  <c r="R83" i="7"/>
  <c r="W83" i="7" s="1"/>
  <c r="P83" i="7"/>
  <c r="U83" i="7" s="1"/>
  <c r="O83" i="7"/>
  <c r="Q83" i="7" s="1"/>
  <c r="V83" i="7" s="1"/>
  <c r="P82" i="7"/>
  <c r="U82" i="7" s="1"/>
  <c r="O82" i="7"/>
  <c r="T81" i="7"/>
  <c r="P81" i="7"/>
  <c r="U81" i="7" s="1"/>
  <c r="V81" i="7" s="1"/>
  <c r="W81" i="7" s="1"/>
  <c r="O81" i="7"/>
  <c r="Q81" i="7" s="1"/>
  <c r="R81" i="7" s="1"/>
  <c r="F81" i="7"/>
  <c r="T80" i="7"/>
  <c r="P80" i="7"/>
  <c r="O80" i="7"/>
  <c r="Q80" i="7" s="1"/>
  <c r="R80" i="7" s="1"/>
  <c r="F80" i="7"/>
  <c r="V79" i="7"/>
  <c r="U79" i="7"/>
  <c r="Q79" i="7"/>
  <c r="R79" i="7" s="1"/>
  <c r="P79" i="7"/>
  <c r="O79" i="7"/>
  <c r="F79" i="7"/>
  <c r="T78" i="7"/>
  <c r="Q78" i="7"/>
  <c r="R78" i="7" s="1"/>
  <c r="P78" i="7"/>
  <c r="U78" i="7" s="1"/>
  <c r="V78" i="7" s="1"/>
  <c r="W78" i="7" s="1"/>
  <c r="O78" i="7"/>
  <c r="F78" i="7"/>
  <c r="W77" i="7"/>
  <c r="T77" i="7"/>
  <c r="P77" i="7"/>
  <c r="U77" i="7" s="1"/>
  <c r="V77" i="7" s="1"/>
  <c r="O77" i="7"/>
  <c r="Q77" i="7" s="1"/>
  <c r="R77" i="7" s="1"/>
  <c r="F77" i="7"/>
  <c r="P76" i="7"/>
  <c r="O76" i="7"/>
  <c r="Q76" i="7" s="1"/>
  <c r="R76" i="7" s="1"/>
  <c r="F76" i="7"/>
  <c r="Q75" i="7"/>
  <c r="R75" i="7" s="1"/>
  <c r="P75" i="7"/>
  <c r="U75" i="7" s="1"/>
  <c r="V75" i="7" s="1"/>
  <c r="O75" i="7"/>
  <c r="F75" i="7"/>
  <c r="T74" i="7"/>
  <c r="R74" i="7"/>
  <c r="Q74" i="7"/>
  <c r="P74" i="7"/>
  <c r="U74" i="7" s="1"/>
  <c r="V74" i="7" s="1"/>
  <c r="W74" i="7" s="1"/>
  <c r="O74" i="7"/>
  <c r="T73" i="7"/>
  <c r="Q73" i="7"/>
  <c r="R73" i="7" s="1"/>
  <c r="P73" i="7"/>
  <c r="U73" i="7" s="1"/>
  <c r="V73" i="7" s="1"/>
  <c r="W73" i="7" s="1"/>
  <c r="O73" i="7"/>
  <c r="T72" i="7"/>
  <c r="R72" i="7"/>
  <c r="Q72" i="7"/>
  <c r="P72" i="7"/>
  <c r="U72" i="7" s="1"/>
  <c r="V72" i="7" s="1"/>
  <c r="W72" i="7" s="1"/>
  <c r="O72" i="7"/>
  <c r="T71" i="7"/>
  <c r="Q71" i="7"/>
  <c r="R71" i="7" s="1"/>
  <c r="P71" i="7"/>
  <c r="U71" i="7" s="1"/>
  <c r="V71" i="7" s="1"/>
  <c r="W71" i="7" s="1"/>
  <c r="O71" i="7"/>
  <c r="T70" i="7"/>
  <c r="R70" i="7"/>
  <c r="Q70" i="7"/>
  <c r="P70" i="7"/>
  <c r="U70" i="7" s="1"/>
  <c r="V70" i="7" s="1"/>
  <c r="W70" i="7" s="1"/>
  <c r="O70" i="7"/>
  <c r="W69" i="7"/>
  <c r="T69" i="7"/>
  <c r="Q69" i="7"/>
  <c r="R69" i="7" s="1"/>
  <c r="P69" i="7"/>
  <c r="U69" i="7" s="1"/>
  <c r="V69" i="7" s="1"/>
  <c r="O69" i="7"/>
  <c r="F69" i="7"/>
  <c r="W68" i="7"/>
  <c r="T68" i="7"/>
  <c r="R68" i="7"/>
  <c r="P68" i="7"/>
  <c r="U68" i="7" s="1"/>
  <c r="V68" i="7" s="1"/>
  <c r="O68" i="7"/>
  <c r="Q68" i="7" s="1"/>
  <c r="F68" i="7"/>
  <c r="U67" i="7"/>
  <c r="V67" i="7" s="1"/>
  <c r="P67" i="7"/>
  <c r="O67" i="7"/>
  <c r="Q67" i="7" s="1"/>
  <c r="R67" i="7" s="1"/>
  <c r="F67" i="7"/>
  <c r="U66" i="7"/>
  <c r="V66" i="7" s="1"/>
  <c r="Q66" i="7"/>
  <c r="R66" i="7" s="1"/>
  <c r="P66" i="7"/>
  <c r="O66" i="7"/>
  <c r="Q65" i="7"/>
  <c r="R65" i="7" s="1"/>
  <c r="P65" i="7"/>
  <c r="O65" i="7"/>
  <c r="U64" i="7"/>
  <c r="V64" i="7" s="1"/>
  <c r="Q64" i="7"/>
  <c r="R64" i="7" s="1"/>
  <c r="P64" i="7"/>
  <c r="O64" i="7"/>
  <c r="V63" i="7"/>
  <c r="U63" i="7"/>
  <c r="Q63" i="7"/>
  <c r="R63" i="7" s="1"/>
  <c r="P63" i="7"/>
  <c r="O63" i="7"/>
  <c r="U62" i="7"/>
  <c r="V62" i="7" s="1"/>
  <c r="Q62" i="7"/>
  <c r="R62" i="7" s="1"/>
  <c r="P62" i="7"/>
  <c r="O62" i="7"/>
  <c r="Q61" i="7"/>
  <c r="R61" i="7" s="1"/>
  <c r="P61" i="7"/>
  <c r="O61" i="7"/>
  <c r="F61" i="7"/>
  <c r="W60" i="7"/>
  <c r="R60" i="7"/>
  <c r="Q60" i="7"/>
  <c r="P60" i="7"/>
  <c r="U60" i="7" s="1"/>
  <c r="V60" i="7" s="1"/>
  <c r="O60" i="7"/>
  <c r="R59" i="7"/>
  <c r="Q59" i="7"/>
  <c r="P59" i="7"/>
  <c r="U59" i="7" s="1"/>
  <c r="V59" i="7" s="1"/>
  <c r="W59" i="7" s="1"/>
  <c r="O59" i="7"/>
  <c r="R58" i="7"/>
  <c r="Q58" i="7"/>
  <c r="P58" i="7"/>
  <c r="U58" i="7" s="1"/>
  <c r="V58" i="7" s="1"/>
  <c r="W58" i="7" s="1"/>
  <c r="O58" i="7"/>
  <c r="W57" i="7"/>
  <c r="Q57" i="7"/>
  <c r="R57" i="7" s="1"/>
  <c r="P57" i="7"/>
  <c r="U57" i="7" s="1"/>
  <c r="V57" i="7" s="1"/>
  <c r="O57" i="7"/>
  <c r="V56" i="7"/>
  <c r="W56" i="7" s="1"/>
  <c r="R56" i="7"/>
  <c r="Q56" i="7"/>
  <c r="P56" i="7"/>
  <c r="U56" i="7" s="1"/>
  <c r="O56" i="7"/>
  <c r="R55" i="7"/>
  <c r="Q55" i="7"/>
  <c r="P55" i="7"/>
  <c r="U55" i="7" s="1"/>
  <c r="V55" i="7" s="1"/>
  <c r="W55" i="7" s="1"/>
  <c r="O55" i="7"/>
  <c r="F55" i="7"/>
  <c r="T54" i="7"/>
  <c r="P54" i="7"/>
  <c r="U54" i="7" s="1"/>
  <c r="V54" i="7" s="1"/>
  <c r="W54" i="7" s="1"/>
  <c r="O54" i="7"/>
  <c r="Q54" i="7" s="1"/>
  <c r="R54" i="7" s="1"/>
  <c r="F54" i="7"/>
  <c r="T53" i="7"/>
  <c r="P53" i="7"/>
  <c r="O53" i="7"/>
  <c r="Q53" i="7" s="1"/>
  <c r="R53" i="7" s="1"/>
  <c r="P52" i="7"/>
  <c r="T52" i="7" s="1"/>
  <c r="O52" i="7"/>
  <c r="Q52" i="7" s="1"/>
  <c r="R52" i="7" s="1"/>
  <c r="T51" i="7"/>
  <c r="P51" i="7"/>
  <c r="O51" i="7"/>
  <c r="Q51" i="7" s="1"/>
  <c r="R51" i="7" s="1"/>
  <c r="P50" i="7"/>
  <c r="O50" i="7"/>
  <c r="Q50" i="7" s="1"/>
  <c r="R50" i="7" s="1"/>
  <c r="T49" i="7"/>
  <c r="P49" i="7"/>
  <c r="O49" i="7"/>
  <c r="Q49" i="7" s="1"/>
  <c r="R49" i="7" s="1"/>
  <c r="F49" i="7"/>
  <c r="V48" i="7"/>
  <c r="U48" i="7"/>
  <c r="Q48" i="7"/>
  <c r="R48" i="7" s="1"/>
  <c r="P48" i="7"/>
  <c r="O48" i="7"/>
  <c r="F48" i="7"/>
  <c r="W47" i="7"/>
  <c r="Q47" i="7"/>
  <c r="R47" i="7" s="1"/>
  <c r="P47" i="7"/>
  <c r="U47" i="7" s="1"/>
  <c r="V47" i="7" s="1"/>
  <c r="O47" i="7"/>
  <c r="F47" i="7"/>
  <c r="W46" i="7"/>
  <c r="T46" i="7"/>
  <c r="P46" i="7"/>
  <c r="U46" i="7" s="1"/>
  <c r="V46" i="7" s="1"/>
  <c r="O46" i="7"/>
  <c r="Q46" i="7" s="1"/>
  <c r="R46" i="7" s="1"/>
  <c r="W45" i="7"/>
  <c r="T45" i="7"/>
  <c r="P45" i="7"/>
  <c r="U45" i="7" s="1"/>
  <c r="V45" i="7" s="1"/>
  <c r="O45" i="7"/>
  <c r="Q45" i="7" s="1"/>
  <c r="R45" i="7" s="1"/>
  <c r="T44" i="7"/>
  <c r="R44" i="7"/>
  <c r="P44" i="7"/>
  <c r="U44" i="7" s="1"/>
  <c r="V44" i="7" s="1"/>
  <c r="W44" i="7" s="1"/>
  <c r="O44" i="7"/>
  <c r="Q44" i="7" s="1"/>
  <c r="W43" i="7"/>
  <c r="T43" i="7"/>
  <c r="R43" i="7"/>
  <c r="P43" i="7"/>
  <c r="U43" i="7" s="1"/>
  <c r="V43" i="7" s="1"/>
  <c r="O43" i="7"/>
  <c r="Q43" i="7" s="1"/>
  <c r="T42" i="7"/>
  <c r="P42" i="7"/>
  <c r="U42" i="7" s="1"/>
  <c r="V42" i="7" s="1"/>
  <c r="W42" i="7" s="1"/>
  <c r="O42" i="7"/>
  <c r="Q42" i="7" s="1"/>
  <c r="R42" i="7" s="1"/>
  <c r="W41" i="7"/>
  <c r="T41" i="7"/>
  <c r="R41" i="7"/>
  <c r="P41" i="7"/>
  <c r="U41" i="7" s="1"/>
  <c r="V41" i="7" s="1"/>
  <c r="O41" i="7"/>
  <c r="Q41" i="7" s="1"/>
  <c r="T40" i="7"/>
  <c r="R40" i="7"/>
  <c r="P40" i="7"/>
  <c r="U40" i="7" s="1"/>
  <c r="V40" i="7" s="1"/>
  <c r="W40" i="7" s="1"/>
  <c r="O40" i="7"/>
  <c r="Q40" i="7" s="1"/>
  <c r="F40" i="7"/>
  <c r="U39" i="7"/>
  <c r="V39" i="7" s="1"/>
  <c r="T39" i="7"/>
  <c r="P39" i="7"/>
  <c r="O39" i="7"/>
  <c r="Q39" i="7" s="1"/>
  <c r="R39" i="7" s="1"/>
  <c r="F39" i="7"/>
  <c r="Q38" i="7"/>
  <c r="R38" i="7" s="1"/>
  <c r="P38" i="7"/>
  <c r="O38" i="7"/>
  <c r="F38" i="7"/>
  <c r="R37" i="7"/>
  <c r="Q37" i="7"/>
  <c r="P37" i="7"/>
  <c r="U37" i="7" s="1"/>
  <c r="V37" i="7" s="1"/>
  <c r="W37" i="7" s="1"/>
  <c r="O37" i="7"/>
  <c r="W36" i="7"/>
  <c r="Q36" i="7"/>
  <c r="R36" i="7" s="1"/>
  <c r="P36" i="7"/>
  <c r="U36" i="7" s="1"/>
  <c r="V36" i="7" s="1"/>
  <c r="O36" i="7"/>
  <c r="V35" i="7"/>
  <c r="W35" i="7" s="1"/>
  <c r="R35" i="7"/>
  <c r="Q35" i="7"/>
  <c r="P35" i="7"/>
  <c r="U35" i="7" s="1"/>
  <c r="O35" i="7"/>
  <c r="R34" i="7"/>
  <c r="Q34" i="7"/>
  <c r="P34" i="7"/>
  <c r="U34" i="7" s="1"/>
  <c r="V34" i="7" s="1"/>
  <c r="W34" i="7" s="1"/>
  <c r="O34" i="7"/>
  <c r="R33" i="7"/>
  <c r="Q33" i="7"/>
  <c r="P33" i="7"/>
  <c r="U33" i="7" s="1"/>
  <c r="V33" i="7" s="1"/>
  <c r="W33" i="7" s="1"/>
  <c r="O33" i="7"/>
  <c r="W32" i="7"/>
  <c r="Q32" i="7"/>
  <c r="R32" i="7" s="1"/>
  <c r="P32" i="7"/>
  <c r="U32" i="7" s="1"/>
  <c r="V32" i="7" s="1"/>
  <c r="O32" i="7"/>
  <c r="V31" i="7"/>
  <c r="W31" i="7" s="1"/>
  <c r="R31" i="7"/>
  <c r="Q31" i="7"/>
  <c r="P31" i="7"/>
  <c r="U31" i="7" s="1"/>
  <c r="O31" i="7"/>
  <c r="R30" i="7"/>
  <c r="Q30" i="7"/>
  <c r="P30" i="7"/>
  <c r="U30" i="7" s="1"/>
  <c r="V30" i="7" s="1"/>
  <c r="W30" i="7" s="1"/>
  <c r="O30" i="7"/>
  <c r="F30" i="7"/>
  <c r="T29" i="7"/>
  <c r="P29" i="7"/>
  <c r="U29" i="7" s="1"/>
  <c r="V29" i="7" s="1"/>
  <c r="W29" i="7" s="1"/>
  <c r="O29" i="7"/>
  <c r="Q29" i="7" s="1"/>
  <c r="R29" i="7" s="1"/>
  <c r="V28" i="7"/>
  <c r="W28" i="7" s="1"/>
  <c r="T28" i="7"/>
  <c r="P28" i="7"/>
  <c r="U28" i="7" s="1"/>
  <c r="O28" i="7"/>
  <c r="Q28" i="7" s="1"/>
  <c r="R28" i="7" s="1"/>
  <c r="F28" i="7"/>
  <c r="U27" i="7"/>
  <c r="V27" i="7" s="1"/>
  <c r="T27" i="7"/>
  <c r="R27" i="7"/>
  <c r="P27" i="7"/>
  <c r="O27" i="7"/>
  <c r="Q27" i="7" s="1"/>
  <c r="F27" i="7"/>
  <c r="Q26" i="7"/>
  <c r="R26" i="7" s="1"/>
  <c r="P26" i="7"/>
  <c r="O26" i="7"/>
  <c r="P25" i="7"/>
  <c r="U25" i="7" s="1"/>
  <c r="V25" i="7" s="1"/>
  <c r="O25" i="7"/>
  <c r="Q25" i="7" s="1"/>
  <c r="R25" i="7" s="1"/>
  <c r="T24" i="7"/>
  <c r="Q24" i="7"/>
  <c r="R24" i="7" s="1"/>
  <c r="P24" i="7"/>
  <c r="O24" i="7"/>
  <c r="U23" i="7"/>
  <c r="V23" i="7" s="1"/>
  <c r="P23" i="7"/>
  <c r="O23" i="7"/>
  <c r="Q23" i="7" s="1"/>
  <c r="R23" i="7" s="1"/>
  <c r="R22" i="7"/>
  <c r="P22" i="7"/>
  <c r="U22" i="7" s="1"/>
  <c r="V22" i="7" s="1"/>
  <c r="O22" i="7"/>
  <c r="Q22" i="7" s="1"/>
  <c r="T21" i="7"/>
  <c r="P21" i="7"/>
  <c r="O21" i="7"/>
  <c r="Q21" i="7" s="1"/>
  <c r="R21" i="7" s="1"/>
  <c r="R20" i="7"/>
  <c r="P20" i="7"/>
  <c r="U20" i="7" s="1"/>
  <c r="V20" i="7" s="1"/>
  <c r="O20" i="7"/>
  <c r="Q20" i="7" s="1"/>
  <c r="T19" i="7"/>
  <c r="P19" i="7"/>
  <c r="O19" i="7"/>
  <c r="Q19" i="7" s="1"/>
  <c r="R19" i="7" s="1"/>
  <c r="R18" i="7"/>
  <c r="P18" i="7"/>
  <c r="U18" i="7" s="1"/>
  <c r="V18" i="7" s="1"/>
  <c r="O18" i="7"/>
  <c r="Q18" i="7" s="1"/>
  <c r="T17" i="7"/>
  <c r="P17" i="7"/>
  <c r="O17" i="7"/>
  <c r="Q17" i="7" s="1"/>
  <c r="R17" i="7" s="1"/>
  <c r="R16" i="7"/>
  <c r="P16" i="7"/>
  <c r="U16" i="7" s="1"/>
  <c r="V16" i="7" s="1"/>
  <c r="O16" i="7"/>
  <c r="Q16" i="7" s="1"/>
  <c r="U15" i="7"/>
  <c r="V15" i="7" s="1"/>
  <c r="T15" i="7"/>
  <c r="P15" i="7"/>
  <c r="W15" i="7" s="1"/>
  <c r="O15" i="7"/>
  <c r="Q15" i="7" s="1"/>
  <c r="R15" i="7" s="1"/>
  <c r="R14" i="7"/>
  <c r="P14" i="7"/>
  <c r="U14" i="7" s="1"/>
  <c r="V14" i="7" s="1"/>
  <c r="O14" i="7"/>
  <c r="Q14" i="7" s="1"/>
  <c r="F14" i="7"/>
  <c r="U13" i="7"/>
  <c r="V13" i="7" s="1"/>
  <c r="P13" i="7"/>
  <c r="O13" i="7"/>
  <c r="Q13" i="7" s="1"/>
  <c r="R13" i="7" s="1"/>
  <c r="U12" i="7"/>
  <c r="V12" i="7" s="1"/>
  <c r="T12" i="7"/>
  <c r="Q12" i="7"/>
  <c r="R12" i="7" s="1"/>
  <c r="P12" i="7"/>
  <c r="O12" i="7"/>
  <c r="U11" i="7"/>
  <c r="V11" i="7" s="1"/>
  <c r="P11" i="7"/>
  <c r="O11" i="7"/>
  <c r="Q11" i="7" s="1"/>
  <c r="R11" i="7" s="1"/>
  <c r="U10" i="7"/>
  <c r="V10" i="7" s="1"/>
  <c r="T10" i="7"/>
  <c r="Q10" i="7"/>
  <c r="R10" i="7" s="1"/>
  <c r="P10" i="7"/>
  <c r="O10" i="7"/>
  <c r="U9" i="7"/>
  <c r="V9" i="7" s="1"/>
  <c r="P9" i="7"/>
  <c r="O9" i="7"/>
  <c r="Q9" i="7" s="1"/>
  <c r="R9" i="7" s="1"/>
  <c r="U8" i="7"/>
  <c r="V8" i="7" s="1"/>
  <c r="T8" i="7"/>
  <c r="Q8" i="7"/>
  <c r="R8" i="7" s="1"/>
  <c r="P8" i="7"/>
  <c r="O8" i="7"/>
  <c r="U7" i="7"/>
  <c r="V7" i="7" s="1"/>
  <c r="P7" i="7"/>
  <c r="O7" i="7"/>
  <c r="Q7" i="7" s="1"/>
  <c r="R7" i="7" s="1"/>
  <c r="U6" i="7"/>
  <c r="V6" i="7" s="1"/>
  <c r="T6" i="7"/>
  <c r="Q6" i="7"/>
  <c r="R6" i="7" s="1"/>
  <c r="P6" i="7"/>
  <c r="O6" i="7"/>
  <c r="U5" i="7"/>
  <c r="V5" i="7" s="1"/>
  <c r="P5" i="7"/>
  <c r="O5" i="7"/>
  <c r="Q5" i="7" s="1"/>
  <c r="R5" i="7" s="1"/>
  <c r="U4" i="7"/>
  <c r="V4" i="7" s="1"/>
  <c r="T4" i="7"/>
  <c r="Q4" i="7"/>
  <c r="R4" i="7" s="1"/>
  <c r="P4" i="7"/>
  <c r="O4" i="7"/>
  <c r="U3" i="7"/>
  <c r="V3" i="7" s="1"/>
  <c r="P3" i="7"/>
  <c r="O3" i="7"/>
  <c r="Q3" i="7" s="1"/>
  <c r="R3" i="7" s="1"/>
  <c r="U2" i="7"/>
  <c r="V2" i="7" s="1"/>
  <c r="T2" i="7"/>
  <c r="Q2" i="7"/>
  <c r="R2" i="7" s="1"/>
  <c r="P2" i="7"/>
  <c r="O2" i="7"/>
  <c r="W19" i="7" l="1"/>
  <c r="W20" i="7"/>
  <c r="T76" i="7"/>
  <c r="Q82" i="7"/>
  <c r="T82" i="7"/>
  <c r="W5" i="7"/>
  <c r="W9" i="7"/>
  <c r="W13" i="7"/>
  <c r="U17" i="7"/>
  <c r="V17" i="7" s="1"/>
  <c r="W17" i="7" s="1"/>
  <c r="U19" i="7"/>
  <c r="V19" i="7" s="1"/>
  <c r="U21" i="7"/>
  <c r="V21" i="7" s="1"/>
  <c r="W21" i="7" s="1"/>
  <c r="T25" i="7"/>
  <c r="W26" i="7"/>
  <c r="U26" i="7"/>
  <c r="V26" i="7" s="1"/>
  <c r="T38" i="7"/>
  <c r="U38" i="7"/>
  <c r="V38" i="7" s="1"/>
  <c r="W38" i="7" s="1"/>
  <c r="U51" i="7"/>
  <c r="V51" i="7" s="1"/>
  <c r="W51" i="7" s="1"/>
  <c r="T62" i="7"/>
  <c r="W62" i="7"/>
  <c r="U76" i="7"/>
  <c r="V76" i="7" s="1"/>
  <c r="W76" i="7" s="1"/>
  <c r="W3" i="7"/>
  <c r="W7" i="7"/>
  <c r="T14" i="7"/>
  <c r="T20" i="7"/>
  <c r="T22" i="7"/>
  <c r="W23" i="7"/>
  <c r="W50" i="7"/>
  <c r="U50" i="7"/>
  <c r="V50" i="7" s="1"/>
  <c r="T64" i="7"/>
  <c r="W64" i="7"/>
  <c r="T66" i="7"/>
  <c r="W66" i="7"/>
  <c r="W14" i="7"/>
  <c r="W16" i="7"/>
  <c r="W18" i="7"/>
  <c r="W22" i="7"/>
  <c r="W25" i="7"/>
  <c r="U52" i="7"/>
  <c r="V52" i="7" s="1"/>
  <c r="W52" i="7" s="1"/>
  <c r="W11" i="7"/>
  <c r="T16" i="7"/>
  <c r="T18" i="7"/>
  <c r="W2" i="7"/>
  <c r="T3" i="7"/>
  <c r="W4" i="7"/>
  <c r="T5" i="7"/>
  <c r="W6" i="7"/>
  <c r="T7" i="7"/>
  <c r="W8" i="7"/>
  <c r="T9" i="7"/>
  <c r="W10" i="7"/>
  <c r="T11" i="7"/>
  <c r="W12" i="7"/>
  <c r="T13" i="7"/>
  <c r="T23" i="7"/>
  <c r="U24" i="7"/>
  <c r="V24" i="7" s="1"/>
  <c r="W24" i="7" s="1"/>
  <c r="T26" i="7"/>
  <c r="W27" i="7"/>
  <c r="U49" i="7"/>
  <c r="V49" i="7" s="1"/>
  <c r="W49" i="7" s="1"/>
  <c r="T50" i="7"/>
  <c r="W53" i="7"/>
  <c r="U53" i="7"/>
  <c r="V53" i="7" s="1"/>
  <c r="W67" i="7"/>
  <c r="T67" i="7"/>
  <c r="T75" i="7"/>
  <c r="W75" i="7"/>
  <c r="T61" i="7"/>
  <c r="T65" i="7"/>
  <c r="W39" i="7"/>
  <c r="T48" i="7"/>
  <c r="W48" i="7"/>
  <c r="U61" i="7"/>
  <c r="V61" i="7" s="1"/>
  <c r="W61" i="7" s="1"/>
  <c r="T63" i="7"/>
  <c r="W63" i="7"/>
  <c r="U65" i="7"/>
  <c r="V65" i="7" s="1"/>
  <c r="W65" i="7" s="1"/>
  <c r="T79" i="7"/>
  <c r="W79" i="7"/>
  <c r="U80" i="7"/>
  <c r="V80" i="7" s="1"/>
  <c r="W80" i="7" s="1"/>
  <c r="T30" i="7"/>
  <c r="T31" i="7"/>
  <c r="T32" i="7"/>
  <c r="T33" i="7"/>
  <c r="T34" i="7"/>
  <c r="T35" i="7"/>
  <c r="T36" i="7"/>
  <c r="T37" i="7"/>
  <c r="T47" i="7"/>
  <c r="T55" i="7"/>
  <c r="T56" i="7"/>
  <c r="T57" i="7"/>
  <c r="T58" i="7"/>
  <c r="T59" i="7"/>
  <c r="T60" i="7"/>
  <c r="V82" i="7" l="1"/>
  <c r="R82" i="7"/>
  <c r="W82" i="7" s="1"/>
  <c r="P98" i="6" l="1"/>
  <c r="U98" i="6" s="1"/>
  <c r="O98" i="6"/>
  <c r="Q98" i="6" s="1"/>
  <c r="R97" i="6"/>
  <c r="W97" i="6" s="1"/>
  <c r="P97" i="6"/>
  <c r="U97" i="6" s="1"/>
  <c r="O97" i="6"/>
  <c r="Q97" i="6" s="1"/>
  <c r="V97" i="6" s="1"/>
  <c r="U96" i="6"/>
  <c r="R96" i="6"/>
  <c r="W96" i="6" s="1"/>
  <c r="P96" i="6"/>
  <c r="O96" i="6"/>
  <c r="Q96" i="6" s="1"/>
  <c r="V96" i="6" s="1"/>
  <c r="U95" i="6"/>
  <c r="P95" i="6"/>
  <c r="O95" i="6"/>
  <c r="Q95" i="6" s="1"/>
  <c r="P94" i="6"/>
  <c r="U94" i="6" s="1"/>
  <c r="O94" i="6"/>
  <c r="Q94" i="6" s="1"/>
  <c r="R93" i="6"/>
  <c r="W93" i="6" s="1"/>
  <c r="P93" i="6"/>
  <c r="U93" i="6" s="1"/>
  <c r="O93" i="6"/>
  <c r="Q93" i="6" s="1"/>
  <c r="V93" i="6" s="1"/>
  <c r="U92" i="6"/>
  <c r="R92" i="6"/>
  <c r="W92" i="6" s="1"/>
  <c r="P92" i="6"/>
  <c r="O92" i="6"/>
  <c r="Q92" i="6" s="1"/>
  <c r="V92" i="6" s="1"/>
  <c r="W91" i="6"/>
  <c r="V91" i="6"/>
  <c r="U91" i="6"/>
  <c r="P91" i="6"/>
  <c r="O91" i="6"/>
  <c r="T91" i="6" s="1"/>
  <c r="W90" i="6"/>
  <c r="V90" i="6"/>
  <c r="P90" i="6"/>
  <c r="U90" i="6" s="1"/>
  <c r="O90" i="6"/>
  <c r="T90" i="6" s="1"/>
  <c r="W89" i="6"/>
  <c r="V89" i="6"/>
  <c r="P89" i="6"/>
  <c r="U89" i="6" s="1"/>
  <c r="O89" i="6"/>
  <c r="T89" i="6" s="1"/>
  <c r="U88" i="6"/>
  <c r="P88" i="6"/>
  <c r="O88" i="6"/>
  <c r="T88" i="6" s="1"/>
  <c r="U87" i="6"/>
  <c r="P87" i="6"/>
  <c r="O87" i="6"/>
  <c r="T87" i="6" s="1"/>
  <c r="W86" i="6"/>
  <c r="V86" i="6"/>
  <c r="T86" i="6"/>
  <c r="P86" i="6"/>
  <c r="U86" i="6" s="1"/>
  <c r="O86" i="6"/>
  <c r="W85" i="6"/>
  <c r="V85" i="6"/>
  <c r="U85" i="6"/>
  <c r="P85" i="6"/>
  <c r="O85" i="6"/>
  <c r="T85" i="6" s="1"/>
  <c r="U84" i="6"/>
  <c r="P84" i="6"/>
  <c r="O84" i="6"/>
  <c r="T84" i="6" s="1"/>
  <c r="P83" i="6"/>
  <c r="U83" i="6" s="1"/>
  <c r="O83" i="6"/>
  <c r="T83" i="6" s="1"/>
  <c r="P82" i="6"/>
  <c r="U82" i="6" s="1"/>
  <c r="O82" i="6"/>
  <c r="T82" i="6" s="1"/>
  <c r="U81" i="6"/>
  <c r="P81" i="6"/>
  <c r="O81" i="6"/>
  <c r="T81" i="6" s="1"/>
  <c r="U80" i="6"/>
  <c r="P80" i="6"/>
  <c r="O80" i="6"/>
  <c r="T80" i="6" s="1"/>
  <c r="P79" i="6"/>
  <c r="U79" i="6" s="1"/>
  <c r="O79" i="6"/>
  <c r="T79" i="6" s="1"/>
  <c r="P78" i="6"/>
  <c r="U78" i="6" s="1"/>
  <c r="O78" i="6"/>
  <c r="T78" i="6" s="1"/>
  <c r="U77" i="6"/>
  <c r="P77" i="6"/>
  <c r="O77" i="6"/>
  <c r="T77" i="6" s="1"/>
  <c r="U76" i="6"/>
  <c r="P76" i="6"/>
  <c r="O76" i="6"/>
  <c r="T76" i="6" s="1"/>
  <c r="P75" i="6"/>
  <c r="U75" i="6" s="1"/>
  <c r="O75" i="6"/>
  <c r="T75" i="6" s="1"/>
  <c r="P74" i="6"/>
  <c r="U74" i="6" s="1"/>
  <c r="O74" i="6"/>
  <c r="T74" i="6" s="1"/>
  <c r="U73" i="6"/>
  <c r="P73" i="6"/>
  <c r="O73" i="6"/>
  <c r="T73" i="6" s="1"/>
  <c r="U72" i="6"/>
  <c r="P72" i="6"/>
  <c r="O72" i="6"/>
  <c r="T72" i="6" s="1"/>
  <c r="P71" i="6"/>
  <c r="U71" i="6" s="1"/>
  <c r="O71" i="6"/>
  <c r="T71" i="6" s="1"/>
  <c r="P70" i="6"/>
  <c r="U70" i="6" s="1"/>
  <c r="O70" i="6"/>
  <c r="T70" i="6" s="1"/>
  <c r="U69" i="6"/>
  <c r="P69" i="6"/>
  <c r="O69" i="6"/>
  <c r="T69" i="6" s="1"/>
  <c r="U68" i="6"/>
  <c r="P68" i="6"/>
  <c r="O68" i="6"/>
  <c r="T68" i="6" s="1"/>
  <c r="P67" i="6"/>
  <c r="U67" i="6" s="1"/>
  <c r="O67" i="6"/>
  <c r="T67" i="6" s="1"/>
  <c r="P66" i="6"/>
  <c r="U66" i="6" s="1"/>
  <c r="O66" i="6"/>
  <c r="T66" i="6" s="1"/>
  <c r="U65" i="6"/>
  <c r="P65" i="6"/>
  <c r="O65" i="6"/>
  <c r="T65" i="6" s="1"/>
  <c r="U64" i="6"/>
  <c r="P64" i="6"/>
  <c r="O64" i="6"/>
  <c r="T64" i="6" s="1"/>
  <c r="P63" i="6"/>
  <c r="U63" i="6" s="1"/>
  <c r="O63" i="6"/>
  <c r="T63" i="6" s="1"/>
  <c r="P62" i="6"/>
  <c r="U62" i="6" s="1"/>
  <c r="O62" i="6"/>
  <c r="T62" i="6" s="1"/>
  <c r="U61" i="6"/>
  <c r="P61" i="6"/>
  <c r="O61" i="6"/>
  <c r="T61" i="6" s="1"/>
  <c r="U60" i="6"/>
  <c r="P60" i="6"/>
  <c r="O60" i="6"/>
  <c r="T60" i="6" s="1"/>
  <c r="P59" i="6"/>
  <c r="U59" i="6" s="1"/>
  <c r="O59" i="6"/>
  <c r="T58" i="6"/>
  <c r="R58" i="6"/>
  <c r="W58" i="6" s="1"/>
  <c r="P58" i="6"/>
  <c r="U58" i="6" s="1"/>
  <c r="O58" i="6"/>
  <c r="Q58" i="6" s="1"/>
  <c r="V58" i="6" s="1"/>
  <c r="U57" i="6"/>
  <c r="P57" i="6"/>
  <c r="O57" i="6"/>
  <c r="T56" i="6"/>
  <c r="R56" i="6"/>
  <c r="W56" i="6" s="1"/>
  <c r="P56" i="6"/>
  <c r="U56" i="6" s="1"/>
  <c r="O56" i="6"/>
  <c r="Q56" i="6" s="1"/>
  <c r="V56" i="6" s="1"/>
  <c r="W55" i="6"/>
  <c r="V55" i="6"/>
  <c r="T55" i="6"/>
  <c r="P55" i="6"/>
  <c r="U55" i="6" s="1"/>
  <c r="O55" i="6"/>
  <c r="U54" i="6"/>
  <c r="R54" i="6"/>
  <c r="W54" i="6" s="1"/>
  <c r="Q54" i="6"/>
  <c r="V54" i="6" s="1"/>
  <c r="P54" i="6"/>
  <c r="O54" i="6"/>
  <c r="T54" i="6" s="1"/>
  <c r="Q53" i="6"/>
  <c r="V53" i="6" s="1"/>
  <c r="P53" i="6"/>
  <c r="U53" i="6" s="1"/>
  <c r="O53" i="6"/>
  <c r="T53" i="6" s="1"/>
  <c r="Q52" i="6"/>
  <c r="R52" i="6" s="1"/>
  <c r="W52" i="6" s="1"/>
  <c r="P52" i="6"/>
  <c r="U52" i="6" s="1"/>
  <c r="O52" i="6"/>
  <c r="T52" i="6" s="1"/>
  <c r="V51" i="6"/>
  <c r="U51" i="6"/>
  <c r="R51" i="6"/>
  <c r="W51" i="6" s="1"/>
  <c r="Q51" i="6"/>
  <c r="P51" i="6"/>
  <c r="O51" i="6"/>
  <c r="T51" i="6" s="1"/>
  <c r="U50" i="6"/>
  <c r="R50" i="6"/>
  <c r="W50" i="6" s="1"/>
  <c r="Q50" i="6"/>
  <c r="V50" i="6" s="1"/>
  <c r="P50" i="6"/>
  <c r="O50" i="6"/>
  <c r="T50" i="6" s="1"/>
  <c r="Q49" i="6"/>
  <c r="V49" i="6" s="1"/>
  <c r="P49" i="6"/>
  <c r="U49" i="6" s="1"/>
  <c r="O49" i="6"/>
  <c r="T49" i="6" s="1"/>
  <c r="W48" i="6"/>
  <c r="V48" i="6"/>
  <c r="Q48" i="6"/>
  <c r="R48" i="6" s="1"/>
  <c r="P48" i="6"/>
  <c r="U48" i="6" s="1"/>
  <c r="O48" i="6"/>
  <c r="T48" i="6" s="1"/>
  <c r="W47" i="6"/>
  <c r="V47" i="6"/>
  <c r="U47" i="6"/>
  <c r="P47" i="6"/>
  <c r="O47" i="6"/>
  <c r="T47" i="6" s="1"/>
  <c r="P46" i="6"/>
  <c r="U46" i="6" s="1"/>
  <c r="O46" i="6"/>
  <c r="T45" i="6"/>
  <c r="R45" i="6"/>
  <c r="W45" i="6" s="1"/>
  <c r="P45" i="6"/>
  <c r="U45" i="6" s="1"/>
  <c r="O45" i="6"/>
  <c r="Q45" i="6" s="1"/>
  <c r="V45" i="6" s="1"/>
  <c r="Q44" i="6"/>
  <c r="P44" i="6"/>
  <c r="U44" i="6" s="1"/>
  <c r="O44" i="6"/>
  <c r="T44" i="6" s="1"/>
  <c r="U43" i="6"/>
  <c r="Q43" i="6"/>
  <c r="R43" i="6" s="1"/>
  <c r="W43" i="6" s="1"/>
  <c r="P43" i="6"/>
  <c r="O43" i="6"/>
  <c r="T43" i="6" s="1"/>
  <c r="V42" i="6"/>
  <c r="U42" i="6"/>
  <c r="Q42" i="6"/>
  <c r="R42" i="6" s="1"/>
  <c r="W42" i="6" s="1"/>
  <c r="P42" i="6"/>
  <c r="O42" i="6"/>
  <c r="T42" i="6" s="1"/>
  <c r="V41" i="6"/>
  <c r="Q41" i="6"/>
  <c r="R41" i="6" s="1"/>
  <c r="W41" i="6" s="1"/>
  <c r="P41" i="6"/>
  <c r="U41" i="6" s="1"/>
  <c r="O41" i="6"/>
  <c r="T41" i="6" s="1"/>
  <c r="W40" i="6"/>
  <c r="V40" i="6"/>
  <c r="U40" i="6"/>
  <c r="P40" i="6"/>
  <c r="O40" i="6"/>
  <c r="W39" i="6"/>
  <c r="V39" i="6"/>
  <c r="U39" i="6"/>
  <c r="P39" i="6"/>
  <c r="O39" i="6"/>
  <c r="W38" i="6"/>
  <c r="V38" i="6"/>
  <c r="P38" i="6"/>
  <c r="U38" i="6" s="1"/>
  <c r="O38" i="6"/>
  <c r="W37" i="6"/>
  <c r="V37" i="6"/>
  <c r="U37" i="6"/>
  <c r="P37" i="6"/>
  <c r="O37" i="6"/>
  <c r="W36" i="6"/>
  <c r="V36" i="6"/>
  <c r="U36" i="6"/>
  <c r="P36" i="6"/>
  <c r="O36" i="6"/>
  <c r="W35" i="6"/>
  <c r="V35" i="6"/>
  <c r="U35" i="6"/>
  <c r="P35" i="6"/>
  <c r="O35" i="6"/>
  <c r="W34" i="6"/>
  <c r="V34" i="6"/>
  <c r="P34" i="6"/>
  <c r="U34" i="6" s="1"/>
  <c r="O34" i="6"/>
  <c r="U33" i="6"/>
  <c r="P33" i="6"/>
  <c r="O33" i="6"/>
  <c r="Q33" i="6" s="1"/>
  <c r="W32" i="6"/>
  <c r="V32" i="6"/>
  <c r="P32" i="6"/>
  <c r="U32" i="6" s="1"/>
  <c r="W31" i="6"/>
  <c r="V31" i="6"/>
  <c r="P31" i="6"/>
  <c r="U31" i="6" s="1"/>
  <c r="W30" i="6"/>
  <c r="V30" i="6"/>
  <c r="P30" i="6"/>
  <c r="U30" i="6" s="1"/>
  <c r="O30" i="6"/>
  <c r="W29" i="6"/>
  <c r="V29" i="6"/>
  <c r="U29" i="6"/>
  <c r="P29" i="6"/>
  <c r="O29" i="6"/>
  <c r="W28" i="6"/>
  <c r="V28" i="6"/>
  <c r="U28" i="6"/>
  <c r="P28" i="6"/>
  <c r="O28" i="6"/>
  <c r="W27" i="6"/>
  <c r="V27" i="6"/>
  <c r="U27" i="6"/>
  <c r="P27" i="6"/>
  <c r="O27" i="6"/>
  <c r="W26" i="6"/>
  <c r="V26" i="6"/>
  <c r="T26" i="6"/>
  <c r="P26" i="6"/>
  <c r="U26" i="6" s="1"/>
  <c r="O26" i="6"/>
  <c r="W25" i="6"/>
  <c r="V25" i="6"/>
  <c r="U25" i="6"/>
  <c r="P25" i="6"/>
  <c r="O25" i="6"/>
  <c r="T25" i="6" s="1"/>
  <c r="W24" i="6"/>
  <c r="V24" i="6"/>
  <c r="P24" i="6"/>
  <c r="U24" i="6" s="1"/>
  <c r="O24" i="6"/>
  <c r="T24" i="6" s="1"/>
  <c r="R23" i="6"/>
  <c r="W23" i="6" s="1"/>
  <c r="P23" i="6"/>
  <c r="U23" i="6" s="1"/>
  <c r="O23" i="6"/>
  <c r="Q23" i="6" s="1"/>
  <c r="V23" i="6" s="1"/>
  <c r="W22" i="6"/>
  <c r="V22" i="6"/>
  <c r="U22" i="6"/>
  <c r="P22" i="6"/>
  <c r="O22" i="6"/>
  <c r="W21" i="6"/>
  <c r="V21" i="6"/>
  <c r="U21" i="6"/>
  <c r="P21" i="6"/>
  <c r="W20" i="6"/>
  <c r="V20" i="6"/>
  <c r="U20" i="6"/>
  <c r="P20" i="6"/>
  <c r="U19" i="6"/>
  <c r="P19" i="6"/>
  <c r="O19" i="6"/>
  <c r="T19" i="6" s="1"/>
  <c r="T18" i="6"/>
  <c r="Q18" i="6"/>
  <c r="R18" i="6" s="1"/>
  <c r="W18" i="6" s="1"/>
  <c r="P18" i="6"/>
  <c r="U18" i="6" s="1"/>
  <c r="O18" i="6"/>
  <c r="U17" i="6"/>
  <c r="P17" i="6"/>
  <c r="O17" i="6"/>
  <c r="T17" i="6" s="1"/>
  <c r="W16" i="6"/>
  <c r="V16" i="6"/>
  <c r="U16" i="6"/>
  <c r="T16" i="6"/>
  <c r="P16" i="6"/>
  <c r="O16" i="6"/>
  <c r="W15" i="6"/>
  <c r="V15" i="6"/>
  <c r="P15" i="6"/>
  <c r="U15" i="6" s="1"/>
  <c r="O15" i="6"/>
  <c r="T15" i="6" s="1"/>
  <c r="V14" i="6"/>
  <c r="Q14" i="6"/>
  <c r="R14" i="6" s="1"/>
  <c r="W14" i="6" s="1"/>
  <c r="P14" i="6"/>
  <c r="U14" i="6" s="1"/>
  <c r="O14" i="6"/>
  <c r="T14" i="6" s="1"/>
  <c r="U13" i="6"/>
  <c r="T13" i="6"/>
  <c r="P13" i="6"/>
  <c r="O13" i="6"/>
  <c r="Q13" i="6" s="1"/>
  <c r="V12" i="6"/>
  <c r="Q12" i="6"/>
  <c r="R12" i="6" s="1"/>
  <c r="W12" i="6" s="1"/>
  <c r="P12" i="6"/>
  <c r="U12" i="6" s="1"/>
  <c r="O12" i="6"/>
  <c r="T12" i="6" s="1"/>
  <c r="U11" i="6"/>
  <c r="T11" i="6"/>
  <c r="P11" i="6"/>
  <c r="O11" i="6"/>
  <c r="Q11" i="6" s="1"/>
  <c r="V10" i="6"/>
  <c r="Q10" i="6"/>
  <c r="R10" i="6" s="1"/>
  <c r="W10" i="6" s="1"/>
  <c r="P10" i="6"/>
  <c r="U10" i="6" s="1"/>
  <c r="O10" i="6"/>
  <c r="T10" i="6" s="1"/>
  <c r="U9" i="6"/>
  <c r="T9" i="6"/>
  <c r="P9" i="6"/>
  <c r="O9" i="6"/>
  <c r="Q9" i="6" s="1"/>
  <c r="V8" i="6"/>
  <c r="Q8" i="6"/>
  <c r="R8" i="6" s="1"/>
  <c r="W8" i="6" s="1"/>
  <c r="P8" i="6"/>
  <c r="U8" i="6" s="1"/>
  <c r="O8" i="6"/>
  <c r="T8" i="6" s="1"/>
  <c r="U7" i="6"/>
  <c r="T7" i="6"/>
  <c r="P7" i="6"/>
  <c r="O7" i="6"/>
  <c r="Q7" i="6" s="1"/>
  <c r="V6" i="6"/>
  <c r="Q6" i="6"/>
  <c r="R6" i="6" s="1"/>
  <c r="W6" i="6" s="1"/>
  <c r="P6" i="6"/>
  <c r="U6" i="6" s="1"/>
  <c r="O6" i="6"/>
  <c r="T6" i="6" s="1"/>
  <c r="U5" i="6"/>
  <c r="T5" i="6"/>
  <c r="P5" i="6"/>
  <c r="O5" i="6"/>
  <c r="Q5" i="6" s="1"/>
  <c r="Q4" i="6"/>
  <c r="V4" i="6" s="1"/>
  <c r="P4" i="6"/>
  <c r="U4" i="6" s="1"/>
  <c r="O4" i="6"/>
  <c r="T4" i="6" s="1"/>
  <c r="Q3" i="6"/>
  <c r="V3" i="6" s="1"/>
  <c r="P3" i="6"/>
  <c r="U3" i="6" s="1"/>
  <c r="O3" i="6"/>
  <c r="T3" i="6" s="1"/>
  <c r="Q2" i="6"/>
  <c r="R2" i="6" s="1"/>
  <c r="W2" i="6" s="1"/>
  <c r="P2" i="6"/>
  <c r="U2" i="6" s="1"/>
  <c r="O2" i="6"/>
  <c r="T2" i="6" s="1"/>
  <c r="R13" i="6" l="1"/>
  <c r="W13" i="6" s="1"/>
  <c r="V13" i="6"/>
  <c r="V33" i="6"/>
  <c r="R33" i="6"/>
  <c r="W33" i="6" s="1"/>
  <c r="R5" i="6"/>
  <c r="W5" i="6" s="1"/>
  <c r="V5" i="6"/>
  <c r="R7" i="6"/>
  <c r="W7" i="6" s="1"/>
  <c r="V7" i="6"/>
  <c r="R9" i="6"/>
  <c r="W9" i="6" s="1"/>
  <c r="V9" i="6"/>
  <c r="R11" i="6"/>
  <c r="W11" i="6" s="1"/>
  <c r="V11" i="6"/>
  <c r="V2" i="6"/>
  <c r="Q46" i="6"/>
  <c r="T46" i="6"/>
  <c r="V94" i="6"/>
  <c r="R94" i="6"/>
  <c r="W94" i="6" s="1"/>
  <c r="R3" i="6"/>
  <c r="W3" i="6" s="1"/>
  <c r="R4" i="6"/>
  <c r="W4" i="6" s="1"/>
  <c r="V44" i="6"/>
  <c r="R44" i="6"/>
  <c r="W44" i="6" s="1"/>
  <c r="R49" i="6"/>
  <c r="W49" i="6" s="1"/>
  <c r="V52" i="6"/>
  <c r="Q17" i="6"/>
  <c r="Q19" i="6"/>
  <c r="V43" i="6"/>
  <c r="R53" i="6"/>
  <c r="W53" i="6" s="1"/>
  <c r="Q57" i="6"/>
  <c r="T57" i="6"/>
  <c r="T59" i="6"/>
  <c r="Q59" i="6"/>
  <c r="V98" i="6"/>
  <c r="R98" i="6"/>
  <c r="W98" i="6" s="1"/>
  <c r="V18" i="6"/>
  <c r="V95" i="6"/>
  <c r="R95" i="6"/>
  <c r="W95" i="6" s="1"/>
  <c r="Q60" i="6"/>
  <c r="Q61" i="6"/>
  <c r="Q62" i="6"/>
  <c r="Q63" i="6"/>
  <c r="Q64" i="6"/>
  <c r="Q65" i="6"/>
  <c r="Q66" i="6"/>
  <c r="Q67" i="6"/>
  <c r="Q68" i="6"/>
  <c r="Q69" i="6"/>
  <c r="Q70" i="6"/>
  <c r="Q71" i="6"/>
  <c r="Q72" i="6"/>
  <c r="Q73" i="6"/>
  <c r="Q74" i="6"/>
  <c r="Q75" i="6"/>
  <c r="Q76" i="6"/>
  <c r="Q77" i="6"/>
  <c r="Q78" i="6"/>
  <c r="Q79" i="6"/>
  <c r="Q80" i="6"/>
  <c r="Q81" i="6"/>
  <c r="Q82" i="6"/>
  <c r="Q83" i="6"/>
  <c r="Q84" i="6"/>
  <c r="Q87" i="6"/>
  <c r="Q88" i="6"/>
  <c r="T92" i="6"/>
  <c r="T93" i="6"/>
  <c r="T94" i="6"/>
  <c r="T95" i="6"/>
  <c r="T96" i="6"/>
  <c r="T97" i="6"/>
  <c r="T98" i="6"/>
  <c r="R19" i="6" l="1"/>
  <c r="W19" i="6" s="1"/>
  <c r="V19" i="6"/>
  <c r="V83" i="6"/>
  <c r="R83" i="6"/>
  <c r="W83" i="6" s="1"/>
  <c r="V79" i="6"/>
  <c r="R79" i="6"/>
  <c r="W79" i="6" s="1"/>
  <c r="V71" i="6"/>
  <c r="R71" i="6"/>
  <c r="W71" i="6" s="1"/>
  <c r="V67" i="6"/>
  <c r="R67" i="6"/>
  <c r="W67" i="6" s="1"/>
  <c r="V57" i="6"/>
  <c r="R57" i="6"/>
  <c r="W57" i="6" s="1"/>
  <c r="R17" i="6"/>
  <c r="W17" i="6" s="1"/>
  <c r="V17" i="6"/>
  <c r="V88" i="6"/>
  <c r="R88" i="6"/>
  <c r="W88" i="6" s="1"/>
  <c r="V78" i="6"/>
  <c r="R78" i="6"/>
  <c r="W78" i="6" s="1"/>
  <c r="V74" i="6"/>
  <c r="R74" i="6"/>
  <c r="W74" i="6" s="1"/>
  <c r="V70" i="6"/>
  <c r="R70" i="6"/>
  <c r="W70" i="6" s="1"/>
  <c r="V66" i="6"/>
  <c r="R66" i="6"/>
  <c r="W66" i="6" s="1"/>
  <c r="V62" i="6"/>
  <c r="R62" i="6"/>
  <c r="W62" i="6" s="1"/>
  <c r="V59" i="6"/>
  <c r="R59" i="6"/>
  <c r="W59" i="6" s="1"/>
  <c r="V84" i="6"/>
  <c r="R84" i="6"/>
  <c r="W84" i="6" s="1"/>
  <c r="V80" i="6"/>
  <c r="R80" i="6"/>
  <c r="W80" i="6" s="1"/>
  <c r="V76" i="6"/>
  <c r="R76" i="6"/>
  <c r="W76" i="6" s="1"/>
  <c r="V72" i="6"/>
  <c r="R72" i="6"/>
  <c r="W72" i="6" s="1"/>
  <c r="V68" i="6"/>
  <c r="R68" i="6"/>
  <c r="W68" i="6" s="1"/>
  <c r="V64" i="6"/>
  <c r="R64" i="6"/>
  <c r="W64" i="6" s="1"/>
  <c r="V60" i="6"/>
  <c r="R60" i="6"/>
  <c r="W60" i="6" s="1"/>
  <c r="V75" i="6"/>
  <c r="R75" i="6"/>
  <c r="W75" i="6" s="1"/>
  <c r="V63" i="6"/>
  <c r="R63" i="6"/>
  <c r="W63" i="6" s="1"/>
  <c r="V82" i="6"/>
  <c r="R82" i="6"/>
  <c r="W82" i="6" s="1"/>
  <c r="V87" i="6"/>
  <c r="R87" i="6"/>
  <c r="W87" i="6" s="1"/>
  <c r="V81" i="6"/>
  <c r="R81" i="6"/>
  <c r="W81" i="6" s="1"/>
  <c r="V77" i="6"/>
  <c r="R77" i="6"/>
  <c r="W77" i="6" s="1"/>
  <c r="V73" i="6"/>
  <c r="R73" i="6"/>
  <c r="W73" i="6" s="1"/>
  <c r="V69" i="6"/>
  <c r="R69" i="6"/>
  <c r="W69" i="6" s="1"/>
  <c r="V65" i="6"/>
  <c r="R65" i="6"/>
  <c r="W65" i="6" s="1"/>
  <c r="V61" i="6"/>
  <c r="R61" i="6"/>
  <c r="W61" i="6" s="1"/>
  <c r="V46" i="6"/>
  <c r="R46" i="6"/>
  <c r="W46" i="6" s="1"/>
  <c r="U32" i="5" l="1"/>
  <c r="Q32" i="5"/>
  <c r="P32" i="5"/>
  <c r="R32" i="5" s="1"/>
  <c r="E32" i="5"/>
  <c r="S32" i="5" s="1"/>
  <c r="Q31" i="5"/>
  <c r="E31" i="5"/>
  <c r="P31" i="5" s="1"/>
  <c r="R31" i="5" s="1"/>
  <c r="R30" i="5"/>
  <c r="S30" i="5" s="1"/>
  <c r="X30" i="5" s="1"/>
  <c r="Q30" i="5"/>
  <c r="V30" i="5" s="1"/>
  <c r="P30" i="5"/>
  <c r="U30" i="5" s="1"/>
  <c r="R29" i="5"/>
  <c r="S29" i="5" s="1"/>
  <c r="X29" i="5" s="1"/>
  <c r="Q29" i="5"/>
  <c r="V29" i="5" s="1"/>
  <c r="P29" i="5"/>
  <c r="U29" i="5" s="1"/>
  <c r="R28" i="5"/>
  <c r="S28" i="5" s="1"/>
  <c r="X28" i="5" s="1"/>
  <c r="Q28" i="5"/>
  <c r="V28" i="5" s="1"/>
  <c r="P28" i="5"/>
  <c r="U28" i="5" s="1"/>
  <c r="R27" i="5"/>
  <c r="S27" i="5" s="1"/>
  <c r="X27" i="5" s="1"/>
  <c r="Q27" i="5"/>
  <c r="V27" i="5" s="1"/>
  <c r="P27" i="5"/>
  <c r="U27" i="5" s="1"/>
  <c r="R26" i="5"/>
  <c r="S26" i="5" s="1"/>
  <c r="X26" i="5" s="1"/>
  <c r="Q26" i="5"/>
  <c r="V26" i="5" s="1"/>
  <c r="P26" i="5"/>
  <c r="U26" i="5" s="1"/>
  <c r="R25" i="5"/>
  <c r="S25" i="5" s="1"/>
  <c r="X25" i="5" s="1"/>
  <c r="Q25" i="5"/>
  <c r="V25" i="5" s="1"/>
  <c r="P25" i="5"/>
  <c r="U25" i="5" s="1"/>
  <c r="R24" i="5"/>
  <c r="S24" i="5" s="1"/>
  <c r="X24" i="5" s="1"/>
  <c r="Q24" i="5"/>
  <c r="V24" i="5" s="1"/>
  <c r="P24" i="5"/>
  <c r="U24" i="5" s="1"/>
  <c r="R23" i="5"/>
  <c r="S23" i="5" s="1"/>
  <c r="X23" i="5" s="1"/>
  <c r="Q23" i="5"/>
  <c r="V23" i="5" s="1"/>
  <c r="P23" i="5"/>
  <c r="U23" i="5" s="1"/>
  <c r="R22" i="5"/>
  <c r="S22" i="5" s="1"/>
  <c r="X22" i="5" s="1"/>
  <c r="Q22" i="5"/>
  <c r="V22" i="5" s="1"/>
  <c r="P22" i="5"/>
  <c r="U22" i="5" s="1"/>
  <c r="W21" i="5"/>
  <c r="S21" i="5"/>
  <c r="X21" i="5" s="1"/>
  <c r="R21" i="5"/>
  <c r="Q21" i="5"/>
  <c r="V21" i="5" s="1"/>
  <c r="P21" i="5"/>
  <c r="U21" i="5" s="1"/>
  <c r="X20" i="5"/>
  <c r="W20" i="5"/>
  <c r="V20" i="5"/>
  <c r="U20" i="5"/>
  <c r="R19" i="5"/>
  <c r="W19" i="5" s="1"/>
  <c r="Q19" i="5"/>
  <c r="V19" i="5" s="1"/>
  <c r="P19" i="5"/>
  <c r="U19" i="5" s="1"/>
  <c r="W18" i="5"/>
  <c r="S18" i="5"/>
  <c r="X18" i="5" s="1"/>
  <c r="R18" i="5"/>
  <c r="Q18" i="5"/>
  <c r="V18" i="5" s="1"/>
  <c r="P18" i="5"/>
  <c r="U18" i="5" s="1"/>
  <c r="R17" i="5"/>
  <c r="W17" i="5" s="1"/>
  <c r="Q17" i="5"/>
  <c r="V17" i="5" s="1"/>
  <c r="P17" i="5"/>
  <c r="U17" i="5" s="1"/>
  <c r="W16" i="5"/>
  <c r="S16" i="5"/>
  <c r="X16" i="5" s="1"/>
  <c r="R16" i="5"/>
  <c r="Q16" i="5"/>
  <c r="V16" i="5" s="1"/>
  <c r="P16" i="5"/>
  <c r="U16" i="5" s="1"/>
  <c r="R15" i="5"/>
  <c r="W15" i="5" s="1"/>
  <c r="Q15" i="5"/>
  <c r="V15" i="5" s="1"/>
  <c r="P15" i="5"/>
  <c r="U15" i="5" s="1"/>
  <c r="W14" i="5"/>
  <c r="S14" i="5"/>
  <c r="X14" i="5" s="1"/>
  <c r="R14" i="5"/>
  <c r="Q14" i="5"/>
  <c r="V14" i="5" s="1"/>
  <c r="P14" i="5"/>
  <c r="U14" i="5" s="1"/>
  <c r="R13" i="5"/>
  <c r="W13" i="5" s="1"/>
  <c r="Q13" i="5"/>
  <c r="V13" i="5" s="1"/>
  <c r="P13" i="5"/>
  <c r="U13" i="5" s="1"/>
  <c r="W12" i="5"/>
  <c r="S12" i="5"/>
  <c r="X12" i="5" s="1"/>
  <c r="R12" i="5"/>
  <c r="Q12" i="5"/>
  <c r="V12" i="5" s="1"/>
  <c r="P12" i="5"/>
  <c r="U12" i="5" s="1"/>
  <c r="R11" i="5"/>
  <c r="W11" i="5" s="1"/>
  <c r="Q11" i="5"/>
  <c r="V11" i="5" s="1"/>
  <c r="P11" i="5"/>
  <c r="U11" i="5" s="1"/>
  <c r="W10" i="5"/>
  <c r="S10" i="5"/>
  <c r="X10" i="5" s="1"/>
  <c r="R10" i="5"/>
  <c r="Q10" i="5"/>
  <c r="V10" i="5" s="1"/>
  <c r="P10" i="5"/>
  <c r="U10" i="5" s="1"/>
  <c r="R9" i="5"/>
  <c r="W9" i="5" s="1"/>
  <c r="Q9" i="5"/>
  <c r="V9" i="5" s="1"/>
  <c r="P9" i="5"/>
  <c r="U9" i="5" s="1"/>
  <c r="W8" i="5"/>
  <c r="S8" i="5"/>
  <c r="X8" i="5" s="1"/>
  <c r="R8" i="5"/>
  <c r="Q8" i="5"/>
  <c r="V8" i="5" s="1"/>
  <c r="P8" i="5"/>
  <c r="U8" i="5" s="1"/>
  <c r="R7" i="5"/>
  <c r="W7" i="5" s="1"/>
  <c r="Q7" i="5"/>
  <c r="V7" i="5" s="1"/>
  <c r="P7" i="5"/>
  <c r="U7" i="5" s="1"/>
  <c r="W6" i="5"/>
  <c r="S6" i="5"/>
  <c r="X6" i="5" s="1"/>
  <c r="R6" i="5"/>
  <c r="Q6" i="5"/>
  <c r="V6" i="5" s="1"/>
  <c r="P6" i="5"/>
  <c r="U6" i="5" s="1"/>
  <c r="R5" i="5"/>
  <c r="W5" i="5" s="1"/>
  <c r="Q5" i="5"/>
  <c r="V5" i="5" s="1"/>
  <c r="P5" i="5"/>
  <c r="U5" i="5" s="1"/>
  <c r="W4" i="5"/>
  <c r="S4" i="5"/>
  <c r="X4" i="5" s="1"/>
  <c r="R4" i="5"/>
  <c r="Q4" i="5"/>
  <c r="V4" i="5" s="1"/>
  <c r="P4" i="5"/>
  <c r="U4" i="5" s="1"/>
  <c r="R3" i="5"/>
  <c r="W3" i="5" s="1"/>
  <c r="Q3" i="5"/>
  <c r="V3" i="5" s="1"/>
  <c r="P3" i="5"/>
  <c r="U3" i="5" s="1"/>
  <c r="W2" i="5"/>
  <c r="S2" i="5"/>
  <c r="X2" i="5" s="1"/>
  <c r="R2" i="5"/>
  <c r="Q2" i="5"/>
  <c r="V2" i="5" s="1"/>
  <c r="P2" i="5"/>
  <c r="U2" i="5" s="1"/>
  <c r="U31" i="5" l="1"/>
  <c r="X31" i="5"/>
  <c r="V31" i="5"/>
  <c r="W31" i="5" s="1"/>
  <c r="S3" i="5"/>
  <c r="X3" i="5" s="1"/>
  <c r="S5" i="5"/>
  <c r="X5" i="5" s="1"/>
  <c r="S7" i="5"/>
  <c r="X7" i="5" s="1"/>
  <c r="S9" i="5"/>
  <c r="X9" i="5" s="1"/>
  <c r="S11" i="5"/>
  <c r="X11" i="5" s="1"/>
  <c r="S13" i="5"/>
  <c r="X13" i="5" s="1"/>
  <c r="S15" i="5"/>
  <c r="X15" i="5" s="1"/>
  <c r="S17" i="5"/>
  <c r="X17" i="5" s="1"/>
  <c r="S19" i="5"/>
  <c r="X19" i="5" s="1"/>
  <c r="W22" i="5"/>
  <c r="W23" i="5"/>
  <c r="W24" i="5"/>
  <c r="W25" i="5"/>
  <c r="W26" i="5"/>
  <c r="W27" i="5"/>
  <c r="W28" i="5"/>
  <c r="W29" i="5"/>
  <c r="W30" i="5"/>
  <c r="V32" i="5"/>
  <c r="W32" i="5" s="1"/>
  <c r="X32" i="5" s="1"/>
  <c r="S31" i="5"/>
  <c r="T27" i="4" l="1"/>
  <c r="P27" i="4"/>
  <c r="O27" i="4"/>
  <c r="Q27" i="4" s="1"/>
  <c r="E27" i="4"/>
  <c r="R27" i="4" s="1"/>
  <c r="P26" i="4"/>
  <c r="T26" i="4" s="1"/>
  <c r="E26" i="4"/>
  <c r="O26" i="4" s="1"/>
  <c r="Q26" i="4" s="1"/>
  <c r="Q25" i="4"/>
  <c r="R25" i="4" s="1"/>
  <c r="W25" i="4" s="1"/>
  <c r="P25" i="4"/>
  <c r="U25" i="4" s="1"/>
  <c r="O25" i="4"/>
  <c r="T25" i="4" s="1"/>
  <c r="Q24" i="4"/>
  <c r="R24" i="4" s="1"/>
  <c r="W24" i="4" s="1"/>
  <c r="P24" i="4"/>
  <c r="U24" i="4" s="1"/>
  <c r="O24" i="4"/>
  <c r="T24" i="4" s="1"/>
  <c r="Q23" i="4"/>
  <c r="R23" i="4" s="1"/>
  <c r="W23" i="4" s="1"/>
  <c r="P23" i="4"/>
  <c r="U23" i="4" s="1"/>
  <c r="O23" i="4"/>
  <c r="T23" i="4" s="1"/>
  <c r="Q22" i="4"/>
  <c r="R22" i="4" s="1"/>
  <c r="W22" i="4" s="1"/>
  <c r="P22" i="4"/>
  <c r="U22" i="4" s="1"/>
  <c r="O22" i="4"/>
  <c r="T22" i="4" s="1"/>
  <c r="W21" i="4"/>
  <c r="V21" i="4"/>
  <c r="P21" i="4"/>
  <c r="U21" i="4" s="1"/>
  <c r="O21" i="4"/>
  <c r="T21" i="4" s="1"/>
  <c r="W20" i="4"/>
  <c r="V20" i="4"/>
  <c r="U20" i="4"/>
  <c r="T20" i="4"/>
  <c r="P20" i="4"/>
  <c r="O20" i="4"/>
  <c r="Q19" i="4"/>
  <c r="R19" i="4" s="1"/>
  <c r="W19" i="4" s="1"/>
  <c r="P19" i="4"/>
  <c r="U19" i="4" s="1"/>
  <c r="O19" i="4"/>
  <c r="T19" i="4" s="1"/>
  <c r="Q18" i="4"/>
  <c r="R18" i="4" s="1"/>
  <c r="W18" i="4" s="1"/>
  <c r="P18" i="4"/>
  <c r="U18" i="4" s="1"/>
  <c r="O18" i="4"/>
  <c r="T18" i="4" s="1"/>
  <c r="W17" i="4"/>
  <c r="V17" i="4"/>
  <c r="P17" i="4"/>
  <c r="U17" i="4" s="1"/>
  <c r="O17" i="4"/>
  <c r="T17" i="4" s="1"/>
  <c r="P16" i="4"/>
  <c r="U16" i="4" s="1"/>
  <c r="O16" i="4"/>
  <c r="Q16" i="4" s="1"/>
  <c r="P15" i="4"/>
  <c r="U15" i="4" s="1"/>
  <c r="O15" i="4"/>
  <c r="Q15" i="4" s="1"/>
  <c r="P14" i="4"/>
  <c r="U14" i="4" s="1"/>
  <c r="O14" i="4"/>
  <c r="T14" i="4" s="1"/>
  <c r="P13" i="4"/>
  <c r="U13" i="4" s="1"/>
  <c r="O13" i="4"/>
  <c r="Q13" i="4" s="1"/>
  <c r="P12" i="4"/>
  <c r="U12" i="4" s="1"/>
  <c r="O12" i="4"/>
  <c r="Q12" i="4" s="1"/>
  <c r="P11" i="4"/>
  <c r="U11" i="4" s="1"/>
  <c r="O11" i="4"/>
  <c r="Q11" i="4" s="1"/>
  <c r="P10" i="4"/>
  <c r="U10" i="4" s="1"/>
  <c r="O10" i="4"/>
  <c r="Q10" i="4" s="1"/>
  <c r="P9" i="4"/>
  <c r="U9" i="4" s="1"/>
  <c r="O9" i="4"/>
  <c r="Q9" i="4" s="1"/>
  <c r="P8" i="4"/>
  <c r="U8" i="4" s="1"/>
  <c r="O8" i="4"/>
  <c r="Q8" i="4" s="1"/>
  <c r="P7" i="4"/>
  <c r="U7" i="4" s="1"/>
  <c r="O7" i="4"/>
  <c r="Q7" i="4" s="1"/>
  <c r="P6" i="4"/>
  <c r="U6" i="4" s="1"/>
  <c r="O6" i="4"/>
  <c r="T5" i="4"/>
  <c r="P5" i="4"/>
  <c r="U5" i="4" s="1"/>
  <c r="O5" i="4"/>
  <c r="Q5" i="4" s="1"/>
  <c r="T4" i="4"/>
  <c r="P4" i="4"/>
  <c r="U4" i="4" s="1"/>
  <c r="O4" i="4"/>
  <c r="Q4" i="4" s="1"/>
  <c r="W3" i="4"/>
  <c r="V3" i="4"/>
  <c r="U3" i="4"/>
  <c r="T3" i="4"/>
  <c r="P3" i="4"/>
  <c r="O3" i="4"/>
  <c r="V2" i="4"/>
  <c r="W2" i="4" s="1"/>
  <c r="T2" i="4"/>
  <c r="Q2" i="4"/>
  <c r="R2" i="4" s="1"/>
  <c r="P2" i="4"/>
  <c r="U2" i="4" s="1"/>
  <c r="O2" i="4"/>
  <c r="Q6" i="4" l="1"/>
  <c r="T6" i="4"/>
  <c r="R8" i="4"/>
  <c r="W8" i="4" s="1"/>
  <c r="V8" i="4"/>
  <c r="R10" i="4"/>
  <c r="W10" i="4" s="1"/>
  <c r="V10" i="4"/>
  <c r="R12" i="4"/>
  <c r="W12" i="4" s="1"/>
  <c r="V12" i="4"/>
  <c r="R16" i="4"/>
  <c r="W16" i="4" s="1"/>
  <c r="V16" i="4"/>
  <c r="R5" i="4"/>
  <c r="W5" i="4" s="1"/>
  <c r="V5" i="4"/>
  <c r="R4" i="4"/>
  <c r="W4" i="4" s="1"/>
  <c r="V4" i="4"/>
  <c r="R7" i="4"/>
  <c r="W7" i="4" s="1"/>
  <c r="V7" i="4"/>
  <c r="R9" i="4"/>
  <c r="W9" i="4" s="1"/>
  <c r="V9" i="4"/>
  <c r="R11" i="4"/>
  <c r="W11" i="4" s="1"/>
  <c r="V11" i="4"/>
  <c r="R13" i="4"/>
  <c r="W13" i="4" s="1"/>
  <c r="V13" i="4"/>
  <c r="R15" i="4"/>
  <c r="W15" i="4" s="1"/>
  <c r="V15" i="4"/>
  <c r="T7" i="4"/>
  <c r="T9" i="4"/>
  <c r="T11" i="4"/>
  <c r="T13" i="4"/>
  <c r="T16" i="4"/>
  <c r="V19" i="4"/>
  <c r="V23" i="4"/>
  <c r="V24" i="4"/>
  <c r="Q14" i="4"/>
  <c r="R26" i="4"/>
  <c r="T8" i="4"/>
  <c r="T10" i="4"/>
  <c r="T12" i="4"/>
  <c r="T15" i="4"/>
  <c r="V18" i="4"/>
  <c r="V22" i="4"/>
  <c r="V25" i="4"/>
  <c r="U26" i="4"/>
  <c r="V26" i="4" s="1"/>
  <c r="W26" i="4" s="1"/>
  <c r="U27" i="4"/>
  <c r="V27" i="4" s="1"/>
  <c r="W27" i="4" s="1"/>
  <c r="R6" i="4" l="1"/>
  <c r="W6" i="4" s="1"/>
  <c r="V6" i="4"/>
  <c r="R14" i="4"/>
  <c r="W14" i="4" s="1"/>
  <c r="V14" i="4"/>
  <c r="Q6" i="3" l="1"/>
  <c r="R6" i="3" s="1"/>
  <c r="W6" i="3" s="1"/>
  <c r="P6" i="3"/>
  <c r="U6" i="3" s="1"/>
  <c r="O6" i="3"/>
  <c r="T6" i="3" s="1"/>
  <c r="W5" i="3"/>
  <c r="V5" i="3"/>
  <c r="T5" i="3"/>
  <c r="P5" i="3"/>
  <c r="U5" i="3" s="1"/>
  <c r="P4" i="3"/>
  <c r="U4" i="3" s="1"/>
  <c r="O4" i="3"/>
  <c r="Q4" i="3" s="1"/>
  <c r="P3" i="3"/>
  <c r="U3" i="3" s="1"/>
  <c r="O3" i="3"/>
  <c r="Q3" i="3" s="1"/>
  <c r="P2" i="3"/>
  <c r="U2" i="3" s="1"/>
  <c r="O2" i="3"/>
  <c r="Q2" i="3" s="1"/>
  <c r="V2" i="3" l="1"/>
  <c r="R2" i="3"/>
  <c r="W2" i="3" s="1"/>
  <c r="V4" i="3"/>
  <c r="R4" i="3"/>
  <c r="W4" i="3" s="1"/>
  <c r="V3" i="3"/>
  <c r="R3" i="3"/>
  <c r="W3" i="3" s="1"/>
  <c r="V6" i="3"/>
  <c r="T2" i="3"/>
  <c r="T3" i="3"/>
  <c r="T4" i="3"/>
  <c r="P10" i="2" l="1"/>
  <c r="U10" i="2" s="1"/>
  <c r="O10" i="2"/>
  <c r="Q10" i="2" s="1"/>
  <c r="T9" i="2"/>
  <c r="P9" i="2"/>
  <c r="U9" i="2" s="1"/>
  <c r="V9" i="2" s="1"/>
  <c r="W9" i="2" s="1"/>
  <c r="O9" i="2"/>
  <c r="Q9" i="2" s="1"/>
  <c r="R9" i="2" s="1"/>
  <c r="T8" i="2"/>
  <c r="P8" i="2"/>
  <c r="U8" i="2" s="1"/>
  <c r="V8" i="2" s="1"/>
  <c r="W8" i="2" s="1"/>
  <c r="O8" i="2"/>
  <c r="Q8" i="2" s="1"/>
  <c r="R8" i="2" s="1"/>
  <c r="P7" i="2"/>
  <c r="U7" i="2" s="1"/>
  <c r="O7" i="2"/>
  <c r="Q7" i="2" s="1"/>
  <c r="P6" i="2"/>
  <c r="U6" i="2" s="1"/>
  <c r="O6" i="2"/>
  <c r="Q6" i="2" s="1"/>
  <c r="W5" i="2"/>
  <c r="V5" i="2"/>
  <c r="T5" i="2"/>
  <c r="P5" i="2"/>
  <c r="U5" i="2" s="1"/>
  <c r="W4" i="2"/>
  <c r="V4" i="2"/>
  <c r="U4" i="2"/>
  <c r="T4" i="2"/>
  <c r="P4" i="2"/>
  <c r="Q3" i="2"/>
  <c r="R3" i="2" s="1"/>
  <c r="P3" i="2"/>
  <c r="T3" i="2" s="1"/>
  <c r="O3" i="2"/>
  <c r="Q2" i="2"/>
  <c r="R2" i="2" s="1"/>
  <c r="P2" i="2"/>
  <c r="T2" i="2" s="1"/>
  <c r="O2" i="2"/>
  <c r="V7" i="2" l="1"/>
  <c r="R7" i="2"/>
  <c r="W7" i="2" s="1"/>
  <c r="V10" i="2"/>
  <c r="R10" i="2"/>
  <c r="W10" i="2" s="1"/>
  <c r="V6" i="2"/>
  <c r="R6" i="2"/>
  <c r="W6" i="2" s="1"/>
  <c r="U3" i="2"/>
  <c r="V3" i="2" s="1"/>
  <c r="T10" i="2"/>
  <c r="U2" i="2"/>
  <c r="V2" i="2" s="1"/>
  <c r="W2" i="2" s="1"/>
  <c r="T6" i="2"/>
  <c r="T7" i="2"/>
  <c r="W3" i="2"/>
  <c r="T182" i="1" l="1"/>
  <c r="Q182" i="1"/>
  <c r="R182" i="1" s="1"/>
  <c r="P182" i="1"/>
  <c r="O182" i="1"/>
  <c r="T181" i="1"/>
  <c r="Q181" i="1"/>
  <c r="R181" i="1" s="1"/>
  <c r="P181" i="1"/>
  <c r="O181" i="1"/>
  <c r="T180" i="1"/>
  <c r="P180" i="1"/>
  <c r="O180" i="1"/>
  <c r="Q180" i="1" s="1"/>
  <c r="R180" i="1" s="1"/>
  <c r="T179" i="1"/>
  <c r="P179" i="1"/>
  <c r="O179" i="1"/>
  <c r="Q179" i="1" s="1"/>
  <c r="R179" i="1" s="1"/>
  <c r="T178" i="1"/>
  <c r="Q178" i="1"/>
  <c r="R178" i="1" s="1"/>
  <c r="P178" i="1"/>
  <c r="O178" i="1"/>
  <c r="T177" i="1"/>
  <c r="Q177" i="1"/>
  <c r="R177" i="1" s="1"/>
  <c r="P177" i="1"/>
  <c r="O177" i="1"/>
  <c r="T176" i="1"/>
  <c r="P176" i="1"/>
  <c r="O176" i="1"/>
  <c r="Q176" i="1" s="1"/>
  <c r="R176" i="1" s="1"/>
  <c r="T175" i="1"/>
  <c r="P175" i="1"/>
  <c r="O175" i="1"/>
  <c r="Q175" i="1" s="1"/>
  <c r="R175" i="1" s="1"/>
  <c r="T174" i="1"/>
  <c r="Q174" i="1"/>
  <c r="P174" i="1"/>
  <c r="U174" i="1" s="1"/>
  <c r="O174" i="1"/>
  <c r="T173" i="1"/>
  <c r="Q173" i="1"/>
  <c r="R173" i="1" s="1"/>
  <c r="P173" i="1"/>
  <c r="O173" i="1"/>
  <c r="R172" i="1"/>
  <c r="P172" i="1"/>
  <c r="O172" i="1"/>
  <c r="Q172" i="1" s="1"/>
  <c r="U171" i="1"/>
  <c r="V171" i="1" s="1"/>
  <c r="W171" i="1" s="1"/>
  <c r="P171" i="1"/>
  <c r="T171" i="1" s="1"/>
  <c r="P170" i="1"/>
  <c r="U169" i="1"/>
  <c r="V169" i="1" s="1"/>
  <c r="T169" i="1"/>
  <c r="R169" i="1"/>
  <c r="P169" i="1"/>
  <c r="W169" i="1" s="1"/>
  <c r="O169" i="1"/>
  <c r="Q169" i="1" s="1"/>
  <c r="U168" i="1"/>
  <c r="V168" i="1" s="1"/>
  <c r="W168" i="1" s="1"/>
  <c r="P168" i="1"/>
  <c r="T168" i="1" s="1"/>
  <c r="O168" i="1"/>
  <c r="U167" i="1"/>
  <c r="V167" i="1" s="1"/>
  <c r="T167" i="1"/>
  <c r="R167" i="1"/>
  <c r="P167" i="1"/>
  <c r="W167" i="1" s="1"/>
  <c r="O167" i="1"/>
  <c r="Q167" i="1" s="1"/>
  <c r="P166" i="1"/>
  <c r="O166" i="1"/>
  <c r="Q166" i="1" s="1"/>
  <c r="R166" i="1" s="1"/>
  <c r="U165" i="1"/>
  <c r="V165" i="1" s="1"/>
  <c r="T165" i="1"/>
  <c r="R165" i="1"/>
  <c r="P165" i="1"/>
  <c r="W165" i="1" s="1"/>
  <c r="O165" i="1"/>
  <c r="Q165" i="1" s="1"/>
  <c r="U164" i="1"/>
  <c r="V164" i="1" s="1"/>
  <c r="P164" i="1"/>
  <c r="T164" i="1" s="1"/>
  <c r="O164" i="1"/>
  <c r="Q164" i="1" s="1"/>
  <c r="R164" i="1" s="1"/>
  <c r="U163" i="1"/>
  <c r="V163" i="1" s="1"/>
  <c r="T163" i="1"/>
  <c r="R163" i="1"/>
  <c r="P163" i="1"/>
  <c r="W163" i="1" s="1"/>
  <c r="O163" i="1"/>
  <c r="Q163" i="1" s="1"/>
  <c r="P162" i="1"/>
  <c r="O162" i="1"/>
  <c r="Q162" i="1" s="1"/>
  <c r="R162" i="1" s="1"/>
  <c r="U161" i="1"/>
  <c r="V161" i="1" s="1"/>
  <c r="T161" i="1"/>
  <c r="R161" i="1"/>
  <c r="P161" i="1"/>
  <c r="W161" i="1" s="1"/>
  <c r="O161" i="1"/>
  <c r="Q161" i="1" s="1"/>
  <c r="U160" i="1"/>
  <c r="V160" i="1" s="1"/>
  <c r="W160" i="1" s="1"/>
  <c r="P160" i="1"/>
  <c r="T160" i="1" s="1"/>
  <c r="O160" i="1"/>
  <c r="Q160" i="1" s="1"/>
  <c r="R160" i="1" s="1"/>
  <c r="U159" i="1"/>
  <c r="V159" i="1" s="1"/>
  <c r="T159" i="1"/>
  <c r="R159" i="1"/>
  <c r="P159" i="1"/>
  <c r="W159" i="1" s="1"/>
  <c r="O159" i="1"/>
  <c r="Q159" i="1" s="1"/>
  <c r="P158" i="1"/>
  <c r="O158" i="1"/>
  <c r="Q158" i="1" s="1"/>
  <c r="R158" i="1" s="1"/>
  <c r="U157" i="1"/>
  <c r="V157" i="1" s="1"/>
  <c r="T157" i="1"/>
  <c r="R157" i="1"/>
  <c r="P157" i="1"/>
  <c r="W157" i="1" s="1"/>
  <c r="O157" i="1"/>
  <c r="Q157" i="1" s="1"/>
  <c r="U156" i="1"/>
  <c r="V156" i="1" s="1"/>
  <c r="P156" i="1"/>
  <c r="T156" i="1" s="1"/>
  <c r="O156" i="1"/>
  <c r="Q156" i="1" s="1"/>
  <c r="R156" i="1" s="1"/>
  <c r="U155" i="1"/>
  <c r="V155" i="1" s="1"/>
  <c r="T155" i="1"/>
  <c r="R155" i="1"/>
  <c r="P155" i="1"/>
  <c r="W155" i="1" s="1"/>
  <c r="O155" i="1"/>
  <c r="Q155" i="1" s="1"/>
  <c r="P154" i="1"/>
  <c r="O154" i="1"/>
  <c r="Q154" i="1" s="1"/>
  <c r="R154" i="1" s="1"/>
  <c r="U153" i="1"/>
  <c r="V153" i="1" s="1"/>
  <c r="T153" i="1"/>
  <c r="R153" i="1"/>
  <c r="P153" i="1"/>
  <c r="W153" i="1" s="1"/>
  <c r="O153" i="1"/>
  <c r="Q153" i="1" s="1"/>
  <c r="U152" i="1"/>
  <c r="V152" i="1" s="1"/>
  <c r="W152" i="1" s="1"/>
  <c r="P152" i="1"/>
  <c r="T152" i="1" s="1"/>
  <c r="O152" i="1"/>
  <c r="Q152" i="1" s="1"/>
  <c r="R152" i="1" s="1"/>
  <c r="U151" i="1"/>
  <c r="V151" i="1" s="1"/>
  <c r="T151" i="1"/>
  <c r="R151" i="1"/>
  <c r="P151" i="1"/>
  <c r="W151" i="1" s="1"/>
  <c r="O151" i="1"/>
  <c r="Q151" i="1" s="1"/>
  <c r="P150" i="1"/>
  <c r="O150" i="1"/>
  <c r="Q150" i="1" s="1"/>
  <c r="R150" i="1" s="1"/>
  <c r="U149" i="1"/>
  <c r="T149" i="1"/>
  <c r="R149" i="1"/>
  <c r="W149" i="1" s="1"/>
  <c r="P149" i="1"/>
  <c r="O149" i="1"/>
  <c r="Q149" i="1" s="1"/>
  <c r="V149" i="1" s="1"/>
  <c r="U148" i="1"/>
  <c r="P148" i="1"/>
  <c r="O148" i="1"/>
  <c r="U147" i="1"/>
  <c r="T147" i="1"/>
  <c r="R147" i="1"/>
  <c r="W147" i="1" s="1"/>
  <c r="P147" i="1"/>
  <c r="O147" i="1"/>
  <c r="Q147" i="1" s="1"/>
  <c r="V147" i="1" s="1"/>
  <c r="P146" i="1"/>
  <c r="U146" i="1" s="1"/>
  <c r="O146" i="1"/>
  <c r="U145" i="1"/>
  <c r="T145" i="1"/>
  <c r="R145" i="1"/>
  <c r="W145" i="1" s="1"/>
  <c r="P145" i="1"/>
  <c r="O145" i="1"/>
  <c r="Q145" i="1" s="1"/>
  <c r="V145" i="1" s="1"/>
  <c r="U144" i="1"/>
  <c r="P144" i="1"/>
  <c r="O144" i="1"/>
  <c r="U143" i="1"/>
  <c r="T143" i="1"/>
  <c r="R143" i="1"/>
  <c r="W143" i="1" s="1"/>
  <c r="P143" i="1"/>
  <c r="O143" i="1"/>
  <c r="Q143" i="1" s="1"/>
  <c r="V143" i="1" s="1"/>
  <c r="P142" i="1"/>
  <c r="U142" i="1" s="1"/>
  <c r="O142" i="1"/>
  <c r="U141" i="1"/>
  <c r="T141" i="1"/>
  <c r="R141" i="1"/>
  <c r="W141" i="1" s="1"/>
  <c r="P141" i="1"/>
  <c r="O141" i="1"/>
  <c r="Q141" i="1" s="1"/>
  <c r="V141" i="1" s="1"/>
  <c r="Q140" i="1"/>
  <c r="P140" i="1"/>
  <c r="U140" i="1" s="1"/>
  <c r="O140" i="1"/>
  <c r="T140" i="1" s="1"/>
  <c r="V139" i="1"/>
  <c r="U139" i="1"/>
  <c r="Q139" i="1"/>
  <c r="R139" i="1" s="1"/>
  <c r="P139" i="1"/>
  <c r="O139" i="1"/>
  <c r="Q138" i="1"/>
  <c r="R138" i="1" s="1"/>
  <c r="P138" i="1"/>
  <c r="O138" i="1"/>
  <c r="Q137" i="1"/>
  <c r="R137" i="1" s="1"/>
  <c r="P137" i="1"/>
  <c r="U137" i="1" s="1"/>
  <c r="V137" i="1" s="1"/>
  <c r="O137" i="1"/>
  <c r="Q136" i="1"/>
  <c r="R136" i="1" s="1"/>
  <c r="P136" i="1"/>
  <c r="O136" i="1"/>
  <c r="V135" i="1"/>
  <c r="U135" i="1"/>
  <c r="Q135" i="1"/>
  <c r="R135" i="1" s="1"/>
  <c r="P135" i="1"/>
  <c r="O135" i="1"/>
  <c r="U134" i="1"/>
  <c r="V134" i="1" s="1"/>
  <c r="Q134" i="1"/>
  <c r="R134" i="1" s="1"/>
  <c r="P134" i="1"/>
  <c r="O134" i="1"/>
  <c r="Q133" i="1"/>
  <c r="R133" i="1" s="1"/>
  <c r="P133" i="1"/>
  <c r="O133" i="1"/>
  <c r="U132" i="1"/>
  <c r="V132" i="1" s="1"/>
  <c r="Q132" i="1"/>
  <c r="R132" i="1" s="1"/>
  <c r="P132" i="1"/>
  <c r="O132" i="1"/>
  <c r="V131" i="1"/>
  <c r="U131" i="1"/>
  <c r="Q131" i="1"/>
  <c r="R131" i="1" s="1"/>
  <c r="P131" i="1"/>
  <c r="O131" i="1"/>
  <c r="Q130" i="1"/>
  <c r="R130" i="1" s="1"/>
  <c r="P130" i="1"/>
  <c r="O130" i="1"/>
  <c r="Q129" i="1"/>
  <c r="R129" i="1" s="1"/>
  <c r="W129" i="1" s="1"/>
  <c r="P129" i="1"/>
  <c r="U129" i="1" s="1"/>
  <c r="O129" i="1"/>
  <c r="T129" i="1" s="1"/>
  <c r="Q128" i="1"/>
  <c r="R128" i="1" s="1"/>
  <c r="P128" i="1"/>
  <c r="O128" i="1"/>
  <c r="U127" i="1"/>
  <c r="V127" i="1" s="1"/>
  <c r="Q127" i="1"/>
  <c r="R127" i="1" s="1"/>
  <c r="P127" i="1"/>
  <c r="O127" i="1"/>
  <c r="U126" i="1"/>
  <c r="V126" i="1" s="1"/>
  <c r="Q126" i="1"/>
  <c r="R126" i="1" s="1"/>
  <c r="P126" i="1"/>
  <c r="O126" i="1"/>
  <c r="Q125" i="1"/>
  <c r="R125" i="1" s="1"/>
  <c r="P125" i="1"/>
  <c r="O125" i="1"/>
  <c r="U124" i="1"/>
  <c r="V124" i="1" s="1"/>
  <c r="Q124" i="1"/>
  <c r="R124" i="1" s="1"/>
  <c r="P124" i="1"/>
  <c r="O124" i="1"/>
  <c r="W123" i="1"/>
  <c r="V123" i="1"/>
  <c r="U123" i="1"/>
  <c r="T123" i="1"/>
  <c r="V122" i="1"/>
  <c r="U122" i="1"/>
  <c r="Q122" i="1"/>
  <c r="R122" i="1" s="1"/>
  <c r="P122" i="1"/>
  <c r="O122" i="1"/>
  <c r="Q121" i="1"/>
  <c r="R121" i="1" s="1"/>
  <c r="P121" i="1"/>
  <c r="O121" i="1"/>
  <c r="Q120" i="1"/>
  <c r="R120" i="1" s="1"/>
  <c r="P120" i="1"/>
  <c r="O120" i="1"/>
  <c r="Q119" i="1"/>
  <c r="R119" i="1" s="1"/>
  <c r="P119" i="1"/>
  <c r="O119" i="1"/>
  <c r="U118" i="1"/>
  <c r="V118" i="1" s="1"/>
  <c r="Q118" i="1"/>
  <c r="R118" i="1" s="1"/>
  <c r="P118" i="1"/>
  <c r="O118" i="1"/>
  <c r="U117" i="1"/>
  <c r="V117" i="1" s="1"/>
  <c r="Q117" i="1"/>
  <c r="R117" i="1" s="1"/>
  <c r="P117" i="1"/>
  <c r="O117" i="1"/>
  <c r="Q116" i="1"/>
  <c r="R116" i="1" s="1"/>
  <c r="P116" i="1"/>
  <c r="O116" i="1"/>
  <c r="U115" i="1"/>
  <c r="V115" i="1" s="1"/>
  <c r="Q115" i="1"/>
  <c r="R115" i="1" s="1"/>
  <c r="P115" i="1"/>
  <c r="O115" i="1"/>
  <c r="W114" i="1"/>
  <c r="V114" i="1"/>
  <c r="U114" i="1"/>
  <c r="P114" i="1"/>
  <c r="O114" i="1"/>
  <c r="T114" i="1" s="1"/>
  <c r="T113" i="1"/>
  <c r="P113" i="1"/>
  <c r="U113" i="1" s="1"/>
  <c r="V113" i="1" s="1"/>
  <c r="W113" i="1" s="1"/>
  <c r="O113" i="1"/>
  <c r="Q113" i="1" s="1"/>
  <c r="R113" i="1" s="1"/>
  <c r="T112" i="1"/>
  <c r="R112" i="1"/>
  <c r="P112" i="1"/>
  <c r="U112" i="1" s="1"/>
  <c r="V112" i="1" s="1"/>
  <c r="W112" i="1" s="1"/>
  <c r="O112" i="1"/>
  <c r="Q112" i="1" s="1"/>
  <c r="T111" i="1"/>
  <c r="R111" i="1"/>
  <c r="P111" i="1"/>
  <c r="U111" i="1" s="1"/>
  <c r="V111" i="1" s="1"/>
  <c r="W111" i="1" s="1"/>
  <c r="O111" i="1"/>
  <c r="Q111" i="1" s="1"/>
  <c r="W110" i="1"/>
  <c r="T110" i="1"/>
  <c r="R110" i="1"/>
  <c r="P110" i="1"/>
  <c r="U110" i="1" s="1"/>
  <c r="V110" i="1" s="1"/>
  <c r="O110" i="1"/>
  <c r="Q110" i="1" s="1"/>
  <c r="W109" i="1"/>
  <c r="T109" i="1"/>
  <c r="P109" i="1"/>
  <c r="U109" i="1" s="1"/>
  <c r="V109" i="1" s="1"/>
  <c r="O109" i="1"/>
  <c r="Q109" i="1" s="1"/>
  <c r="R109" i="1" s="1"/>
  <c r="W108" i="1"/>
  <c r="R108" i="1"/>
  <c r="P108" i="1"/>
  <c r="U108" i="1" s="1"/>
  <c r="V108" i="1" s="1"/>
  <c r="O108" i="1"/>
  <c r="Q107" i="1"/>
  <c r="R107" i="1" s="1"/>
  <c r="P107" i="1"/>
  <c r="O107" i="1"/>
  <c r="U106" i="1"/>
  <c r="Q106" i="1"/>
  <c r="V106" i="1" s="1"/>
  <c r="P106" i="1"/>
  <c r="E106" i="1"/>
  <c r="O106" i="1" s="1"/>
  <c r="T106" i="1" s="1"/>
  <c r="E105" i="1"/>
  <c r="T104" i="1"/>
  <c r="O104" i="1"/>
  <c r="Q104" i="1" s="1"/>
  <c r="V104" i="1" s="1"/>
  <c r="E104" i="1"/>
  <c r="U103" i="1"/>
  <c r="P103" i="1"/>
  <c r="O103" i="1"/>
  <c r="T102" i="1"/>
  <c r="R102" i="1"/>
  <c r="W102" i="1" s="1"/>
  <c r="P102" i="1"/>
  <c r="U102" i="1" s="1"/>
  <c r="O102" i="1"/>
  <c r="Q102" i="1" s="1"/>
  <c r="V102" i="1" s="1"/>
  <c r="U101" i="1"/>
  <c r="P101" i="1"/>
  <c r="O101" i="1"/>
  <c r="T100" i="1"/>
  <c r="R100" i="1"/>
  <c r="W100" i="1" s="1"/>
  <c r="P100" i="1"/>
  <c r="U100" i="1" s="1"/>
  <c r="O100" i="1"/>
  <c r="Q100" i="1" s="1"/>
  <c r="V100" i="1" s="1"/>
  <c r="U99" i="1"/>
  <c r="P99" i="1"/>
  <c r="O99" i="1"/>
  <c r="T98" i="1"/>
  <c r="R98" i="1"/>
  <c r="W98" i="1" s="1"/>
  <c r="P98" i="1"/>
  <c r="U98" i="1" s="1"/>
  <c r="O98" i="1"/>
  <c r="Q98" i="1" s="1"/>
  <c r="V98" i="1" s="1"/>
  <c r="U97" i="1"/>
  <c r="V97" i="1" s="1"/>
  <c r="P97" i="1"/>
  <c r="T97" i="1" s="1"/>
  <c r="O97" i="1"/>
  <c r="Q97" i="1" s="1"/>
  <c r="R97" i="1" s="1"/>
  <c r="T96" i="1"/>
  <c r="R96" i="1"/>
  <c r="W96" i="1" s="1"/>
  <c r="P96" i="1"/>
  <c r="U96" i="1" s="1"/>
  <c r="O96" i="1"/>
  <c r="Q96" i="1" s="1"/>
  <c r="V96" i="1" s="1"/>
  <c r="U95" i="1"/>
  <c r="P95" i="1"/>
  <c r="O95" i="1"/>
  <c r="T94" i="1"/>
  <c r="R94" i="1"/>
  <c r="W94" i="1" s="1"/>
  <c r="P94" i="1"/>
  <c r="U94" i="1" s="1"/>
  <c r="O94" i="1"/>
  <c r="Q94" i="1" s="1"/>
  <c r="V94" i="1" s="1"/>
  <c r="U93" i="1"/>
  <c r="V93" i="1" s="1"/>
  <c r="P93" i="1"/>
  <c r="T93" i="1" s="1"/>
  <c r="O93" i="1"/>
  <c r="Q93" i="1" s="1"/>
  <c r="R93" i="1" s="1"/>
  <c r="T92" i="1"/>
  <c r="R92" i="1"/>
  <c r="P92" i="1"/>
  <c r="O92" i="1"/>
  <c r="Q92" i="1" s="1"/>
  <c r="U91" i="1"/>
  <c r="V91" i="1" s="1"/>
  <c r="P91" i="1"/>
  <c r="T91" i="1" s="1"/>
  <c r="O91" i="1"/>
  <c r="Q91" i="1" s="1"/>
  <c r="R91" i="1" s="1"/>
  <c r="T90" i="1"/>
  <c r="R90" i="1"/>
  <c r="P90" i="1"/>
  <c r="O90" i="1"/>
  <c r="Q90" i="1" s="1"/>
  <c r="U89" i="1"/>
  <c r="V89" i="1" s="1"/>
  <c r="P89" i="1"/>
  <c r="T89" i="1" s="1"/>
  <c r="O89" i="1"/>
  <c r="Q89" i="1" s="1"/>
  <c r="R89" i="1" s="1"/>
  <c r="U88" i="1"/>
  <c r="V88" i="1" s="1"/>
  <c r="T88" i="1"/>
  <c r="R88" i="1"/>
  <c r="P88" i="1"/>
  <c r="W88" i="1" s="1"/>
  <c r="O88" i="1"/>
  <c r="Q88" i="1" s="1"/>
  <c r="U87" i="1"/>
  <c r="V87" i="1" s="1"/>
  <c r="P87" i="1"/>
  <c r="T87" i="1" s="1"/>
  <c r="O87" i="1"/>
  <c r="Q87" i="1" s="1"/>
  <c r="R87" i="1" s="1"/>
  <c r="U86" i="1"/>
  <c r="V86" i="1" s="1"/>
  <c r="T86" i="1"/>
  <c r="R86" i="1"/>
  <c r="P86" i="1"/>
  <c r="W86" i="1" s="1"/>
  <c r="O86" i="1"/>
  <c r="Q86" i="1" s="1"/>
  <c r="U85" i="1"/>
  <c r="V85" i="1" s="1"/>
  <c r="P85" i="1"/>
  <c r="T85" i="1" s="1"/>
  <c r="O85" i="1"/>
  <c r="Q85" i="1" s="1"/>
  <c r="R85" i="1" s="1"/>
  <c r="U84" i="1"/>
  <c r="V84" i="1" s="1"/>
  <c r="T84" i="1"/>
  <c r="R84" i="1"/>
  <c r="P84" i="1"/>
  <c r="W84" i="1" s="1"/>
  <c r="O84" i="1"/>
  <c r="Q84" i="1" s="1"/>
  <c r="U83" i="1"/>
  <c r="V83" i="1" s="1"/>
  <c r="P83" i="1"/>
  <c r="T83" i="1" s="1"/>
  <c r="O83" i="1"/>
  <c r="Q83" i="1" s="1"/>
  <c r="R83" i="1" s="1"/>
  <c r="U82" i="1"/>
  <c r="V82" i="1" s="1"/>
  <c r="T82" i="1"/>
  <c r="R82" i="1"/>
  <c r="P82" i="1"/>
  <c r="W82" i="1" s="1"/>
  <c r="O82" i="1"/>
  <c r="Q82" i="1" s="1"/>
  <c r="U81" i="1"/>
  <c r="V81" i="1" s="1"/>
  <c r="P81" i="1"/>
  <c r="T81" i="1" s="1"/>
  <c r="O81" i="1"/>
  <c r="Q81" i="1" s="1"/>
  <c r="R81" i="1" s="1"/>
  <c r="U80" i="1"/>
  <c r="V80" i="1" s="1"/>
  <c r="T80" i="1"/>
  <c r="R80" i="1"/>
  <c r="P80" i="1"/>
  <c r="W80" i="1" s="1"/>
  <c r="O80" i="1"/>
  <c r="Q80" i="1" s="1"/>
  <c r="U79" i="1"/>
  <c r="V79" i="1" s="1"/>
  <c r="P79" i="1"/>
  <c r="T79" i="1" s="1"/>
  <c r="O79" i="1"/>
  <c r="Q79" i="1" s="1"/>
  <c r="R79" i="1" s="1"/>
  <c r="T78" i="1"/>
  <c r="P78" i="1"/>
  <c r="O78" i="1"/>
  <c r="Q78" i="1" s="1"/>
  <c r="R78" i="1" s="1"/>
  <c r="W77" i="1"/>
  <c r="T77" i="1"/>
  <c r="P77" i="1"/>
  <c r="U77" i="1" s="1"/>
  <c r="V77" i="1" s="1"/>
  <c r="O77" i="1"/>
  <c r="Q77" i="1" s="1"/>
  <c r="R77" i="1" s="1"/>
  <c r="T74" i="1"/>
  <c r="R74" i="1"/>
  <c r="P74" i="1"/>
  <c r="U74" i="1" s="1"/>
  <c r="V74" i="1" s="1"/>
  <c r="W74" i="1" s="1"/>
  <c r="O74" i="1"/>
  <c r="Q74" i="1" s="1"/>
  <c r="W73" i="1"/>
  <c r="T73" i="1"/>
  <c r="R73" i="1"/>
  <c r="P73" i="1"/>
  <c r="U73" i="1" s="1"/>
  <c r="V73" i="1" s="1"/>
  <c r="O73" i="1"/>
  <c r="Q73" i="1" s="1"/>
  <c r="W72" i="1"/>
  <c r="T72" i="1"/>
  <c r="P72" i="1"/>
  <c r="U72" i="1" s="1"/>
  <c r="V72" i="1" s="1"/>
  <c r="O72" i="1"/>
  <c r="Q72" i="1" s="1"/>
  <c r="R72" i="1" s="1"/>
  <c r="W71" i="1"/>
  <c r="T71" i="1"/>
  <c r="P71" i="1"/>
  <c r="U71" i="1" s="1"/>
  <c r="V71" i="1" s="1"/>
  <c r="O71" i="1"/>
  <c r="Q71" i="1" s="1"/>
  <c r="R71" i="1" s="1"/>
  <c r="T70" i="1"/>
  <c r="R70" i="1"/>
  <c r="P70" i="1"/>
  <c r="U70" i="1" s="1"/>
  <c r="V70" i="1" s="1"/>
  <c r="W70" i="1" s="1"/>
  <c r="O70" i="1"/>
  <c r="Q70" i="1" s="1"/>
  <c r="W69" i="1"/>
  <c r="T69" i="1"/>
  <c r="R69" i="1"/>
  <c r="P69" i="1"/>
  <c r="U69" i="1" s="1"/>
  <c r="V69" i="1" s="1"/>
  <c r="O69" i="1"/>
  <c r="Q69" i="1" s="1"/>
  <c r="W68" i="1"/>
  <c r="T68" i="1"/>
  <c r="P68" i="1"/>
  <c r="U68" i="1" s="1"/>
  <c r="V68" i="1" s="1"/>
  <c r="O68" i="1"/>
  <c r="Q68" i="1" s="1"/>
  <c r="R68" i="1" s="1"/>
  <c r="W67" i="1"/>
  <c r="T67" i="1"/>
  <c r="P67" i="1"/>
  <c r="U67" i="1" s="1"/>
  <c r="V67" i="1" s="1"/>
  <c r="O67" i="1"/>
  <c r="Q67" i="1" s="1"/>
  <c r="R67" i="1" s="1"/>
  <c r="T66" i="1"/>
  <c r="R66" i="1"/>
  <c r="P66" i="1"/>
  <c r="U66" i="1" s="1"/>
  <c r="V66" i="1" s="1"/>
  <c r="W66" i="1" s="1"/>
  <c r="O66" i="1"/>
  <c r="Q66" i="1" s="1"/>
  <c r="W65" i="1"/>
  <c r="T65" i="1"/>
  <c r="R65" i="1"/>
  <c r="P65" i="1"/>
  <c r="U65" i="1" s="1"/>
  <c r="V65" i="1" s="1"/>
  <c r="O65" i="1"/>
  <c r="Q65" i="1" s="1"/>
  <c r="W64" i="1"/>
  <c r="T64" i="1"/>
  <c r="P64" i="1"/>
  <c r="U64" i="1" s="1"/>
  <c r="V64" i="1" s="1"/>
  <c r="O64" i="1"/>
  <c r="Q64" i="1" s="1"/>
  <c r="R64" i="1" s="1"/>
  <c r="W63" i="1"/>
  <c r="T63" i="1"/>
  <c r="P63" i="1"/>
  <c r="U63" i="1" s="1"/>
  <c r="V63" i="1" s="1"/>
  <c r="O63" i="1"/>
  <c r="Q63" i="1" s="1"/>
  <c r="R63" i="1" s="1"/>
  <c r="T62" i="1"/>
  <c r="R62" i="1"/>
  <c r="P62" i="1"/>
  <c r="U62" i="1" s="1"/>
  <c r="V62" i="1" s="1"/>
  <c r="W62" i="1" s="1"/>
  <c r="O62" i="1"/>
  <c r="Q62" i="1" s="1"/>
  <c r="W61" i="1"/>
  <c r="T61" i="1"/>
  <c r="R61" i="1"/>
  <c r="P61" i="1"/>
  <c r="U61" i="1" s="1"/>
  <c r="V61" i="1" s="1"/>
  <c r="O61" i="1"/>
  <c r="Q61" i="1" s="1"/>
  <c r="W60" i="1"/>
  <c r="T60" i="1"/>
  <c r="P60" i="1"/>
  <c r="U60" i="1" s="1"/>
  <c r="V60" i="1" s="1"/>
  <c r="O60" i="1"/>
  <c r="Q60" i="1" s="1"/>
  <c r="R60" i="1" s="1"/>
  <c r="W59" i="1"/>
  <c r="T59" i="1"/>
  <c r="P59" i="1"/>
  <c r="U59" i="1" s="1"/>
  <c r="V59" i="1" s="1"/>
  <c r="O59" i="1"/>
  <c r="Q59" i="1" s="1"/>
  <c r="R59" i="1" s="1"/>
  <c r="W58" i="1"/>
  <c r="V58" i="1"/>
  <c r="T58" i="1"/>
  <c r="P58" i="1"/>
  <c r="U58" i="1" s="1"/>
  <c r="O58" i="1"/>
  <c r="Q57" i="1"/>
  <c r="V57" i="1" s="1"/>
  <c r="P57" i="1"/>
  <c r="U57" i="1" s="1"/>
  <c r="O57" i="1"/>
  <c r="T57" i="1" s="1"/>
  <c r="Q56" i="1"/>
  <c r="R56" i="1" s="1"/>
  <c r="W56" i="1" s="1"/>
  <c r="P56" i="1"/>
  <c r="U56" i="1" s="1"/>
  <c r="O56" i="1"/>
  <c r="T56" i="1" s="1"/>
  <c r="Q55" i="1"/>
  <c r="V55" i="1" s="1"/>
  <c r="P55" i="1"/>
  <c r="U55" i="1" s="1"/>
  <c r="O55" i="1"/>
  <c r="T55" i="1" s="1"/>
  <c r="Q54" i="1"/>
  <c r="V54" i="1" s="1"/>
  <c r="P54" i="1"/>
  <c r="U54" i="1" s="1"/>
  <c r="O54" i="1"/>
  <c r="T54" i="1" s="1"/>
  <c r="Q53" i="1"/>
  <c r="R53" i="1" s="1"/>
  <c r="W53" i="1" s="1"/>
  <c r="P53" i="1"/>
  <c r="U53" i="1" s="1"/>
  <c r="O53" i="1"/>
  <c r="T53" i="1" s="1"/>
  <c r="Q52" i="1"/>
  <c r="R52" i="1" s="1"/>
  <c r="P52" i="1"/>
  <c r="U52" i="1" s="1"/>
  <c r="V52" i="1" s="1"/>
  <c r="O52" i="1"/>
  <c r="Q51" i="1"/>
  <c r="R51" i="1" s="1"/>
  <c r="P51" i="1"/>
  <c r="O51" i="1"/>
  <c r="Q50" i="1"/>
  <c r="R50" i="1" s="1"/>
  <c r="P50" i="1"/>
  <c r="U50" i="1" s="1"/>
  <c r="V50" i="1" s="1"/>
  <c r="O50" i="1"/>
  <c r="Q49" i="1"/>
  <c r="R49" i="1" s="1"/>
  <c r="P49" i="1"/>
  <c r="O49" i="1"/>
  <c r="Q48" i="1"/>
  <c r="R48" i="1" s="1"/>
  <c r="P48" i="1"/>
  <c r="U48" i="1" s="1"/>
  <c r="V48" i="1" s="1"/>
  <c r="O48" i="1"/>
  <c r="Q47" i="1"/>
  <c r="R47" i="1" s="1"/>
  <c r="P47" i="1"/>
  <c r="O47" i="1"/>
  <c r="Q45" i="1"/>
  <c r="R45" i="1" s="1"/>
  <c r="P45" i="1"/>
  <c r="U45" i="1" s="1"/>
  <c r="V45" i="1" s="1"/>
  <c r="O45" i="1"/>
  <c r="Q44" i="1"/>
  <c r="V44" i="1" s="1"/>
  <c r="P44" i="1"/>
  <c r="U44" i="1" s="1"/>
  <c r="O44" i="1"/>
  <c r="T44" i="1" s="1"/>
  <c r="Q43" i="1"/>
  <c r="R43" i="1" s="1"/>
  <c r="P43" i="1"/>
  <c r="U43" i="1" s="1"/>
  <c r="V43" i="1" s="1"/>
  <c r="O43" i="1"/>
  <c r="Q42" i="1"/>
  <c r="R42" i="1" s="1"/>
  <c r="P42" i="1"/>
  <c r="O42" i="1"/>
  <c r="Q41" i="1"/>
  <c r="R41" i="1" s="1"/>
  <c r="P41" i="1"/>
  <c r="U41" i="1" s="1"/>
  <c r="V41" i="1" s="1"/>
  <c r="O41" i="1"/>
  <c r="Q40" i="1"/>
  <c r="R40" i="1" s="1"/>
  <c r="P40" i="1"/>
  <c r="O40" i="1"/>
  <c r="Q39" i="1"/>
  <c r="V39" i="1" s="1"/>
  <c r="P39" i="1"/>
  <c r="U39" i="1" s="1"/>
  <c r="O39" i="1"/>
  <c r="T39" i="1" s="1"/>
  <c r="Q38" i="1"/>
  <c r="R38" i="1" s="1"/>
  <c r="P38" i="1"/>
  <c r="O38" i="1"/>
  <c r="Q37" i="1"/>
  <c r="R37" i="1" s="1"/>
  <c r="P37" i="1"/>
  <c r="O37" i="1"/>
  <c r="Q35" i="1"/>
  <c r="R35" i="1" s="1"/>
  <c r="P35" i="1"/>
  <c r="O35" i="1"/>
  <c r="Q34" i="1"/>
  <c r="V34" i="1" s="1"/>
  <c r="P34" i="1"/>
  <c r="U34" i="1" s="1"/>
  <c r="O34" i="1"/>
  <c r="T34" i="1" s="1"/>
  <c r="Q33" i="1"/>
  <c r="R33" i="1" s="1"/>
  <c r="P33" i="1"/>
  <c r="O33" i="1"/>
  <c r="Q32" i="1"/>
  <c r="R32" i="1" s="1"/>
  <c r="P32" i="1"/>
  <c r="U32" i="1" s="1"/>
  <c r="V32" i="1" s="1"/>
  <c r="O32" i="1"/>
  <c r="Q31" i="1"/>
  <c r="R31" i="1" s="1"/>
  <c r="P31" i="1"/>
  <c r="O31" i="1"/>
  <c r="Q30" i="1"/>
  <c r="V30" i="1" s="1"/>
  <c r="P30" i="1"/>
  <c r="U30" i="1" s="1"/>
  <c r="O30" i="1"/>
  <c r="T30" i="1" s="1"/>
  <c r="Q29" i="1"/>
  <c r="R29" i="1" s="1"/>
  <c r="P29" i="1"/>
  <c r="U29" i="1" s="1"/>
  <c r="V29" i="1" s="1"/>
  <c r="O29" i="1"/>
  <c r="Q28" i="1"/>
  <c r="R28" i="1" s="1"/>
  <c r="P28" i="1"/>
  <c r="O28" i="1"/>
  <c r="W27" i="1"/>
  <c r="V27" i="1"/>
  <c r="U27" i="1"/>
  <c r="P27" i="1"/>
  <c r="O27" i="1"/>
  <c r="T27" i="1" s="1"/>
  <c r="R25" i="1"/>
  <c r="W25" i="1" s="1"/>
  <c r="P25" i="1"/>
  <c r="U25" i="1" s="1"/>
  <c r="O25" i="1"/>
  <c r="Q25" i="1" s="1"/>
  <c r="V25" i="1" s="1"/>
  <c r="R24" i="1"/>
  <c r="W24" i="1" s="1"/>
  <c r="P24" i="1"/>
  <c r="U24" i="1" s="1"/>
  <c r="O24" i="1"/>
  <c r="Q24" i="1" s="1"/>
  <c r="V24" i="1" s="1"/>
  <c r="P23" i="1"/>
  <c r="U23" i="1" s="1"/>
  <c r="O23" i="1"/>
  <c r="T22" i="1"/>
  <c r="P22" i="1"/>
  <c r="U22" i="1" s="1"/>
  <c r="O22" i="1"/>
  <c r="Q22" i="1" s="1"/>
  <c r="V22" i="1" s="1"/>
  <c r="P21" i="1"/>
  <c r="U21" i="1" s="1"/>
  <c r="O21" i="1"/>
  <c r="Q21" i="1" s="1"/>
  <c r="V21" i="1" s="1"/>
  <c r="T20" i="1"/>
  <c r="R20" i="1"/>
  <c r="W20" i="1" s="1"/>
  <c r="P20" i="1"/>
  <c r="U20" i="1" s="1"/>
  <c r="O20" i="1"/>
  <c r="Q20" i="1" s="1"/>
  <c r="V20" i="1" s="1"/>
  <c r="T19" i="1"/>
  <c r="R19" i="1"/>
  <c r="W19" i="1" s="1"/>
  <c r="P19" i="1"/>
  <c r="U19" i="1" s="1"/>
  <c r="O19" i="1"/>
  <c r="Q19" i="1" s="1"/>
  <c r="V19" i="1" s="1"/>
  <c r="W18" i="1"/>
  <c r="V18" i="1"/>
  <c r="T18" i="1"/>
  <c r="P18" i="1"/>
  <c r="U18" i="1" s="1"/>
  <c r="O18" i="1"/>
  <c r="V17" i="1"/>
  <c r="Q17" i="1"/>
  <c r="R17" i="1" s="1"/>
  <c r="W17" i="1" s="1"/>
  <c r="P17" i="1"/>
  <c r="U17" i="1" s="1"/>
  <c r="O17" i="1"/>
  <c r="T17" i="1" s="1"/>
  <c r="Q16" i="1"/>
  <c r="R16" i="1" s="1"/>
  <c r="W16" i="1" s="1"/>
  <c r="P16" i="1"/>
  <c r="U16" i="1" s="1"/>
  <c r="O16" i="1"/>
  <c r="T16" i="1" s="1"/>
  <c r="U15" i="1"/>
  <c r="Q15" i="1"/>
  <c r="R15" i="1" s="1"/>
  <c r="W15" i="1" s="1"/>
  <c r="P15" i="1"/>
  <c r="O15" i="1"/>
  <c r="T15" i="1" s="1"/>
  <c r="V14" i="1"/>
  <c r="U14" i="1"/>
  <c r="Q14" i="1"/>
  <c r="R14" i="1" s="1"/>
  <c r="W14" i="1" s="1"/>
  <c r="P14" i="1"/>
  <c r="O14" i="1"/>
  <c r="T14" i="1" s="1"/>
  <c r="V13" i="1"/>
  <c r="Q13" i="1"/>
  <c r="R13" i="1" s="1"/>
  <c r="W13" i="1" s="1"/>
  <c r="P13" i="1"/>
  <c r="U13" i="1" s="1"/>
  <c r="O13" i="1"/>
  <c r="T13" i="1" s="1"/>
  <c r="Q12" i="1"/>
  <c r="R12" i="1" s="1"/>
  <c r="W12" i="1" s="1"/>
  <c r="P12" i="1"/>
  <c r="U12" i="1" s="1"/>
  <c r="O12" i="1"/>
  <c r="T12" i="1" s="1"/>
  <c r="U11" i="1"/>
  <c r="Q11" i="1"/>
  <c r="R11" i="1" s="1"/>
  <c r="W11" i="1" s="1"/>
  <c r="P11" i="1"/>
  <c r="O11" i="1"/>
  <c r="T11" i="1" s="1"/>
  <c r="V10" i="1"/>
  <c r="U10" i="1"/>
  <c r="Q10" i="1"/>
  <c r="R10" i="1" s="1"/>
  <c r="W10" i="1" s="1"/>
  <c r="P10" i="1"/>
  <c r="O10" i="1"/>
  <c r="T10" i="1" s="1"/>
  <c r="V9" i="1"/>
  <c r="Q9" i="1"/>
  <c r="R9" i="1" s="1"/>
  <c r="W9" i="1" s="1"/>
  <c r="P9" i="1"/>
  <c r="U9" i="1" s="1"/>
  <c r="O9" i="1"/>
  <c r="T9" i="1" s="1"/>
  <c r="Q8" i="1"/>
  <c r="R8" i="1" s="1"/>
  <c r="W8" i="1" s="1"/>
  <c r="P8" i="1"/>
  <c r="U8" i="1" s="1"/>
  <c r="O8" i="1"/>
  <c r="T8" i="1" s="1"/>
  <c r="U7" i="1"/>
  <c r="Q7" i="1"/>
  <c r="R7" i="1" s="1"/>
  <c r="W7" i="1" s="1"/>
  <c r="P7" i="1"/>
  <c r="O7" i="1"/>
  <c r="T7" i="1" s="1"/>
  <c r="V6" i="1"/>
  <c r="U6" i="1"/>
  <c r="Q6" i="1"/>
  <c r="R6" i="1" s="1"/>
  <c r="W6" i="1" s="1"/>
  <c r="P6" i="1"/>
  <c r="O6" i="1"/>
  <c r="T6" i="1" s="1"/>
  <c r="W5" i="1"/>
  <c r="V5" i="1"/>
  <c r="U5" i="1"/>
  <c r="P5" i="1"/>
  <c r="O5" i="1"/>
  <c r="T5" i="1" s="1"/>
  <c r="W4" i="1"/>
  <c r="V4" i="1"/>
  <c r="T4" i="1"/>
  <c r="P4" i="1"/>
  <c r="U4" i="1" s="1"/>
  <c r="O4" i="1"/>
  <c r="U3" i="1"/>
  <c r="Q3" i="1"/>
  <c r="R3" i="1" s="1"/>
  <c r="W3" i="1" s="1"/>
  <c r="P3" i="1"/>
  <c r="O3" i="1"/>
  <c r="T3" i="1" s="1"/>
  <c r="W2" i="1"/>
  <c r="V2" i="1"/>
  <c r="U2" i="1"/>
  <c r="P2" i="1"/>
  <c r="O2" i="1"/>
  <c r="T2" i="1" s="1"/>
  <c r="T28" i="1" l="1"/>
  <c r="W28" i="1"/>
  <c r="T31" i="1"/>
  <c r="T33" i="1"/>
  <c r="W33" i="1"/>
  <c r="T35" i="1"/>
  <c r="T37" i="1"/>
  <c r="W37" i="1"/>
  <c r="T38" i="1"/>
  <c r="T40" i="1"/>
  <c r="W40" i="1"/>
  <c r="T42" i="1"/>
  <c r="T47" i="1"/>
  <c r="W47" i="1"/>
  <c r="T49" i="1"/>
  <c r="T51" i="1"/>
  <c r="W51" i="1"/>
  <c r="Q99" i="1"/>
  <c r="T99" i="1"/>
  <c r="T136" i="1"/>
  <c r="U136" i="1"/>
  <c r="V136" i="1" s="1"/>
  <c r="W136" i="1" s="1"/>
  <c r="T128" i="1"/>
  <c r="U128" i="1"/>
  <c r="V128" i="1" s="1"/>
  <c r="W128" i="1" s="1"/>
  <c r="V7" i="1"/>
  <c r="V11" i="1"/>
  <c r="V15" i="1"/>
  <c r="R21" i="1"/>
  <c r="W21" i="1" s="1"/>
  <c r="Q23" i="1"/>
  <c r="T23" i="1"/>
  <c r="U28" i="1"/>
  <c r="V28" i="1" s="1"/>
  <c r="U31" i="1"/>
  <c r="V31" i="1" s="1"/>
  <c r="W31" i="1" s="1"/>
  <c r="U33" i="1"/>
  <c r="V33" i="1" s="1"/>
  <c r="U35" i="1"/>
  <c r="V35" i="1" s="1"/>
  <c r="W35" i="1" s="1"/>
  <c r="U37" i="1"/>
  <c r="V37" i="1" s="1"/>
  <c r="U38" i="1"/>
  <c r="V38" i="1" s="1"/>
  <c r="W38" i="1" s="1"/>
  <c r="U40" i="1"/>
  <c r="V40" i="1" s="1"/>
  <c r="U42" i="1"/>
  <c r="V42" i="1" s="1"/>
  <c r="W42" i="1" s="1"/>
  <c r="U47" i="1"/>
  <c r="V47" i="1" s="1"/>
  <c r="U49" i="1"/>
  <c r="V49" i="1" s="1"/>
  <c r="W49" i="1" s="1"/>
  <c r="U51" i="1"/>
  <c r="V51" i="1" s="1"/>
  <c r="W78" i="1"/>
  <c r="Q95" i="1"/>
  <c r="T95" i="1"/>
  <c r="Q103" i="1"/>
  <c r="T103" i="1"/>
  <c r="T120" i="1"/>
  <c r="W120" i="1"/>
  <c r="U120" i="1"/>
  <c r="V120" i="1" s="1"/>
  <c r="T138" i="1"/>
  <c r="U138" i="1"/>
  <c r="V138" i="1" s="1"/>
  <c r="W138" i="1" s="1"/>
  <c r="T29" i="1"/>
  <c r="W29" i="1"/>
  <c r="T32" i="1"/>
  <c r="W32" i="1"/>
  <c r="T41" i="1"/>
  <c r="W41" i="1"/>
  <c r="T43" i="1"/>
  <c r="W43" i="1"/>
  <c r="T45" i="1"/>
  <c r="W45" i="1"/>
  <c r="T48" i="1"/>
  <c r="W48" i="1"/>
  <c r="T50" i="1"/>
  <c r="W50" i="1"/>
  <c r="T52" i="1"/>
  <c r="W52" i="1"/>
  <c r="T121" i="1"/>
  <c r="U121" i="1"/>
  <c r="V121" i="1" s="1"/>
  <c r="W121" i="1" s="1"/>
  <c r="V3" i="1"/>
  <c r="V8" i="1"/>
  <c r="V12" i="1"/>
  <c r="V16" i="1"/>
  <c r="T21" i="1"/>
  <c r="R22" i="1"/>
  <c r="W22" i="1" s="1"/>
  <c r="Q101" i="1"/>
  <c r="T101" i="1"/>
  <c r="T119" i="1"/>
  <c r="W119" i="1"/>
  <c r="U119" i="1"/>
  <c r="V119" i="1" s="1"/>
  <c r="T130" i="1"/>
  <c r="U130" i="1"/>
  <c r="V130" i="1" s="1"/>
  <c r="W130" i="1" s="1"/>
  <c r="T24" i="1"/>
  <c r="V53" i="1"/>
  <c r="V56" i="1"/>
  <c r="W79" i="1"/>
  <c r="W81" i="1"/>
  <c r="W83" i="1"/>
  <c r="W85" i="1"/>
  <c r="W87" i="1"/>
  <c r="W89" i="1"/>
  <c r="W91" i="1"/>
  <c r="Q144" i="1"/>
  <c r="T144" i="1"/>
  <c r="Q168" i="1"/>
  <c r="R168" i="1" s="1"/>
  <c r="O171" i="1"/>
  <c r="Q171" i="1" s="1"/>
  <c r="R171" i="1" s="1"/>
  <c r="O170" i="1"/>
  <c r="Q170" i="1" s="1"/>
  <c r="R170" i="1" s="1"/>
  <c r="R30" i="1"/>
  <c r="W30" i="1" s="1"/>
  <c r="R34" i="1"/>
  <c r="W34" i="1" s="1"/>
  <c r="R39" i="1"/>
  <c r="W39" i="1" s="1"/>
  <c r="R44" i="1"/>
  <c r="W44" i="1" s="1"/>
  <c r="R54" i="1"/>
  <c r="W54" i="1" s="1"/>
  <c r="R55" i="1"/>
  <c r="W55" i="1" s="1"/>
  <c r="R57" i="1"/>
  <c r="W57" i="1" s="1"/>
  <c r="U78" i="1"/>
  <c r="V78" i="1" s="1"/>
  <c r="U90" i="1"/>
  <c r="V90" i="1" s="1"/>
  <c r="W90" i="1" s="1"/>
  <c r="U92" i="1"/>
  <c r="V92" i="1" s="1"/>
  <c r="W92" i="1" s="1"/>
  <c r="P104" i="1"/>
  <c r="U104" i="1" s="1"/>
  <c r="R104" i="1"/>
  <c r="W104" i="1" s="1"/>
  <c r="P105" i="1"/>
  <c r="U105" i="1" s="1"/>
  <c r="O105" i="1"/>
  <c r="T115" i="1"/>
  <c r="W115" i="1"/>
  <c r="T116" i="1"/>
  <c r="U116" i="1"/>
  <c r="V116" i="1" s="1"/>
  <c r="W116" i="1" s="1"/>
  <c r="T117" i="1"/>
  <c r="W117" i="1"/>
  <c r="T124" i="1"/>
  <c r="W124" i="1"/>
  <c r="T125" i="1"/>
  <c r="W125" i="1"/>
  <c r="U125" i="1"/>
  <c r="V125" i="1" s="1"/>
  <c r="T126" i="1"/>
  <c r="W126" i="1"/>
  <c r="V129" i="1"/>
  <c r="T132" i="1"/>
  <c r="W132" i="1"/>
  <c r="T133" i="1"/>
  <c r="W133" i="1"/>
  <c r="U133" i="1"/>
  <c r="V133" i="1" s="1"/>
  <c r="T134" i="1"/>
  <c r="W134" i="1"/>
  <c r="T150" i="1"/>
  <c r="U150" i="1"/>
  <c r="V150" i="1" s="1"/>
  <c r="W150" i="1" s="1"/>
  <c r="T154" i="1"/>
  <c r="U154" i="1"/>
  <c r="V154" i="1" s="1"/>
  <c r="W154" i="1" s="1"/>
  <c r="T158" i="1"/>
  <c r="U158" i="1"/>
  <c r="V158" i="1" s="1"/>
  <c r="W158" i="1" s="1"/>
  <c r="T162" i="1"/>
  <c r="U162" i="1"/>
  <c r="V162" i="1" s="1"/>
  <c r="W162" i="1" s="1"/>
  <c r="T166" i="1"/>
  <c r="U166" i="1"/>
  <c r="V166" i="1" s="1"/>
  <c r="W166" i="1" s="1"/>
  <c r="R174" i="1"/>
  <c r="W174" i="1" s="1"/>
  <c r="V174" i="1"/>
  <c r="T25" i="1"/>
  <c r="W93" i="1"/>
  <c r="W97" i="1"/>
  <c r="Q148" i="1"/>
  <c r="T148" i="1"/>
  <c r="T170" i="1"/>
  <c r="U170" i="1"/>
  <c r="V170" i="1" s="1"/>
  <c r="W170" i="1" s="1"/>
  <c r="T107" i="1"/>
  <c r="W107" i="1"/>
  <c r="U107" i="1"/>
  <c r="V107" i="1" s="1"/>
  <c r="T118" i="1"/>
  <c r="W118" i="1"/>
  <c r="T122" i="1"/>
  <c r="W122" i="1"/>
  <c r="T127" i="1"/>
  <c r="W127" i="1"/>
  <c r="T131" i="1"/>
  <c r="W131" i="1"/>
  <c r="T135" i="1"/>
  <c r="W135" i="1"/>
  <c r="T139" i="1"/>
  <c r="W139" i="1"/>
  <c r="Q146" i="1"/>
  <c r="T146" i="1"/>
  <c r="W156" i="1"/>
  <c r="W164" i="1"/>
  <c r="W175" i="1"/>
  <c r="W179" i="1"/>
  <c r="T137" i="1"/>
  <c r="W137" i="1"/>
  <c r="V140" i="1"/>
  <c r="R140" i="1"/>
  <c r="W140" i="1" s="1"/>
  <c r="Q142" i="1"/>
  <c r="T142" i="1"/>
  <c r="R106" i="1"/>
  <c r="W106" i="1" s="1"/>
  <c r="W172" i="1"/>
  <c r="U172" i="1"/>
  <c r="V172" i="1" s="1"/>
  <c r="W177" i="1"/>
  <c r="U173" i="1"/>
  <c r="V173" i="1" s="1"/>
  <c r="W173" i="1" s="1"/>
  <c r="U175" i="1"/>
  <c r="V175" i="1" s="1"/>
  <c r="U176" i="1"/>
  <c r="V176" i="1" s="1"/>
  <c r="W176" i="1" s="1"/>
  <c r="U177" i="1"/>
  <c r="V177" i="1" s="1"/>
  <c r="U178" i="1"/>
  <c r="V178" i="1" s="1"/>
  <c r="W178" i="1" s="1"/>
  <c r="U179" i="1"/>
  <c r="V179" i="1" s="1"/>
  <c r="U180" i="1"/>
  <c r="V180" i="1" s="1"/>
  <c r="W180" i="1" s="1"/>
  <c r="U181" i="1"/>
  <c r="V181" i="1" s="1"/>
  <c r="W181" i="1" s="1"/>
  <c r="U182" i="1"/>
  <c r="V182" i="1" s="1"/>
  <c r="W182" i="1" s="1"/>
  <c r="V142" i="1" l="1"/>
  <c r="R142" i="1"/>
  <c r="W142" i="1" s="1"/>
  <c r="V146" i="1"/>
  <c r="R146" i="1"/>
  <c r="W146" i="1" s="1"/>
  <c r="V99" i="1"/>
  <c r="R99" i="1"/>
  <c r="W99" i="1" s="1"/>
  <c r="T105" i="1"/>
  <c r="Q105" i="1"/>
  <c r="V101" i="1"/>
  <c r="R101" i="1"/>
  <c r="W101" i="1" s="1"/>
  <c r="V95" i="1"/>
  <c r="R95" i="1"/>
  <c r="W95" i="1" s="1"/>
  <c r="V148" i="1"/>
  <c r="R148" i="1"/>
  <c r="W148" i="1" s="1"/>
  <c r="V144" i="1"/>
  <c r="R144" i="1"/>
  <c r="W144" i="1" s="1"/>
  <c r="V103" i="1"/>
  <c r="R103" i="1"/>
  <c r="W103" i="1" s="1"/>
  <c r="V23" i="1"/>
  <c r="R23" i="1"/>
  <c r="W23" i="1" s="1"/>
  <c r="R105" i="1" l="1"/>
  <c r="W105" i="1" s="1"/>
  <c r="V105" i="1"/>
</calcChain>
</file>

<file path=xl/comments1.xml><?xml version="1.0" encoding="utf-8"?>
<comments xmlns="http://schemas.openxmlformats.org/spreadsheetml/2006/main">
  <authors>
    <author>A satisfied Microsoft Office user</author>
  </authors>
  <commentList>
    <comment ref="C156" authorId="0">
      <text>
        <r>
          <rPr>
            <sz val="8"/>
            <color indexed="81"/>
            <rFont val="Tahoma"/>
            <family val="2"/>
          </rPr>
          <t xml:space="preserve">e123937:
(16 passenger or greater must obtain the "Motor Carrier" license from the Texas Department of Transportation) </t>
        </r>
      </text>
    </comment>
  </commentList>
</comments>
</file>

<file path=xl/comments2.xml><?xml version="1.0" encoding="utf-8"?>
<comments xmlns="http://schemas.openxmlformats.org/spreadsheetml/2006/main">
  <authors>
    <author>Theresa Tran</author>
  </authors>
  <commentList>
    <comment ref="F47" authorId="0">
      <text>
        <r>
          <rPr>
            <b/>
            <sz val="9"/>
            <color indexed="81"/>
            <rFont val="Tahoma"/>
            <family val="2"/>
          </rPr>
          <t>Theresa Tran:</t>
        </r>
        <r>
          <rPr>
            <sz val="9"/>
            <color indexed="81"/>
            <rFont val="Tahoma"/>
            <family val="2"/>
          </rPr>
          <t xml:space="preserve">
Previously: TBD
Change: 0-2hrs: $10, and 2-24hrs: $25</t>
        </r>
      </text>
    </comment>
  </commentList>
</comments>
</file>

<file path=xl/comments3.xml><?xml version="1.0" encoding="utf-8"?>
<comments xmlns="http://schemas.openxmlformats.org/spreadsheetml/2006/main">
  <authors>
    <author>e130368</author>
  </authors>
  <commentList>
    <comment ref="O2" authorId="0">
      <text>
        <r>
          <rPr>
            <b/>
            <sz val="9"/>
            <color indexed="81"/>
            <rFont val="Tahoma"/>
            <family val="2"/>
          </rPr>
          <t>e130368:</t>
        </r>
        <r>
          <rPr>
            <sz val="9"/>
            <color indexed="81"/>
            <rFont val="Tahoma"/>
            <family val="2"/>
          </rPr>
          <t xml:space="preserve">
e130368:
Adjusted down by 1 cent from $26.43 to $26.42 as HHS cash registers across all sites were programmed 1 cent short; too costly to reprogram registers</t>
        </r>
      </text>
    </comment>
    <comment ref="C23" authorId="0">
      <text>
        <r>
          <rPr>
            <b/>
            <sz val="9"/>
            <color indexed="81"/>
            <rFont val="Tahoma"/>
            <family val="2"/>
          </rPr>
          <t>e130368:</t>
        </r>
        <r>
          <rPr>
            <sz val="9"/>
            <color indexed="81"/>
            <rFont val="Tahoma"/>
            <family val="2"/>
          </rPr>
          <t xml:space="preserve">
wording updated per HHS request dated 1.18.13; approved 2.11.13
</t>
        </r>
      </text>
    </comment>
  </commentList>
</comments>
</file>

<file path=xl/comments4.xml><?xml version="1.0" encoding="utf-8"?>
<comments xmlns="http://schemas.openxmlformats.org/spreadsheetml/2006/main">
  <authors>
    <author>Theresa Tran</author>
  </authors>
  <commentList>
    <comment ref="C6" authorId="0">
      <text>
        <r>
          <rPr>
            <b/>
            <sz val="9"/>
            <color indexed="81"/>
            <rFont val="Tahoma"/>
            <family val="2"/>
          </rPr>
          <t>Theresa Tran:</t>
        </r>
        <r>
          <rPr>
            <sz val="9"/>
            <color indexed="81"/>
            <rFont val="Tahoma"/>
            <family val="2"/>
          </rPr>
          <t xml:space="preserve">
Add word "and Dismantler" requested by Victor 6/13/12 3:21pm</t>
        </r>
      </text>
    </comment>
    <comment ref="C7" authorId="0">
      <text>
        <r>
          <rPr>
            <b/>
            <sz val="9"/>
            <color indexed="81"/>
            <rFont val="Tahoma"/>
            <family val="2"/>
          </rPr>
          <t>Theresa Tran:</t>
        </r>
        <r>
          <rPr>
            <sz val="9"/>
            <color indexed="81"/>
            <rFont val="Tahoma"/>
            <family val="2"/>
          </rPr>
          <t xml:space="preserve">
add word "and Dismantler" as requested by Victor 6/13/12 3:21pm</t>
        </r>
      </text>
    </comment>
    <comment ref="C8" authorId="0">
      <text>
        <r>
          <rPr>
            <b/>
            <sz val="9"/>
            <color indexed="81"/>
            <rFont val="Tahoma"/>
            <family val="2"/>
          </rPr>
          <t>Theresa Tran:</t>
        </r>
        <r>
          <rPr>
            <sz val="9"/>
            <color indexed="81"/>
            <rFont val="Tahoma"/>
            <family val="2"/>
          </rPr>
          <t xml:space="preserve">
These 2 rows are add by requested Alice Wilson-LGL on 6/13/12 1:45pm, &amp; approved by Victor.</t>
        </r>
      </text>
    </comment>
    <comment ref="C9" authorId="0">
      <text>
        <r>
          <rPr>
            <b/>
            <sz val="9"/>
            <color indexed="81"/>
            <rFont val="Tahoma"/>
            <family val="2"/>
          </rPr>
          <t>Theresa Tran:</t>
        </r>
        <r>
          <rPr>
            <sz val="9"/>
            <color indexed="81"/>
            <rFont val="Tahoma"/>
            <family val="2"/>
          </rPr>
          <t xml:space="preserve">
These 2 rows are add by requested Alice Wilson-LGL on 6/13/12 1:45pm, &amp; approved by Victor.</t>
        </r>
      </text>
    </comment>
  </commentList>
</comments>
</file>

<file path=xl/comments5.xml><?xml version="1.0" encoding="utf-8"?>
<comments xmlns="http://schemas.openxmlformats.org/spreadsheetml/2006/main">
  <authors>
    <author>e108082</author>
    <author>Theresa Tran</author>
  </authors>
  <commentList>
    <comment ref="D9" authorId="0">
      <text>
        <r>
          <rPr>
            <b/>
            <sz val="11"/>
            <color indexed="81"/>
            <rFont val="Tahoma"/>
            <family val="2"/>
          </rPr>
          <t>e108082:</t>
        </r>
        <r>
          <rPr>
            <sz val="11"/>
            <color indexed="81"/>
            <rFont val="Tahoma"/>
            <family val="2"/>
          </rPr>
          <t xml:space="preserve">
Need gwen's team to research this one as well
</t>
        </r>
      </text>
    </comment>
    <comment ref="E13" authorId="1">
      <text>
        <r>
          <rPr>
            <b/>
            <sz val="9"/>
            <color indexed="81"/>
            <rFont val="Tahoma"/>
            <family val="2"/>
          </rPr>
          <t>Theresa Tran:</t>
        </r>
        <r>
          <rPr>
            <sz val="9"/>
            <color indexed="81"/>
            <rFont val="Tahoma"/>
            <family val="2"/>
          </rPr>
          <t xml:space="preserve">
update on 11/1/2012- request by Shanessa &amp; Victor</t>
        </r>
      </text>
    </comment>
    <comment ref="D18" authorId="0">
      <text>
        <r>
          <rPr>
            <b/>
            <sz val="11"/>
            <color indexed="81"/>
            <rFont val="Tahoma"/>
            <family val="2"/>
          </rPr>
          <t>e108082:</t>
        </r>
        <r>
          <rPr>
            <sz val="11"/>
            <color indexed="81"/>
            <rFont val="Tahoma"/>
            <family val="2"/>
          </rPr>
          <t xml:space="preserve">
Need gwen's team to research this one as well
</t>
        </r>
      </text>
    </comment>
  </commentList>
</comments>
</file>

<file path=xl/comments6.xml><?xml version="1.0" encoding="utf-8"?>
<comments xmlns="http://schemas.openxmlformats.org/spreadsheetml/2006/main">
  <authors>
    <author>Theresa Tran</author>
  </authors>
  <commentList>
    <comment ref="B1" authorId="0">
      <text>
        <r>
          <rPr>
            <b/>
            <sz val="9"/>
            <color indexed="81"/>
            <rFont val="Tahoma"/>
            <family val="2"/>
          </rPr>
          <t>Theresa Tran:</t>
        </r>
        <r>
          <rPr>
            <sz val="9"/>
            <color indexed="81"/>
            <rFont val="Tahoma"/>
            <family val="2"/>
          </rPr>
          <t xml:space="preserve">
update includes:
1. Remove completely current PWE fee and add received file on 6/20/12 5:17pm.
2. HAS- 11fees update categories from market to contract.
3. HAS update "TBD" fee amount.
</t>
        </r>
      </text>
    </comment>
    <comment ref="G430" authorId="0">
      <text>
        <r>
          <rPr>
            <b/>
            <sz val="9"/>
            <color indexed="81"/>
            <rFont val="Tahoma"/>
            <family val="2"/>
          </rPr>
          <t>Theresa Tran:</t>
        </r>
        <r>
          <rPr>
            <sz val="9"/>
            <color indexed="81"/>
            <rFont val="Tahoma"/>
            <family val="2"/>
          </rPr>
          <t xml:space="preserve">
Change $200 to $350 (effective 7/1/12)</t>
        </r>
      </text>
    </comment>
    <comment ref="G431" authorId="0">
      <text>
        <r>
          <rPr>
            <b/>
            <sz val="9"/>
            <color indexed="81"/>
            <rFont val="Tahoma"/>
            <family val="2"/>
          </rPr>
          <t>Theresa Tran:</t>
        </r>
        <r>
          <rPr>
            <sz val="9"/>
            <color indexed="81"/>
            <rFont val="Tahoma"/>
            <family val="2"/>
          </rPr>
          <t xml:space="preserve">
Change $25 to $75
 (effective 7/1/12)</t>
        </r>
      </text>
    </comment>
    <comment ref="G432" authorId="0">
      <text>
        <r>
          <rPr>
            <b/>
            <sz val="9"/>
            <color indexed="81"/>
            <rFont val="Tahoma"/>
            <family val="2"/>
          </rPr>
          <t>Theresa Tran:</t>
        </r>
        <r>
          <rPr>
            <sz val="9"/>
            <color indexed="81"/>
            <rFont val="Tahoma"/>
            <family val="2"/>
          </rPr>
          <t xml:space="preserve">
Change $25 to $75
 (effective 7/1/12)</t>
        </r>
      </text>
    </comment>
    <comment ref="G433" authorId="0">
      <text>
        <r>
          <rPr>
            <b/>
            <sz val="9"/>
            <color indexed="81"/>
            <rFont val="Tahoma"/>
            <family val="2"/>
          </rPr>
          <t>Theresa Tran:</t>
        </r>
        <r>
          <rPr>
            <sz val="9"/>
            <color indexed="81"/>
            <rFont val="Tahoma"/>
            <family val="2"/>
          </rPr>
          <t xml:space="preserve">
Change $25 to $75
 (effective 7/1/12)</t>
        </r>
      </text>
    </comment>
    <comment ref="B541" authorId="0">
      <text>
        <r>
          <rPr>
            <b/>
            <sz val="9"/>
            <color indexed="81"/>
            <rFont val="Tahoma"/>
            <family val="2"/>
          </rPr>
          <t>Theresa Tran:</t>
        </r>
        <r>
          <rPr>
            <sz val="9"/>
            <color indexed="81"/>
            <rFont val="Tahoma"/>
            <family val="2"/>
          </rPr>
          <t xml:space="preserve">
change Water &amp; Sewer Fee to Water &amp; Sewer Fees</t>
        </r>
      </text>
    </comment>
    <comment ref="B542" authorId="0">
      <text>
        <r>
          <rPr>
            <b/>
            <sz val="9"/>
            <color indexed="81"/>
            <rFont val="Tahoma"/>
            <family val="2"/>
          </rPr>
          <t>Theresa Tran:</t>
        </r>
        <r>
          <rPr>
            <sz val="9"/>
            <color indexed="81"/>
            <rFont val="Tahoma"/>
            <family val="2"/>
          </rPr>
          <t xml:space="preserve">
change Water &amp; Sewer Fee to Water &amp; Sewer Fees</t>
        </r>
      </text>
    </comment>
    <comment ref="B543" authorId="0">
      <text>
        <r>
          <rPr>
            <b/>
            <sz val="9"/>
            <color indexed="81"/>
            <rFont val="Tahoma"/>
            <family val="2"/>
          </rPr>
          <t>Theresa Tran:</t>
        </r>
        <r>
          <rPr>
            <sz val="9"/>
            <color indexed="81"/>
            <rFont val="Tahoma"/>
            <family val="2"/>
          </rPr>
          <t xml:space="preserve">
change Water &amp; Sewer Fee to Water &amp; Sewer Fees</t>
        </r>
      </text>
    </comment>
    <comment ref="B689" authorId="0">
      <text>
        <r>
          <rPr>
            <b/>
            <sz val="9"/>
            <color indexed="81"/>
            <rFont val="Tahoma"/>
            <family val="2"/>
          </rPr>
          <t>Theresa Tran:</t>
        </r>
        <r>
          <rPr>
            <sz val="9"/>
            <color indexed="81"/>
            <rFont val="Tahoma"/>
            <family val="2"/>
          </rPr>
          <t xml:space="preserve">
Change Water Service Charges to Water &amp; Sewer Fees</t>
        </r>
      </text>
    </comment>
  </commentList>
</comments>
</file>

<file path=xl/sharedStrings.xml><?xml version="1.0" encoding="utf-8"?>
<sst xmlns="http://schemas.openxmlformats.org/spreadsheetml/2006/main" count="11316" uniqueCount="3292">
  <si>
    <t>Name/Type</t>
  </si>
  <si>
    <t>Responsible Department</t>
  </si>
  <si>
    <t>Permit/Fee Name and Description</t>
  </si>
  <si>
    <t xml:space="preserve">Statutory Authority </t>
  </si>
  <si>
    <t>Fees As of Dec. 31, 2012</t>
  </si>
  <si>
    <t>Fees As of
June 30, 2011</t>
  </si>
  <si>
    <t>Fees As of April 1, 2012</t>
  </si>
  <si>
    <t>Notes</t>
  </si>
  <si>
    <t>Sec. 1-13 Increase Applies?</t>
  </si>
  <si>
    <t>Sec. 1-14 Admin Fee Applies?</t>
  </si>
  <si>
    <t>Increase Date</t>
  </si>
  <si>
    <t>Increase Index</t>
  </si>
  <si>
    <t>(6)
Dept. Assignment: CATEGORY 
1 Permit
2 License 
3 Inspection
4 Plan Review
5 Support/Service
6 Other</t>
  </si>
  <si>
    <t>(7)
Dept. Assignment
CRITERIA
1 Escalator/Ordinance
2 Contract 
3 State Law
4 Mkt. Driven
5 Other Escalator
6 Other</t>
  </si>
  <si>
    <t>Fee As Jan 1, 2013</t>
  </si>
  <si>
    <t>CPI increase 1.024214 in format #.####</t>
  </si>
  <si>
    <t>Variance</t>
  </si>
  <si>
    <t>% change</t>
  </si>
  <si>
    <t>Fee As Jan 1, 2014</t>
  </si>
  <si>
    <t>CPI increase 1.012492 in format #.####</t>
  </si>
  <si>
    <t>Alcohol License</t>
  </si>
  <si>
    <t>Administration and Regulatory Affairs</t>
  </si>
  <si>
    <t xml:space="preserve">Alcoholic beverage premises license </t>
  </si>
  <si>
    <t>03-16
Tex. Alco. Bev. Code § 11.38</t>
  </si>
  <si>
    <t>TBD</t>
  </si>
  <si>
    <t>An amount equal to one-half the corresponding state license fee</t>
  </si>
  <si>
    <t>N</t>
  </si>
  <si>
    <t>N/A</t>
  </si>
  <si>
    <t>Alcohol Permit</t>
  </si>
  <si>
    <t>Alcoholic beverage permit refunds processing fee</t>
  </si>
  <si>
    <t>03-22(c)</t>
  </si>
  <si>
    <t>Y</t>
  </si>
  <si>
    <t xml:space="preserve">6
</t>
  </si>
  <si>
    <t>Alcoholic beverage premises permit</t>
  </si>
  <si>
    <t>03-17
Tex. Alco. Bev. Code § 61.36</t>
  </si>
  <si>
    <t>Various fees for alcohol permits that have been issued by TABC</t>
  </si>
  <si>
    <t>Varies</t>
  </si>
  <si>
    <t>Capped by State Law</t>
  </si>
  <si>
    <t>Animal Adoption</t>
  </si>
  <si>
    <t>All animal Adoptions</t>
  </si>
  <si>
    <t>06-138(1)</t>
  </si>
  <si>
    <t>$45.00 - $75.00</t>
  </si>
  <si>
    <t>Changed by Fee Increase Ordinance (No. 2010-1016, as amended by Ord. No. 2010-1064)</t>
  </si>
  <si>
    <t>Animal Control Fees</t>
  </si>
  <si>
    <t xml:space="preserve">Impounded Animal - Boarding Fee </t>
  </si>
  <si>
    <t>06-137(a)(3)</t>
  </si>
  <si>
    <t>Impounded Animal - Rabies Vaccination Fee</t>
  </si>
  <si>
    <t>06-137(a)(4)</t>
  </si>
  <si>
    <t>Impounded Animal - Transfer of Sick Animal to Veterinary Hospital</t>
  </si>
  <si>
    <t>06-137(f)</t>
  </si>
  <si>
    <t>Impounded Animal - Veterinarian Fee Minimum</t>
  </si>
  <si>
    <t>06-137(a)(5)</t>
  </si>
  <si>
    <t>Impoundment Fee - Animals Other than Dogs and Cats and Neutered Dogs and Cats (1st Offense)</t>
  </si>
  <si>
    <t>06-137(a)(1)a1</t>
  </si>
  <si>
    <t>Impoundment Fee - Animals Other than Dogs and Cats and Neutered Dogs and Cats (2nd Offense)</t>
  </si>
  <si>
    <t>06-137(a)(1)a2</t>
  </si>
  <si>
    <t>Impoundment Fee - Animals Other than Dogs and Cats and Neutered Dogs and Cats (3rd Offense)</t>
  </si>
  <si>
    <t>06-137(a)(1)a3</t>
  </si>
  <si>
    <t>Impoundment Fee - Unneutered (1st Offense)</t>
  </si>
  <si>
    <t>06-137(a)(1)b1</t>
  </si>
  <si>
    <t>Impoundment Fee - Unneutered (2nd Offense)</t>
  </si>
  <si>
    <t>06-137(a)(1)b2</t>
  </si>
  <si>
    <t>Impoundment Fee - Unneutered (3rd Offense)</t>
  </si>
  <si>
    <t>06-137(a)(1)b3</t>
  </si>
  <si>
    <t>Animals</t>
  </si>
  <si>
    <t>Goat pen examination</t>
  </si>
  <si>
    <t>06-11</t>
  </si>
  <si>
    <t>Grandfathered wild animal special permit inspection fee</t>
  </si>
  <si>
    <t>06-57</t>
  </si>
  <si>
    <t>Director may impose an inspection fee to cover the cost of any inspection reasonably required in connection with the issuance of a special permit</t>
  </si>
  <si>
    <t>Keeping wild animals temporarily in city -  11 or more</t>
  </si>
  <si>
    <t>06-55(c)</t>
  </si>
  <si>
    <t>Keeping wild animals temporarily in city -  5 or fewer</t>
  </si>
  <si>
    <t>Keeping wild animals temporarily in city -  6-10</t>
  </si>
  <si>
    <t>Wild animals, daily boarding, per animal, MAXIMUM</t>
  </si>
  <si>
    <t>06-56(b)</t>
  </si>
  <si>
    <t xml:space="preserve"> Director may promulgate a schedule of applicable fees for various types of wild animals</t>
  </si>
  <si>
    <t>Wild animals, daily boarding, per animal, MINIMUM</t>
  </si>
  <si>
    <t>Wild animals, impoundment, per animal, MAXIMUM</t>
  </si>
  <si>
    <t>Wild animals, impoundment, per animal, MINIMUM</t>
  </si>
  <si>
    <t>Boarding Homes</t>
  </si>
  <si>
    <t>Annual Permit -- Boarding Home Registration</t>
  </si>
  <si>
    <t>28-453</t>
  </si>
  <si>
    <t>Boot Fees</t>
  </si>
  <si>
    <t>Towing/storage and related fees</t>
  </si>
  <si>
    <t>26-265(3)</t>
  </si>
  <si>
    <t>Actual Cost</t>
  </si>
  <si>
    <t>Fees, if the vehicle has been towed, in an amount established by the director, based upon the city's cost or upon the fees imposed by the city's contractors</t>
  </si>
  <si>
    <t>Administrative Fee</t>
  </si>
  <si>
    <t>26-265(1)</t>
  </si>
  <si>
    <t>Boot Fee</t>
  </si>
  <si>
    <t>26-265(2)</t>
  </si>
  <si>
    <t>Burglar Alarm Permit</t>
  </si>
  <si>
    <t>Residential Burglar w/Panic Alarm</t>
  </si>
  <si>
    <t>11-62(a)</t>
  </si>
  <si>
    <t>Non Residential Burglar</t>
  </si>
  <si>
    <t>11-62(b)</t>
  </si>
  <si>
    <t>Non Residential Panic Alarm</t>
  </si>
  <si>
    <t>Residential Burglar Alarm Permit</t>
  </si>
  <si>
    <t>11-62 (a)</t>
  </si>
  <si>
    <t>Certain traffic control duties Permit</t>
  </si>
  <si>
    <t>Traffic control permit, initial</t>
  </si>
  <si>
    <t>45-453(b)</t>
  </si>
  <si>
    <t>The fee shall be reviewed and approved by ARA on an annual basis and adjusted to fully recover the city's costs, taking into account permit issuance and renewal costs, inspection and oversight services.
04-798, § 2, 7-28-04</t>
  </si>
  <si>
    <t>To be adjusted annually to recover costs</t>
  </si>
  <si>
    <t>Charter Bus Permits</t>
  </si>
  <si>
    <t>Annual Permit - 1st Installment</t>
  </si>
  <si>
    <t>46-211(a)</t>
  </si>
  <si>
    <t>Annual Permit - 2nd Installment</t>
  </si>
  <si>
    <t>Annual Permit (per vehicle)</t>
  </si>
  <si>
    <t>Prorated fee for less than one year (per month)</t>
  </si>
  <si>
    <t>Replacement Fee</t>
  </si>
  <si>
    <t>No charge</t>
  </si>
  <si>
    <t>Scheduled Ground Transp. Fee 10-12 Pass.</t>
  </si>
  <si>
    <t>09-58(c)</t>
  </si>
  <si>
    <t>Scheduled Ground Transp. Fee 13-30</t>
  </si>
  <si>
    <t>Scheduled Ground Transp. Fee 31 or more</t>
  </si>
  <si>
    <t>Temporary Permit (30 day max per vehicle)</t>
  </si>
  <si>
    <t>46-218</t>
  </si>
  <si>
    <t>Coin Operated Machine Decal</t>
  </si>
  <si>
    <t>Occupations tax for coin operated machines</t>
  </si>
  <si>
    <t>44-83(b)</t>
  </si>
  <si>
    <t xml:space="preserve">Contract Parking Rev. </t>
  </si>
  <si>
    <t>Bagged Meters and Contracts</t>
  </si>
  <si>
    <t>26-182(b)(1)</t>
  </si>
  <si>
    <t xml:space="preserve">Credit Access Business </t>
  </si>
  <si>
    <t>Credit Access Business Certificate of Registration</t>
  </si>
  <si>
    <t>Chap 28, Art. XV, Sec. 3</t>
  </si>
  <si>
    <t>If fee increases over $50.00, admin fee will apply</t>
  </si>
  <si>
    <t>Other</t>
  </si>
  <si>
    <t>Dance License</t>
  </si>
  <si>
    <t>Dance Halls Class A (&lt;2days/wk)</t>
  </si>
  <si>
    <t>05-77(a)(2)</t>
  </si>
  <si>
    <t>Dance Halls Class A (dance clubs or cabaret)</t>
  </si>
  <si>
    <t>05-77(a)(1)</t>
  </si>
  <si>
    <t>Dance Halls Class B dancing schools</t>
  </si>
  <si>
    <t>05-77(a)(3)</t>
  </si>
  <si>
    <t>Dance Halls Class B rented for public/private dances</t>
  </si>
  <si>
    <t>05-77(a)(4)</t>
  </si>
  <si>
    <t>Dance Halls Class C - Teenage Dance Halls - More than 3 nights per week</t>
  </si>
  <si>
    <r>
      <t>05-77(a)(4)</t>
    </r>
    <r>
      <rPr>
        <u/>
        <sz val="10"/>
        <rFont val="Calibri"/>
        <family val="2"/>
      </rPr>
      <t>(5)</t>
    </r>
  </si>
  <si>
    <t>Dance Halls Class C - Teenage Dance Halls -Not more than 3 nights per week</t>
  </si>
  <si>
    <r>
      <t>05-77(a)(4)</t>
    </r>
    <r>
      <rPr>
        <u/>
        <sz val="10"/>
        <rFont val="Calibri"/>
        <family val="2"/>
      </rPr>
      <t>(6)</t>
    </r>
  </si>
  <si>
    <t>False Alarm Penalty</t>
  </si>
  <si>
    <t>Burglar Alarm After 3 False Alarms</t>
  </si>
  <si>
    <t>11-68(a)</t>
  </si>
  <si>
    <t>Burglar Alarm After 4 False Alarms</t>
  </si>
  <si>
    <t>Burglar Alarm After 5 False Alarms</t>
  </si>
  <si>
    <t>Burglar Alarm After 6 False Alarms</t>
  </si>
  <si>
    <t>Burglar Alarm After 7 False Alarms</t>
  </si>
  <si>
    <t>False alarm response collection fee</t>
  </si>
  <si>
    <t>11-68(l)</t>
  </si>
  <si>
    <t xml:space="preserve">Collection fee = 30 percent of the false alarm penalty amount </t>
  </si>
  <si>
    <t>Non-Permitted Alarm System Non-Residential Panic or Burglar</t>
  </si>
  <si>
    <t>11-68(d)(4)</t>
  </si>
  <si>
    <t>Non-permitted Non-residential Burglar Alarm System</t>
  </si>
  <si>
    <t>11-68(d)(2)</t>
  </si>
  <si>
    <t>Non-permitted Residential Burglar Alarm System</t>
  </si>
  <si>
    <t>11-68(d)(1)</t>
  </si>
  <si>
    <t>Non-Residential Panic (After 1 Free)</t>
  </si>
  <si>
    <t xml:space="preserve">11-68(c) </t>
  </si>
  <si>
    <t>Non-Residential Panic (After 2 False Alarms)</t>
  </si>
  <si>
    <t>Non-Residential Panic (After 3 False Alarms)</t>
  </si>
  <si>
    <t>Residential Non-Permitted Panic</t>
  </si>
  <si>
    <t>11-68(d)(3)</t>
  </si>
  <si>
    <t>Residential Panic After 1 False Alarm</t>
  </si>
  <si>
    <t>11-68(b)</t>
  </si>
  <si>
    <t>Residential Panic After 2 Alarms</t>
  </si>
  <si>
    <t>Residential Panic After 3 Alarms</t>
  </si>
  <si>
    <t>Residential panic After 4 Alarms</t>
  </si>
  <si>
    <t>Game Room (4 or less ARM)</t>
  </si>
  <si>
    <t>Game Room - game room with less than 4 Amusement Redemption Machines</t>
  </si>
  <si>
    <t>5-181</t>
  </si>
  <si>
    <t>Changed by ordinance 2011-779, effective Sept. 2011</t>
  </si>
  <si>
    <t>Game Room (5 or more ARM)</t>
  </si>
  <si>
    <t>Game Room - game room with 5 or more Amusement Redemption Machines</t>
  </si>
  <si>
    <t>Jitney  Inspection</t>
  </si>
  <si>
    <t>Jitney Inspections, initial and annually</t>
  </si>
  <si>
    <t>46-337(a)</t>
  </si>
  <si>
    <t>Jitney Permit</t>
  </si>
  <si>
    <t>Jitney Permit Application Processing Fee, for one or more permits</t>
  </si>
  <si>
    <t>46-333(a)</t>
  </si>
  <si>
    <t>Jitney Permit, Annual</t>
  </si>
  <si>
    <t>46-336(a)</t>
  </si>
  <si>
    <t>Jitney Permit, 1st Installment</t>
  </si>
  <si>
    <t>Jitney Permit, 2nd Installment</t>
  </si>
  <si>
    <t>Permit application amendment fee</t>
  </si>
  <si>
    <t>46-341(a)</t>
  </si>
  <si>
    <t>Rate or route filing fee, per jitney</t>
  </si>
  <si>
    <t>46-340(b)</t>
  </si>
  <si>
    <t>Jitney License</t>
  </si>
  <si>
    <t>Jitney Driver License</t>
  </si>
  <si>
    <t>Limousine Inspection</t>
  </si>
  <si>
    <t>Limousine Inspection (prorated)</t>
  </si>
  <si>
    <t>46-236(a)</t>
  </si>
  <si>
    <t>Limousine Inspection Fee</t>
  </si>
  <si>
    <t>Limousine Permits</t>
  </si>
  <si>
    <t>Limousine Permit</t>
  </si>
  <si>
    <t>46-232(a)</t>
  </si>
  <si>
    <t>Limousine Permits - 1st Installment</t>
  </si>
  <si>
    <t>Limousine Permits - 2nd Installment</t>
  </si>
  <si>
    <t>sec 46-232</t>
  </si>
  <si>
    <t>46-235(b)</t>
  </si>
  <si>
    <t>Low Speed Shuttle</t>
  </si>
  <si>
    <t>Amended application fee</t>
  </si>
  <si>
    <t>46-402(a)</t>
  </si>
  <si>
    <t>Rate or zone amendment fee</t>
  </si>
  <si>
    <t>46-400(b)</t>
  </si>
  <si>
    <t>Zone review application fee</t>
  </si>
  <si>
    <t>Low Speed Shuttle Inspection</t>
  </si>
  <si>
    <t>Low Speed Shuttle Vehicle Inspection Fee</t>
  </si>
  <si>
    <t>46-397(a)</t>
  </si>
  <si>
    <t>Low Speed Shuttle License</t>
  </si>
  <si>
    <t>Low Speed Shuttle Driver License</t>
  </si>
  <si>
    <t>46-393(a)</t>
  </si>
  <si>
    <t>Low Speed Shuttle Permit</t>
  </si>
  <si>
    <t>Low Speed Shuttle Permit Application Processing Fee</t>
  </si>
  <si>
    <t>46-393(b)</t>
  </si>
  <si>
    <t>Low Speed Shuttle Vehicle Permit Fee, Annual</t>
  </si>
  <si>
    <t>46-394(a)</t>
  </si>
  <si>
    <t>Lubbock Surface Lot</t>
  </si>
  <si>
    <t>Management of municipal courts parking lot - Monday through Saturday, from 6:30 a.m. to 10:30 p.m. - All Day Flat Rate</t>
  </si>
  <si>
    <t>02-508(1)</t>
  </si>
  <si>
    <t>Fee to park in the surface lot at Municipal Courts, 1400 Lubbock.</t>
  </si>
  <si>
    <t>Metal Recycler/SecondhandMetal Recycler</t>
  </si>
  <si>
    <t>Metal Recycler - Scrapmetal, aluminum can, etc. recycling yards</t>
  </si>
  <si>
    <t>7-57(a)</t>
  </si>
  <si>
    <t>Metal recycler/secondhand metal recycler</t>
  </si>
  <si>
    <t>07-57(a)</t>
  </si>
  <si>
    <t>Capped by State law
There may be some flexibility in the state law to increase the fee.  City Attorney's Office is currently reviewing - it must be approved and then submitted to the DPS.</t>
  </si>
  <si>
    <t>Metal Recycler/SecondhandMetal Recycler/Secondhand Reseller Show</t>
  </si>
  <si>
    <t>Show permit - per day</t>
  </si>
  <si>
    <t>7-57(d)</t>
  </si>
  <si>
    <t>Metered Parking Rev</t>
  </si>
  <si>
    <t>Meter Revenue - Long term parking, MAXIMUM</t>
  </si>
  <si>
    <t>26-160(2)</t>
  </si>
  <si>
    <t>Long-Term Parking (over four hours) Fees - Maximum Cost Per Hour.</t>
  </si>
  <si>
    <t>Meter Revenue - Long term parking, MINIMUM</t>
  </si>
  <si>
    <t>Long-Term Parking (Over four hours) Fees - Minimum Cost per Hour</t>
  </si>
  <si>
    <t>Meter Revenue - Short term parking, MAXIMUM</t>
  </si>
  <si>
    <t>26-160(1)</t>
  </si>
  <si>
    <t>Short-Term (Not to exceed 4 hours) Parking Fees - Maximum Cost per 10 minutes</t>
  </si>
  <si>
    <t>Meter Revenue - Short term parking, MINIMUM</t>
  </si>
  <si>
    <t>Short-Term Parking (Not to exceed 4 hours) Fees - Minimum Cost per 10 minutes</t>
  </si>
  <si>
    <t>Monthly Parking Permit</t>
  </si>
  <si>
    <t>Monthly parking permit for Commerce surface lot</t>
  </si>
  <si>
    <t>Monthly Permits for long-term parking at the Commerce surface lot.</t>
  </si>
  <si>
    <t>Monthly parking permit for Pierce surface lots</t>
  </si>
  <si>
    <t>Monthly Permits for long-term parking at the Pierce surface lots.</t>
  </si>
  <si>
    <t>Municipal Right-of-Way Fee-Certificated Telecom Provider</t>
  </si>
  <si>
    <t>Cat. 1 Access Line Residential Per Month</t>
  </si>
  <si>
    <t>Ch. 283, Local Government Code</t>
  </si>
  <si>
    <t>Set by the PUCT, revised every July 1.</t>
  </si>
  <si>
    <t>Cat. 2 Access Line Non-Residential Per Month</t>
  </si>
  <si>
    <t>Cat. 3 Access Line Point to Point Per Month</t>
  </si>
  <si>
    <t>Newsracks Permit</t>
  </si>
  <si>
    <t>Decal fee</t>
  </si>
  <si>
    <t>40-453(e)</t>
  </si>
  <si>
    <t>Newsrack permit renewal</t>
  </si>
  <si>
    <t>40-453(g)</t>
  </si>
  <si>
    <t>$5.00/ newsrack</t>
  </si>
  <si>
    <t>$5.35/newsrack</t>
  </si>
  <si>
    <t>Newsrack replacement decal</t>
  </si>
  <si>
    <t>40-453(f)</t>
  </si>
  <si>
    <t>Permit application fee</t>
  </si>
  <si>
    <t>Noise and Sound Level Regulation Permit</t>
  </si>
  <si>
    <t>Annual permit</t>
  </si>
  <si>
    <t>30-9(a)(3)b</t>
  </si>
  <si>
    <t>Ord. No. 2011-874, effective 10-12-2011</t>
  </si>
  <si>
    <t>Daily permit</t>
  </si>
  <si>
    <t>30-9(a)(1)b</t>
  </si>
  <si>
    <t>Extended daily permit</t>
  </si>
  <si>
    <t>30-9(a)(2)b</t>
  </si>
  <si>
    <t>Non Consent Tow Rates</t>
  </si>
  <si>
    <t>Off-year tow operator requested rate study</t>
  </si>
  <si>
    <t>08-123(d)(2)</t>
  </si>
  <si>
    <t>Director will determine cost at time of the request.</t>
  </si>
  <si>
    <t xml:space="preserve"> Director shall prepare an estimate of the administrative cost of the rate review.</t>
  </si>
  <si>
    <t>January 1 of years in which no rate adjustment is adopted</t>
  </si>
  <si>
    <t>1/2 of the percentage change in the Consumer Price Index, All Urban Consumers, All Items, United States average, and one-sixth each of the percentage change in (CPI-U), U.S. City Average, Motor Vehicle Maintenance &amp; Repair, (CPI-U), U.S. City Average, Vehicle Insurance, and (CPI-U), Houston-Galveston-Brazoria Average, Gasoline</t>
  </si>
  <si>
    <t>Occupation License</t>
  </si>
  <si>
    <t>Antique Dealers, Precious Metals Dealers, Resale Media &amp; Clothing Dealers - Change of business address</t>
  </si>
  <si>
    <t>07-24</t>
  </si>
  <si>
    <t>Antique Dealers, Precious Metals Dealers, Resale Media &amp; Clothing Dealers - License Fee</t>
  </si>
  <si>
    <t>07-19(a)</t>
  </si>
  <si>
    <t>Antique Dealers, Precious Metals Dealers, Resale Media &amp; Clothing Dealers - Show Fee</t>
  </si>
  <si>
    <t>07-19(b)</t>
  </si>
  <si>
    <t>Common Market - 10 vendors or less</t>
  </si>
  <si>
    <t>07-108(a)</t>
  </si>
  <si>
    <t>Common Market - 11 to 20 vendors</t>
  </si>
  <si>
    <t>Common Market - 21 or more vendors</t>
  </si>
  <si>
    <t>Secondhand Reseller</t>
  </si>
  <si>
    <t>07-57(b)</t>
  </si>
  <si>
    <t>Secondhand Reseller Show License Fee</t>
  </si>
  <si>
    <t>07-57(d)</t>
  </si>
  <si>
    <t>Open Records Act Requests</t>
  </si>
  <si>
    <t>Open Records Act request fee</t>
  </si>
  <si>
    <t xml:space="preserve">Texas Public Information Act. Texas Government Code, Section 552.2615, Chapter 552 </t>
  </si>
  <si>
    <t>Texas AG Cost Estimate Model: https://www.oag.state.tx.us/open/cost_page.shtml</t>
  </si>
  <si>
    <t>Other License &amp; Permit</t>
  </si>
  <si>
    <t>Carnival Amusement</t>
  </si>
  <si>
    <t>05-29</t>
  </si>
  <si>
    <t>Charitable Solicitation Class A</t>
  </si>
  <si>
    <t>36-77</t>
  </si>
  <si>
    <t>Charitable Solicitation Class B</t>
  </si>
  <si>
    <t>Charitable Solicitation Registration Fee</t>
  </si>
  <si>
    <t>Mini Warehouse</t>
  </si>
  <si>
    <t>27-4</t>
  </si>
  <si>
    <t>Parking Permit</t>
  </si>
  <si>
    <t>Commercial vehicle loading zone meter fee, per hour, per space</t>
  </si>
  <si>
    <t>26-230(b)</t>
  </si>
  <si>
    <t>The fee to park in a Commercial Loading/Unloading Zone. These on-street parking zones are for commercial vehicles only.</t>
  </si>
  <si>
    <t>Commercial vehicle loading zone permit replacement</t>
  </si>
  <si>
    <t>26-230(a)</t>
  </si>
  <si>
    <t>Commercial vehicle loading zone permit, Class A</t>
  </si>
  <si>
    <t>Commercial vehicle loading zone permit, Class B</t>
  </si>
  <si>
    <t>Commercial vehicle loading zone permit, Class C</t>
  </si>
  <si>
    <t>Commercial vehicle loading zone permit, Class D</t>
  </si>
  <si>
    <t>Pedicabs Inspection</t>
  </si>
  <si>
    <t>Pedicab Vehicle Inspection Fee</t>
  </si>
  <si>
    <t>46-161(a)</t>
  </si>
  <si>
    <t>Pedicabs license</t>
  </si>
  <si>
    <t>License</t>
  </si>
  <si>
    <t>45-153(a)</t>
  </si>
  <si>
    <t>Pedicabs Permit</t>
  </si>
  <si>
    <t>Annual Pedicab Permit Fee, each pedicab</t>
  </si>
  <si>
    <t>45-153(c)</t>
  </si>
  <si>
    <t>Pedicab Permit Application Processing Fee</t>
  </si>
  <si>
    <t>45-153(b)</t>
  </si>
  <si>
    <t>Permit amendment application</t>
  </si>
  <si>
    <t>45-156(a)</t>
  </si>
  <si>
    <t>Rabies Control License</t>
  </si>
  <si>
    <t>Breeders Permit</t>
  </si>
  <si>
    <t>06-114</t>
  </si>
  <si>
    <t>Breeders Permit - Late Fee</t>
  </si>
  <si>
    <t>Certified assistance, hearing or seeing dogs, sterilized - Annual renewal</t>
  </si>
  <si>
    <t>06-88(a)(4)</t>
  </si>
  <si>
    <t>Kennel License</t>
  </si>
  <si>
    <t>06-121(a)</t>
  </si>
  <si>
    <t xml:space="preserve">Late processing fee </t>
  </si>
  <si>
    <t>06-88(a)(5)</t>
  </si>
  <si>
    <t>Neutered - Annual Fee</t>
  </si>
  <si>
    <t>06-88(a)(1)</t>
  </si>
  <si>
    <t>Replacement License Tag</t>
  </si>
  <si>
    <t>06-93</t>
  </si>
  <si>
    <t>Senior citizens with neutered pet license, annual renewal</t>
  </si>
  <si>
    <t>06-88(a)(3)</t>
  </si>
  <si>
    <t>Senior citizens with neutered pet license, initial</t>
  </si>
  <si>
    <t>Unneutered</t>
  </si>
  <si>
    <t>06-88(a)(2)</t>
  </si>
  <si>
    <t>Resident Parking Permit</t>
  </si>
  <si>
    <t>Annual Resident or Visitor Permit</t>
  </si>
  <si>
    <t>26-345(a)</t>
  </si>
  <si>
    <t xml:space="preserve">Changed by Fee Increase Ordinance (No. 2010-1016, as amended by Ord. No. 2010-1064)
</t>
  </si>
  <si>
    <t>One Day Visitor Permit - single</t>
  </si>
  <si>
    <t>26-345(c)</t>
  </si>
  <si>
    <t>Request for designation of RPP area</t>
  </si>
  <si>
    <t>26-312(a)</t>
  </si>
  <si>
    <t>Service Provider</t>
  </si>
  <si>
    <t>Changed by Fee Increase Ordinance (No. 2010-1016, as amended by Ord. No. 2010-1064)
Revisions pending</t>
  </si>
  <si>
    <t>School Vehicles License</t>
  </si>
  <si>
    <t>Operator license amendment fee</t>
  </si>
  <si>
    <t>46-291(b)</t>
  </si>
  <si>
    <t>Operator license application fee</t>
  </si>
  <si>
    <t>46-287</t>
  </si>
  <si>
    <t>School Vehicles Permit</t>
  </si>
  <si>
    <t>Annual license fee - School Vehicles (&lt;16 passengers) (Annual Permit Fee)</t>
  </si>
  <si>
    <t>46-289(b)</t>
  </si>
  <si>
    <t>Sexually Oriented Businesses</t>
  </si>
  <si>
    <t>Transfer amendment application fee</t>
  </si>
  <si>
    <t>28-95(b)</t>
  </si>
  <si>
    <t>Sexually Oriented Businesses Inspection</t>
  </si>
  <si>
    <t>Reinspection Fee adult arcade</t>
  </si>
  <si>
    <t>28-93(c)</t>
  </si>
  <si>
    <t>Reinspection Fee adult arcade, specially scheduled outside regular working hours</t>
  </si>
  <si>
    <t>Sexually Oriented Businesses Permit</t>
  </si>
  <si>
    <t>Entertainer &amp; Managers - New</t>
  </si>
  <si>
    <t>28-254(b)</t>
  </si>
  <si>
    <t>Entertainer &amp; Managers - Replacement</t>
  </si>
  <si>
    <t>28-254(g)</t>
  </si>
  <si>
    <t>Non refundable arcade</t>
  </si>
  <si>
    <t>28-92(e)</t>
  </si>
  <si>
    <t>Permit transfer (nonrefundable)</t>
  </si>
  <si>
    <t>28-126(b)</t>
  </si>
  <si>
    <t>Renewal Fee Arcade</t>
  </si>
  <si>
    <t>28-94</t>
  </si>
  <si>
    <t>SOB New</t>
  </si>
  <si>
    <t>28-123(b)(1)a</t>
  </si>
  <si>
    <t>SOB Renewals</t>
  </si>
  <si>
    <t>28-123(b)(1)b</t>
  </si>
  <si>
    <t>Street Vendors</t>
  </si>
  <si>
    <t>Permit</t>
  </si>
  <si>
    <t>22-17</t>
  </si>
  <si>
    <t>Taxi License &amp; Permit</t>
  </si>
  <si>
    <t>Annual Permit</t>
  </si>
  <si>
    <t>46-68(a)</t>
  </si>
  <si>
    <t>Annual Permit-First Installment</t>
  </si>
  <si>
    <t>Annual Permit-Second Installment</t>
  </si>
  <si>
    <t>Annual Permit-Third Installment</t>
  </si>
  <si>
    <t>Medallion Replacement Fee</t>
  </si>
  <si>
    <t>Permit Pro-rated for less than 8 months, per month</t>
  </si>
  <si>
    <t>For full 8 months, total is $400.  Full year is $500.</t>
  </si>
  <si>
    <t>Taxicabs Permit</t>
  </si>
  <si>
    <t xml:space="preserve">Permit application filing fee </t>
  </si>
  <si>
    <t>46-65(a)</t>
  </si>
  <si>
    <t>Established by city council by motion upon recommendation of the director.
Set by Council in 2001</t>
  </si>
  <si>
    <t>Valet Parking Operater's Permit</t>
  </si>
  <si>
    <t>Valet Operator's Permit - Initial</t>
  </si>
  <si>
    <t>26-392(c)</t>
  </si>
  <si>
    <t>Changed by Fee Increase Ordinance (No. 2010-1016, as amended by Ord. No. 2010-1064).
07-1111, § 2(Exh. A), 10-3-07</t>
  </si>
  <si>
    <t>Valet Operator's Permit - Renewal</t>
  </si>
  <si>
    <t>Valet Zone Designation, Change in times/days of operation</t>
  </si>
  <si>
    <t>26-448(b)</t>
  </si>
  <si>
    <t>Valet Zone Designation, one-time fee to cover the city's actual cost of making and installing signage designating the valet zone, per sign</t>
  </si>
  <si>
    <t>26-447</t>
  </si>
  <si>
    <t>Valet Zone Designation, Transfer application review</t>
  </si>
  <si>
    <t>26-448(a)</t>
  </si>
  <si>
    <t>Valet Zone Permit</t>
  </si>
  <si>
    <t>26-443(a)</t>
  </si>
  <si>
    <t>Valet Zone Temp</t>
  </si>
  <si>
    <t>26-449(a)</t>
  </si>
  <si>
    <t>Valet Parking Operator's Permit</t>
  </si>
  <si>
    <t>Valet Zone Designation, Annual</t>
  </si>
  <si>
    <t>26-446</t>
  </si>
  <si>
    <t>The fee shall be reviewed and approved by the director on an annual basis and adjusted to fully recover the city's costs, taking into account zone designation issuance and renewal costs, inspection and oversight services that may be required, and equipment</t>
  </si>
  <si>
    <t>Filling Fee</t>
  </si>
  <si>
    <t>City Secretary</t>
  </si>
  <si>
    <t>District petitions</t>
  </si>
  <si>
    <t>02-73</t>
  </si>
  <si>
    <t>See attached  - collected by Public Works</t>
  </si>
  <si>
    <t>Lobby Fee</t>
  </si>
  <si>
    <t>Lobbyist Fee</t>
  </si>
  <si>
    <t>18-74(b)</t>
  </si>
  <si>
    <t>Public Record Charges</t>
  </si>
  <si>
    <t>Documents larger than 8 1/2 inches by 14 inches in size including maps, charts, and other large documents</t>
  </si>
  <si>
    <t>02-98(e)</t>
  </si>
  <si>
    <t>actual cost</t>
  </si>
  <si>
    <t>Actual cost</t>
  </si>
  <si>
    <t>Fee shall be based upon the actual cost of reproducing the document requested including labor, equipment, materials, and related expenses</t>
  </si>
  <si>
    <t>Noncertified photographic reproductions of public records</t>
  </si>
  <si>
    <t>02-98(d)</t>
  </si>
  <si>
    <t>State Fee</t>
  </si>
  <si>
    <t>Fee based upon the rules promulgated by the Texas Building and Procurement Commission in the Texas Administrative Code Title 1, Part 3, Chapter 70, from time to time</t>
  </si>
  <si>
    <t>True and correct copy of the record of any proceeding of the city council - original pages</t>
  </si>
  <si>
    <t>02-98(a)(1)</t>
  </si>
  <si>
    <t>Fee based upon rules promulgated by the Office of the Attorney General, Texas Administrative Code Title 1, Part 3, Chapter 70</t>
  </si>
  <si>
    <t>True and correct copy of the record of any proceeding of the city council - photostatic copies</t>
  </si>
  <si>
    <t>02-98(a)(4)</t>
  </si>
  <si>
    <t>Verifying provided record is true and correct - certificate of true copy with seal</t>
  </si>
  <si>
    <t>02-98(b)</t>
  </si>
  <si>
    <t>Recommend $0.50 increase</t>
  </si>
  <si>
    <t>Verifying provided record is true and correct - each page</t>
  </si>
  <si>
    <t>TABC Certificate</t>
  </si>
  <si>
    <t>Certificates issued under Alcoholic Beverage Code</t>
  </si>
  <si>
    <t>02-72</t>
  </si>
  <si>
    <t>No Change
One half of state fee</t>
  </si>
  <si>
    <t xml:space="preserve">Bond </t>
  </si>
  <si>
    <t>City Controller</t>
  </si>
  <si>
    <t>Fees for replacement of bonds - Bearer bonds</t>
  </si>
  <si>
    <t>02-264(a)(2)</t>
  </si>
  <si>
    <t>Fees for replacement of bonds - Registered bonds</t>
  </si>
  <si>
    <t>02-264(a)(1)</t>
  </si>
  <si>
    <t>Fees for replacement of bonds by personal counsel - Bearer bonds</t>
  </si>
  <si>
    <t>02-264(a)(4)</t>
  </si>
  <si>
    <t>Fees for replacement of bonds by personal counsel - Printing of replacement bonds or coupons</t>
  </si>
  <si>
    <t>02-264(a)(3)</t>
  </si>
  <si>
    <t>Fees for replacement of bonds by personal counsel - Registered bonds</t>
  </si>
  <si>
    <t>Buildings and Neighborhood Protection</t>
  </si>
  <si>
    <t>Department of Neighborhoods</t>
  </si>
  <si>
    <t>Neighborhood Nuisance Abatement ("weeds, brush, rubbish, or other insanitary matter or condition constituting a nuisance") Administrative fee</t>
  </si>
  <si>
    <t>10-453(b)</t>
  </si>
  <si>
    <t>This is the assumed admin cost for "...general overhead and administrative expense of inspection, locating owner(s), issuing notice, reinspection, and ordering work done, together with all necessary incidents of same..."</t>
  </si>
  <si>
    <t>Archive Retrieval Charges</t>
  </si>
  <si>
    <t>Texas Administrative Code, Title 1, Part 3, Chapter 70, Rule 70.3</t>
  </si>
  <si>
    <t>Audio Cassette</t>
  </si>
  <si>
    <t>Blueprint/Blueline paper</t>
  </si>
  <si>
    <t>Computer Resource Charges:  Client/Server, per hour</t>
  </si>
  <si>
    <t>Computer Resource Charges:  Mainframe, per minute</t>
  </si>
  <si>
    <t>Computer Resource Charges:  Midsize, per minute</t>
  </si>
  <si>
    <t>Computer Resource Charges:  PC or LAN, per hour</t>
  </si>
  <si>
    <t>Computer Resource Charges:  Programming Time, per hour</t>
  </si>
  <si>
    <t>Data cartridge, MAXIMUM</t>
  </si>
  <si>
    <t>Data cartridge, MINIMUM</t>
  </si>
  <si>
    <t>Magnetic Tape, MAXIMUM</t>
  </si>
  <si>
    <t>Magnetic Tape, MINIMUM</t>
  </si>
  <si>
    <t>Mylar, MAXIMUM</t>
  </si>
  <si>
    <t>Mylar, MINIMUM</t>
  </si>
  <si>
    <t>Overhead charges</t>
  </si>
  <si>
    <t>20% of personnel charges</t>
  </si>
  <si>
    <t>Paper(11x17, greenbar, bluebar)</t>
  </si>
  <si>
    <t>Personnel Charges, per hour</t>
  </si>
  <si>
    <t>Photographs</t>
  </si>
  <si>
    <t>Postage/Shipping</t>
  </si>
  <si>
    <t>Standard-size paper copies (8x11 and 8x14)</t>
  </si>
  <si>
    <t>Tape Cartridge, MAXIMUM</t>
  </si>
  <si>
    <t>Tape Cartridge, MINIMUM</t>
  </si>
  <si>
    <t>VHS Video Cassette</t>
  </si>
  <si>
    <t>Release of Liens Fee</t>
  </si>
  <si>
    <t>Release of Lien - each additional</t>
  </si>
  <si>
    <t>02-125</t>
  </si>
  <si>
    <t>Release of Lien - Initial</t>
  </si>
  <si>
    <t>DECIMAL NOTES 
for PWE</t>
  </si>
  <si>
    <t>Ambulance Transports</t>
  </si>
  <si>
    <t xml:space="preserve">Finance </t>
  </si>
  <si>
    <t>Transport - Hospital to hospital</t>
  </si>
  <si>
    <t>04-13(a)(1)</t>
  </si>
  <si>
    <t>Last changed by Ord. No. 2010-892</t>
  </si>
  <si>
    <t>Equal to percentage increase in the Consumer Price Index--All Urban Customers (CPI-U)</t>
  </si>
  <si>
    <t>Transport -  Other than hospital to hospital</t>
  </si>
  <si>
    <t>04-13(a)(2)</t>
  </si>
  <si>
    <t>Transport -  Variable fees - Oxygen (any quantity)</t>
  </si>
  <si>
    <t>04-13(c)(1)</t>
  </si>
  <si>
    <t>Transport -  Variable fees - Adenosine (Adenocard) per 6 mg</t>
  </si>
  <si>
    <t>04-13(c)(10)</t>
  </si>
  <si>
    <t>Transport -  Variable fees - Albuterol Sulfate (Proventil) for 0.5% sol. per ml</t>
  </si>
  <si>
    <t>04-13(c)(11)</t>
  </si>
  <si>
    <t>Transport -  Variable fees - Atropine per 0.3 mg</t>
  </si>
  <si>
    <t>04-13(c)(12)</t>
  </si>
  <si>
    <t>Transport -  Variable fees - Dextrose 50%</t>
  </si>
  <si>
    <t>04-13(c)(13)</t>
  </si>
  <si>
    <t>Transport -  Variable fees - Diazepam (Valium)</t>
  </si>
  <si>
    <t>04-13(c)(14)</t>
  </si>
  <si>
    <t>Transport -  Variable fees - Dopamine (Intropin) per 250 mg</t>
  </si>
  <si>
    <t>04-13(c)(15)</t>
  </si>
  <si>
    <t>Transport -  Variable fees - Epinephrine 1:1,000</t>
  </si>
  <si>
    <t>04-13(c)(16)</t>
  </si>
  <si>
    <t>Transport -  Variable fees - Epinephrine 1:10,000</t>
  </si>
  <si>
    <t>04-13(c)(17)</t>
  </si>
  <si>
    <t>Transport -  Variable fees - Furosemide (Lasix)</t>
  </si>
  <si>
    <t>04-13(c)(18)</t>
  </si>
  <si>
    <t>Transport -  Variable fees - Lidocaine Drip per 50 cc</t>
  </si>
  <si>
    <t>04-13(c)(19)</t>
  </si>
  <si>
    <t>Transport -  Variable fees - Oxygen mask or a nasal canula, or both</t>
  </si>
  <si>
    <t>04-13(c)(2)</t>
  </si>
  <si>
    <t>Transport -  Variable fees - Lidocaine HCL--2% per 50 cc</t>
  </si>
  <si>
    <t>04-13(c)(20)</t>
  </si>
  <si>
    <t>Transport -  Variable fees - Naloxone HCO (Narcan)</t>
  </si>
  <si>
    <t>04-13(c)(21)</t>
  </si>
  <si>
    <t>Transport -  Variable fees - Cordarone IV per 300 mg</t>
  </si>
  <si>
    <t>04-13(c)(22)</t>
  </si>
  <si>
    <t>Transport -  Variable fees - Miscellaneous medical supplies (any amount, type or quantity)</t>
  </si>
  <si>
    <t>04-13(c)(23)</t>
  </si>
  <si>
    <t>Transport -  Variable fees - Medications, equipment and labor to provide other medically necessary services during transport</t>
  </si>
  <si>
    <t>04-13(c)(24)</t>
  </si>
  <si>
    <t>Transport - Variable fees - Mileage (from pickup point to hospital), per mile or any portion of the mile</t>
  </si>
  <si>
    <t>04-13(c)(25)</t>
  </si>
  <si>
    <t>Transport -  Variable fees - EKG (tracing only)</t>
  </si>
  <si>
    <t xml:space="preserve">04-13(c)(3) </t>
  </si>
  <si>
    <t>Transport -  Variable fees - EKG pad(s) (any quantity)</t>
  </si>
  <si>
    <t>04-13(c)(4)</t>
  </si>
  <si>
    <t>Transport -  Variable fees - IV administration set(s) (any quantity)</t>
  </si>
  <si>
    <t>04-13(c)(6)</t>
  </si>
  <si>
    <t>Transport -  Variable fees - IV prep kit(s) (any quantity)</t>
  </si>
  <si>
    <t>Transport -  Variable fees - Cervical collar</t>
  </si>
  <si>
    <t>04-13(c)(7)</t>
  </si>
  <si>
    <t>Transport -  Variable fees - Head immobilization</t>
  </si>
  <si>
    <t>04-13(c)(8)</t>
  </si>
  <si>
    <t>Transport -  Variable fees - D5W (any quantity)</t>
  </si>
  <si>
    <t>04-13(c)(9)</t>
  </si>
  <si>
    <t>Attorney Fee</t>
  </si>
  <si>
    <t>Surcharge by collections agent on street paving, water &amp; sewer connection, and nuisance abatement property assessments</t>
  </si>
  <si>
    <t>20% surcharge</t>
  </si>
  <si>
    <t>Chargeable if litigation initiated by Linebarger, Goggin, Blair, Sampson, LLP</t>
  </si>
  <si>
    <t>Check Return Fee</t>
  </si>
  <si>
    <t>Checks deposited by the City that are not honored</t>
  </si>
  <si>
    <t>02-139(a)(2)</t>
  </si>
  <si>
    <t>N 
up to maximum of $30.</t>
  </si>
  <si>
    <t>Release of Lien (duplicate) Fee</t>
  </si>
  <si>
    <t>Street paving, water &amp; sewer connection, and nuisance abatement property assessments</t>
  </si>
  <si>
    <t>Release of Lien (initial) Fee</t>
  </si>
  <si>
    <t>Aircraft Fuel Fees</t>
  </si>
  <si>
    <t>Houston Airport System</t>
  </si>
  <si>
    <t>Delivery or receipt of fuel, per gallon</t>
  </si>
  <si>
    <t>09-185/
09-186</t>
  </si>
  <si>
    <t>Section 9-185/9-186</t>
  </si>
  <si>
    <t>Aircraft Parking</t>
  </si>
  <si>
    <t>Air cargo operations at IAH, with wingspan 118 feet or more, but less than 171 feet.</t>
  </si>
  <si>
    <t>09-167(a)(3)</t>
  </si>
  <si>
    <t>6-Parking</t>
  </si>
  <si>
    <t>Air cargo operations at IAH, with wingspan 171 feet -214 ft.</t>
  </si>
  <si>
    <t>09-167</t>
  </si>
  <si>
    <t>Section  9-167</t>
  </si>
  <si>
    <t>Air cargo operations at IAH, with wingspan 79 feet or more, but less than 118 feet.</t>
  </si>
  <si>
    <t>09-167(a)(2)</t>
  </si>
  <si>
    <t>Air cargo operations at IAH, with wingspan less than 79 feet.</t>
  </si>
  <si>
    <t>09-167(a)(1)</t>
  </si>
  <si>
    <t>Air cargo operations at IAH, with wingspan214 feet or greater.</t>
  </si>
  <si>
    <t>Aircraft parking charges - wingspan 118 or more, but less than 171 feet.</t>
  </si>
  <si>
    <t>09-142</t>
  </si>
  <si>
    <t>Aircraft parking charges - wingspan 171 or more, but  less than 214 feet.</t>
  </si>
  <si>
    <t>Aircraft parking charges - wingspan 214 or more.</t>
  </si>
  <si>
    <t>Aircraft parking charges - wingspan 79 feet or more, but less than 118 feet.</t>
  </si>
  <si>
    <t>Aircraft parking charges - wingspan less than 79 feet.</t>
  </si>
  <si>
    <t>Airport Hazard Area Regulations</t>
  </si>
  <si>
    <t>Variance request fee, commercial</t>
  </si>
  <si>
    <t>09-782(a)(5)</t>
  </si>
  <si>
    <t>Fee established by city council</t>
  </si>
  <si>
    <t>Variance request fee, residential</t>
  </si>
  <si>
    <t>Airport Hazard Area Regulations Permit</t>
  </si>
  <si>
    <t>Permit application</t>
  </si>
  <si>
    <t>09-754(b)</t>
  </si>
  <si>
    <t>Fees to be set by the city council, per Section 09-372(3) { 08-1052, § 2, 12-3-08}</t>
  </si>
  <si>
    <t>Permit for activities within an airport hazard area</t>
  </si>
  <si>
    <t>09-758</t>
  </si>
  <si>
    <t>Director shall, from time to time, prepare and submit for approval by motion of the city council a schedule of fees
{09-1301, § 2, 12-16-09, eff. 3-1-2010}</t>
  </si>
  <si>
    <t>Airport Land Use Regulations</t>
  </si>
  <si>
    <t>09-393(4)</t>
  </si>
  <si>
    <t>Airport Land Use Regulations Permit</t>
  </si>
  <si>
    <t>09-384(a)</t>
  </si>
  <si>
    <t>Airport Parking</t>
  </si>
  <si>
    <t>Ecopark (Economy) lot parking at IAH - Daily Covered parking [Maximum, per 24-hour period]</t>
  </si>
  <si>
    <t>09-35(a)(1)b</t>
  </si>
  <si>
    <t>$7.00
including sales tax</t>
  </si>
  <si>
    <t xml:space="preserve">$7.00
</t>
  </si>
  <si>
    <t>Plus sales tax.
Rates and times to be established by the director not to exceed a maximum</t>
  </si>
  <si>
    <t>$8.00 including sales tax</t>
  </si>
  <si>
    <t>Ecopark (Economy) lot parking at IAH - Daily Uncovered parking [Maximum, per 24-hour period]</t>
  </si>
  <si>
    <t>09-35(a)(1)a</t>
  </si>
  <si>
    <t>$5.00
including sales tax</t>
  </si>
  <si>
    <t xml:space="preserve">$5.00
</t>
  </si>
  <si>
    <t>$6.00 including sales tax</t>
  </si>
  <si>
    <t>Ecopark 1 (economy) lot parking at HOU - Daily Uncovered parking [Maximum, per 24-hour period]</t>
  </si>
  <si>
    <t>09-35(a)(4)(a)</t>
  </si>
  <si>
    <t xml:space="preserve">$8.00
</t>
  </si>
  <si>
    <t>Including sales tax.
Rates and times to be established by the director not to exceed a maximum</t>
  </si>
  <si>
    <t>$12.00 including sales tax</t>
  </si>
  <si>
    <t>Ecopark 2 (economy) lot parking at HOU - Daily Uncovered parking [Maximum, per 24-hour period]</t>
  </si>
  <si>
    <t xml:space="preserve">$6.00
</t>
  </si>
  <si>
    <t>Executive Parking at IAH - designated space for customer</t>
  </si>
  <si>
    <t>09-35(a)(3)</t>
  </si>
  <si>
    <t>$7,500 / year</t>
  </si>
  <si>
    <t>Director may designate preferred parking areas and charges</t>
  </si>
  <si>
    <t>Garage parking  - Hourly Parking Surepark - IAH</t>
  </si>
  <si>
    <t>09-35(a)(2)(a)</t>
  </si>
  <si>
    <t xml:space="preserve">0-3 hours $7.00
</t>
  </si>
  <si>
    <t xml:space="preserve">3-5 hours $9.00
</t>
  </si>
  <si>
    <t>Garage parking, other than the economy at HOU - Hourly parking</t>
  </si>
  <si>
    <t>09-35(a)(5)(a)</t>
  </si>
  <si>
    <t xml:space="preserve">0-1 hour $2.00
</t>
  </si>
  <si>
    <t>0-1 hour $3.00</t>
  </si>
  <si>
    <t xml:space="preserve">1-2 hours $3.00
</t>
  </si>
  <si>
    <t>1-2 hours $4.00</t>
  </si>
  <si>
    <t xml:space="preserve">2-3 hours $5.00
</t>
  </si>
  <si>
    <t>2-3 hours $7.00</t>
  </si>
  <si>
    <t xml:space="preserve">3-5 hours $7.00 </t>
  </si>
  <si>
    <t>3-5 hours $9.00</t>
  </si>
  <si>
    <t>Garage parking, other than the economy at IAH - Daily parking [Maximum, per 24-hour period]</t>
  </si>
  <si>
    <t>09-35(a)(2)b</t>
  </si>
  <si>
    <t>$17.00
including sales tax</t>
  </si>
  <si>
    <t xml:space="preserve">$17.00
</t>
  </si>
  <si>
    <t>$19.00 including sales tax</t>
  </si>
  <si>
    <t>Garage parking, other than the economy at HOU - Daily parking [Maximum, per 24-hour period]</t>
  </si>
  <si>
    <t>Garage parking, other than the economy at IAH - Daily parking [Maximum, per 24-hour period] guaranteed space also known as Surepark</t>
  </si>
  <si>
    <t>09-35(a)(2)(b)</t>
  </si>
  <si>
    <t xml:space="preserve">$20.00
</t>
  </si>
  <si>
    <t>$23.00 including sales tax</t>
  </si>
  <si>
    <t>Garage parking, other than the economy at IAH - Hourly parking</t>
  </si>
  <si>
    <t xml:space="preserve">HOU Ecopark1 parking,  - Hourly parking </t>
  </si>
  <si>
    <t xml:space="preserve">0-3 hours $3.00
</t>
  </si>
  <si>
    <t>0-3 hours $5.00 including tax</t>
  </si>
  <si>
    <t xml:space="preserve">HOU Ecopark2 parking,  - Hourly parking </t>
  </si>
  <si>
    <t>0-3 hours $2.00</t>
  </si>
  <si>
    <t xml:space="preserve">IAH Ecopark parking,  - Hourly parking </t>
  </si>
  <si>
    <t xml:space="preserve">0-3 hours $3.00
 </t>
  </si>
  <si>
    <t>0-3 hours $3.00 including tax</t>
  </si>
  <si>
    <t>Preferred parking  (Surepark) at IAH - annual registration/membership [maximum]</t>
  </si>
  <si>
    <t>Preferred parking at HOU - annual registration/membership [maximum]</t>
  </si>
  <si>
    <t>09-35(a)(6)</t>
  </si>
  <si>
    <t>Preferred parking at HOU - refundable deposit for each access card</t>
  </si>
  <si>
    <t>Preferred parking at IAH - refundable deposit for each access card</t>
  </si>
  <si>
    <t>Surface and garage parking, other than the economy at HOU - Daily parking [Maximum, per 24-hour period]</t>
  </si>
  <si>
    <t>09-35(a)(5)b</t>
  </si>
  <si>
    <t>Surface parking at Ellington Airport - [Maximum, per 24-hour period]</t>
  </si>
  <si>
    <t>09-35(a)(7)</t>
  </si>
  <si>
    <t>Plus sales tax.
director may designate preferred parking areas and charges</t>
  </si>
  <si>
    <t>Valet parking services</t>
  </si>
  <si>
    <t>09-35(c)</t>
  </si>
  <si>
    <t>$10.00/ 0-2hrs
$25.00/ 2-24 hrs</t>
  </si>
  <si>
    <t>Director may establish and provide for valet parking services at IAH and HOU. The valet service shall charge a fee determined by the director, to be not less than the current hourly parking rate for garage parking at IAH and HOU.</t>
  </si>
  <si>
    <t>Airport Use</t>
  </si>
  <si>
    <t>Appeal to hearing officer</t>
  </si>
  <si>
    <t>09-57(c)</t>
  </si>
  <si>
    <t>Periodically, the director shall calculate and submit to the city council for approval a new schedule of airport use fees that reflect changes in costs of providing, operating, and maintaining airport facilities.</t>
  </si>
  <si>
    <t>Temporary substitute vehicle</t>
  </si>
  <si>
    <t>09-57(d)</t>
  </si>
  <si>
    <t>Airport Use Fees for Commercial Passenger Vehicles</t>
  </si>
  <si>
    <t>Commercial Passenger Vehicles, Occasional Use, 12-24 seats - Fee per Trip</t>
  </si>
  <si>
    <t>Table 9-1 #10</t>
  </si>
  <si>
    <t>Commercial Passenger Vehicles, Occasional Use, 1-6 seats - Fee per Trip</t>
  </si>
  <si>
    <t>Commercial Passenger Vehicles, Occasional Use, 25 or more seats - Fee per Trip</t>
  </si>
  <si>
    <t>Commercial Passenger Vehicles, Occasional Use, 7-11 seats - Fee per Trip</t>
  </si>
  <si>
    <t>Courtesy Limousines - Parking in Limousine Lots after first hour, per 15 minute period</t>
  </si>
  <si>
    <t>Table 9-1 #7</t>
  </si>
  <si>
    <t>Off Airport Parking Users</t>
  </si>
  <si>
    <t>Table 9-1 #6</t>
  </si>
  <si>
    <t>8% of gross receipts</t>
  </si>
  <si>
    <t>Taxicab departures from HOU airline terminal building with one or more passengers, each</t>
  </si>
  <si>
    <t>Table 9-1 #1</t>
  </si>
  <si>
    <t>Taxicab departures from IAH with one or more passengers, each</t>
  </si>
  <si>
    <t>Airport Use Fees for Commercial Passenger Vehicles Permit</t>
  </si>
  <si>
    <t>Commercial Carrier Service (Special Permit Conditions), 12-24 seats - Annual Use Fee</t>
  </si>
  <si>
    <t>Table 9-1 #3</t>
  </si>
  <si>
    <t>Commercial Carrier Service (Special Permit Conditions), 1-6 seats - Annual Use Fee</t>
  </si>
  <si>
    <t>Commercial Carrier Service (Special Permit Conditions), 25 or more seats - Annual Use Fee</t>
  </si>
  <si>
    <t>Commercial Carrier Service (Special Permit Conditions), 7-11 seats - Annual Use Fee</t>
  </si>
  <si>
    <t>Courtesy Limousines, 12-24 seats - Annual Use Fee</t>
  </si>
  <si>
    <t>Courtesy Limousines, 1-6 seats - Annual Use Fee</t>
  </si>
  <si>
    <t>Courtesy Limousines, 25 or more seats - Annual Use Fee</t>
  </si>
  <si>
    <t>Courtesy Limousines, 7-11 seats - Annual Use Fee</t>
  </si>
  <si>
    <t>Other Commercial Passenger Vehicles, 12-24 seats - Annual Use Fee</t>
  </si>
  <si>
    <t>Table 9-1 #9</t>
  </si>
  <si>
    <t>Other Commercial Passenger Vehicles, 1-6 seats - Annual Use Fee</t>
  </si>
  <si>
    <t>Other Commercial Passenger Vehicles, 25 or more seats - Annual Use Fee</t>
  </si>
  <si>
    <t>Other Commercial Passenger Vehicles, 7-11 seats - Annual Use Fee</t>
  </si>
  <si>
    <t>Other Courtesy Vehicles, 12-24 seats - Annual Use Fee</t>
  </si>
  <si>
    <t>Table 9-1 #8</t>
  </si>
  <si>
    <t>Other Courtesy Vehicles, 1-6 seats - Annual Use Fee</t>
  </si>
  <si>
    <t>Other Courtesy Vehicles, 25 or more seats - Annual Use Fee</t>
  </si>
  <si>
    <t>Other Courtesy Vehicles, 7-11 seats - Annual Use Fee</t>
  </si>
  <si>
    <t>Airport Use Permit</t>
  </si>
  <si>
    <t>Airport Use Application - Temporary permit (term shorter than 30 days)</t>
  </si>
  <si>
    <t>09-55(c)(4)</t>
  </si>
  <si>
    <t>Permit Application - Operations begun or continued without permit</t>
  </si>
  <si>
    <t>09-55(c)(1)</t>
  </si>
  <si>
    <t>Permit Application (Classes 2, 4, 5 and 6)</t>
  </si>
  <si>
    <t>09-55(a)</t>
  </si>
  <si>
    <t>Replacement permit</t>
  </si>
  <si>
    <t>09-57(e)</t>
  </si>
  <si>
    <t>Aviation-  License</t>
  </si>
  <si>
    <t>Heliport license</t>
  </si>
  <si>
    <t>09-318(a)</t>
  </si>
  <si>
    <t>Helistop license</t>
  </si>
  <si>
    <t>09-318(b)</t>
  </si>
  <si>
    <t>Temporary heliport license</t>
  </si>
  <si>
    <t>09-318(d)</t>
  </si>
  <si>
    <t>Temporary helistop license</t>
  </si>
  <si>
    <t>Aviation Inspection</t>
  </si>
  <si>
    <t>Heliport or helistop inspection, annually</t>
  </si>
  <si>
    <t>09-318(c)</t>
  </si>
  <si>
    <t>Landing Fees</t>
  </si>
  <si>
    <t>Landing fees at EFD, per thousand pounds of FAA maximum certified gross landing weight, MAXIMUM</t>
  </si>
  <si>
    <t>09-162(1)b</t>
  </si>
  <si>
    <t>Rate to be established by the director</t>
  </si>
  <si>
    <t>6-landing</t>
  </si>
  <si>
    <t>Landing fees at EFD, per thousand pounds of FAA maximum certified gross landing weight, MINIMUM</t>
  </si>
  <si>
    <t>Landing fees at HOU and IAH</t>
  </si>
  <si>
    <t>09-162(1)a</t>
  </si>
  <si>
    <t>Rate established anually,
see www.fly2houston.com for current rate</t>
  </si>
  <si>
    <t>Rate established from time to time for that airport in the city contracts applicable to signatory scheduled commercial airlines.</t>
  </si>
  <si>
    <t>Landing fees at HOU and IAH, Administative Fee</t>
  </si>
  <si>
    <t>Fee not to exceed 25 percent of landing fees in this provision as established by the director to recover the city's costs of billing and collection of the fees and other administrative expenses</t>
  </si>
  <si>
    <t>Minimum landing fee, any airport, regardless of weight, per landing</t>
  </si>
  <si>
    <t>09-162(1)d</t>
  </si>
  <si>
    <t>Oil and Gas Wells</t>
  </si>
  <si>
    <t xml:space="preserve">Explore for, drill for, mine, produce, store, refine or process oil, gas and other petroleum products </t>
  </si>
  <si>
    <t>09-224</t>
  </si>
  <si>
    <t>Same fees as in Chapter 31</t>
  </si>
  <si>
    <t>Rental</t>
  </si>
  <si>
    <t>Use of common areas at Terminal D and the FIS</t>
  </si>
  <si>
    <t>09-166(a)</t>
  </si>
  <si>
    <t xml:space="preserve">Set in the international facilities agreement </t>
  </si>
  <si>
    <t>6-Rental</t>
  </si>
  <si>
    <t>Use of exclusive/preferential areas at IAH Terminals A and D</t>
  </si>
  <si>
    <t>09-165
09-166</t>
  </si>
  <si>
    <t>Use of exclusive/preferential terminal/concourse areas at HOU</t>
  </si>
  <si>
    <t>09-165</t>
  </si>
  <si>
    <t>Security Access Control &amp; ID Badging</t>
  </si>
  <si>
    <t>1st instance of lost/stolen/unaccounted badge</t>
  </si>
  <si>
    <t>Procedures issued by the director section 9-91.</t>
  </si>
  <si>
    <t>2nd instance of lost/stolen/unaccounted badge</t>
  </si>
  <si>
    <t>3rd instance of lost/stolen/unaccounted badge</t>
  </si>
  <si>
    <t>Badge issue/replacemnet fee (card only)</t>
  </si>
  <si>
    <t>Fingerprint fee per card-printed card issued to individual</t>
  </si>
  <si>
    <t>Fingerprint fee- w/out using HAS SON Number</t>
  </si>
  <si>
    <t>Fingerprint fee-using HAS SON number</t>
  </si>
  <si>
    <t>Buildings and Neighborhood Protection Inspection</t>
  </si>
  <si>
    <t>Fire</t>
  </si>
  <si>
    <t>Fire Inspections for Child Care Homes</t>
  </si>
  <si>
    <t>10-374</t>
  </si>
  <si>
    <t>New fee established in April 2011; added by Ord. No. 2011-392 (Effective 6/1/2011)</t>
  </si>
  <si>
    <t>Fire Inspections for Child Care Homes -  Reinspection</t>
  </si>
  <si>
    <t>10-375</t>
  </si>
  <si>
    <t>False Fire Alarm Collection Fee</t>
  </si>
  <si>
    <t>False fire alarm response collection fee.</t>
  </si>
  <si>
    <t>Ordinance 2007-1298; Section 2</t>
  </si>
  <si>
    <t xml:space="preserve">30 percent of the false fire alarm collection fee added to false alarm fee authorized in Ordinance 2002-527 Section 11-19(a). </t>
  </si>
  <si>
    <t>6-This amount is remitted to Linebarger for collecting the false alarm fees above.</t>
  </si>
  <si>
    <t>False Fire Alarm Fee</t>
  </si>
  <si>
    <t>False alarm fees are assessed on a false response call when the site is not permitted or the number of allowable calls for the permit term have been exceeded.</t>
  </si>
  <si>
    <t>Ordinance 2002-527; Section 11-19(a)</t>
  </si>
  <si>
    <t>Residential properties exempted by Ordinance 2003-1101</t>
  </si>
  <si>
    <t>Fire Alarm Permit</t>
  </si>
  <si>
    <t xml:space="preserve">Fire Alarm Permit (New) </t>
  </si>
  <si>
    <t>Ordinance 2002-527; Section 11-15</t>
  </si>
  <si>
    <t xml:space="preserve">Fire Alarm Permit (Renewal) </t>
  </si>
  <si>
    <t>Fire inspections</t>
  </si>
  <si>
    <t>Re-inspection fee (each)</t>
  </si>
  <si>
    <t>Fire Code Section 105.8.2</t>
  </si>
  <si>
    <t>Exhibit C to Ordinance 2010-1016</t>
  </si>
  <si>
    <t>Fire Marshall Approvals</t>
  </si>
  <si>
    <t>Fire Marshall Approvals- &gt; 100,001 and &lt; 500,000 sq. ft.</t>
  </si>
  <si>
    <t>Fire Code Section 105.8.3</t>
  </si>
  <si>
    <t>Fire Marshall Approvals- &gt; 50,000 and &lt; 100,000 sq. ft.</t>
  </si>
  <si>
    <t>Fire Marshall Approvals- &gt; 500,001 sq. ft.</t>
  </si>
  <si>
    <t>Fire Marshall Approvals- Up to 50,000 sq. ft</t>
  </si>
  <si>
    <t>Fire Permit</t>
  </si>
  <si>
    <t>Aerosol products - Tier 1
  Level 2 Aerosols: 2,500 lbs
  Level 3 Aerosols: 1,000 lbs
  Combined Level 2 and 3: 2,500 lbs</t>
  </si>
  <si>
    <t>Fire Code Section 105.6.1</t>
  </si>
  <si>
    <t>Aerosol products - Tier 2- Amounts greater than limits for Tier 1</t>
  </si>
  <si>
    <t>Apparatus access, road access-control gate(s)- One gate</t>
  </si>
  <si>
    <t>Fire Code Section 105.6.2</t>
  </si>
  <si>
    <t>Apparatus access, road access-control gate(s)- Two or more gates</t>
  </si>
  <si>
    <t>Asphalt kettles and roof torching operations (Site specific permit):
   Asphalt kettles- Each additional</t>
  </si>
  <si>
    <t>Fire Code Section 105.6.47</t>
  </si>
  <si>
    <t>Asphalt kettles and roof torching operations (Site specific permit):
   Asphalt kettles- First one</t>
  </si>
  <si>
    <t>Asphalt kettles and roof torching operations (Site specific permit):
   Asphalt kettles- Maximum</t>
  </si>
  <si>
    <t>Asphalt kettles and roof torching operations (Site specific permit):
   Ignite- Each additional</t>
  </si>
  <si>
    <t>Asphalt kettles and roof torching operations (Site specific permit):
   Ignite- First one</t>
  </si>
  <si>
    <t>Asphalt kettles and roof torching operations (Site specific permit):
   Ignite- Maximum</t>
  </si>
  <si>
    <t>Aviation Facilities (aircraft refuling vehicles)- Aircraft service or repair occupancy</t>
  </si>
  <si>
    <t>Fire Code Section 105.6.3</t>
  </si>
  <si>
    <t>Aviation Facilities (aircraft refuling vehicles)- Each additional</t>
  </si>
  <si>
    <t>Aviation Facilities (aircraft refuling vehicles)- First one</t>
  </si>
  <si>
    <t>Aviation Facilities (aircraft refuling vehicles)- Maximum</t>
  </si>
  <si>
    <t>Battery system</t>
  </si>
  <si>
    <t>Fire Code Section 105.6.48</t>
  </si>
  <si>
    <t>Carnivals, festivals, trade show exhibitions and fairs</t>
  </si>
  <si>
    <t>Fire Code Section 105.6.4</t>
  </si>
  <si>
    <t xml:space="preserve">Cellulose nitrate film </t>
  </si>
  <si>
    <t>Fire Code Section 105.6.5</t>
  </si>
  <si>
    <t>Combustible dust-producing operations</t>
  </si>
  <si>
    <t>Fire Code Section 105.6.6</t>
  </si>
  <si>
    <t>Combustible fibers- Tier 1:
  Loose fiber storage &gt;100 and  ≤ 500 cu. Ft.
  Baled fiber storage &gt; 100 and ≤ 1,000 cu. Ft.</t>
  </si>
  <si>
    <t>Fire Section Code 105.6.7</t>
  </si>
  <si>
    <t>Combustible fibers- Tier 2- Amounts greater than Tier 1</t>
  </si>
  <si>
    <r>
      <t xml:space="preserve">Compressed gases- Tier 1:
  Corrosive: &gt; 200 cu. ft. and </t>
    </r>
    <r>
      <rPr>
        <u/>
        <sz val="10"/>
        <rFont val="Calibri"/>
        <family val="2"/>
      </rPr>
      <t>&lt;</t>
    </r>
    <r>
      <rPr>
        <sz val="10"/>
        <rFont val="Calibri"/>
        <family val="2"/>
      </rPr>
      <t xml:space="preserve"> 1,620 cu, ft, at NTP
  Flammable (excluding cryogenic and LPG): &gt;200 cu.ft. ≤ 2,000 cu.ft. at NTP.
  Highly toxic: up to 40 cu.ft.at NTP.
   Inert &amp; simple asphyxiant: &gt; 6,000 cu.ft. at NTP (no limit, always Tier 1)
   Oxidizing (including oxygen):&gt; 504 cu.ft. and ≤ 3,000 cu.ft. at NTP
  Pyrophoric:&gt; 100 cu.ft. at NTP
  Toxic: up to 1,620 cu.ft. at NTP</t>
    </r>
  </si>
  <si>
    <t>Fire Code Section 105.6.8</t>
  </si>
  <si>
    <t>Compressed gases- Tier 2- Amounts greater than for Tier 1</t>
  </si>
  <si>
    <t>105.6.10</t>
  </si>
  <si>
    <t>Covered Mall Buildings- Includes partial cost of Life Safety Inspection</t>
  </si>
  <si>
    <t>Fire Code Section 105.6.19</t>
  </si>
  <si>
    <r>
      <t xml:space="preserve">Cryogenic Fluids- Tier 1
  Flammable: &gt; 1 gal. and </t>
    </r>
    <r>
      <rPr>
        <u/>
        <sz val="10"/>
        <rFont val="Calibri"/>
        <family val="2"/>
      </rPr>
      <t>&lt;</t>
    </r>
    <r>
      <rPr>
        <sz val="10"/>
        <rFont val="Calibri"/>
        <family val="2"/>
      </rPr>
      <t xml:space="preserve"> 90 gal/ (inside bldg.)
   Flammable: &gt; 60 gal. and </t>
    </r>
    <r>
      <rPr>
        <u/>
        <sz val="10"/>
        <rFont val="Calibri"/>
        <family val="2"/>
      </rPr>
      <t>&lt;</t>
    </r>
    <r>
      <rPr>
        <sz val="10"/>
        <rFont val="Calibri"/>
        <family val="2"/>
      </rPr>
      <t xml:space="preserve"> 90 gal. (outside bldg.)
   Inert:&gt; 60 gal. (inside bldg.) no limit, always Tier 1
   Inert:&gt; 500 gal. (outside bldg.) no limit, always Tier 1
   Oxidizing (includes oxygen) &gt;10 gal. and </t>
    </r>
    <r>
      <rPr>
        <u/>
        <sz val="10"/>
        <rFont val="Calibri"/>
        <family val="2"/>
      </rPr>
      <t>&lt;</t>
    </r>
    <r>
      <rPr>
        <sz val="10"/>
        <rFont val="Calibri"/>
        <family val="2"/>
      </rPr>
      <t xml:space="preserve"> 90 gal. (inside bldg.)
   Oxidizing (includes oxygen) &gt; 50 gal. and </t>
    </r>
    <r>
      <rPr>
        <u/>
        <sz val="10"/>
        <rFont val="Calibri"/>
        <family val="2"/>
      </rPr>
      <t>&lt;</t>
    </r>
    <r>
      <rPr>
        <sz val="10"/>
        <rFont val="Calibri"/>
        <family val="2"/>
      </rPr>
      <t xml:space="preserve"> 90 gal. (outside bldg.) 
   Physical or health hazard not included above: no limit, always Tier 1</t>
    </r>
  </si>
  <si>
    <t>Fire Code Section 105.6.10</t>
  </si>
  <si>
    <t>Cryogenic Fluids- Tier 2 -Amounts greater than for Tier 1</t>
  </si>
  <si>
    <t>Dry cleaning plants</t>
  </si>
  <si>
    <t>Fire Code Section 105.6.12</t>
  </si>
  <si>
    <t>Explosives, fire works and pyrotechnics</t>
  </si>
  <si>
    <t>Fire Code Section 105.6.14</t>
  </si>
  <si>
    <t>Fire depository, key box- One</t>
  </si>
  <si>
    <t>Fire Code Section 105.6.15</t>
  </si>
  <si>
    <t>Fire depository, key box- Two or more</t>
  </si>
  <si>
    <t>Flammable or combustible liquids: Part 6
  Tank removal, installation, disposal or abandonment (one)</t>
  </si>
  <si>
    <t>Fire Code Section 105.6.16</t>
  </si>
  <si>
    <t>Flammable or combustible liquids: Part 6
  Tank removal, installation, disposal or abandonment (Three or more)</t>
  </si>
  <si>
    <t>Flammable or combustible liquids: Part 6
  Tank removal, installation, disposal or abandonment (Two or more)</t>
  </si>
  <si>
    <r>
      <t xml:space="preserve">Flammable or combustible liquids: Parts 1-5, 7, 8:
  Tier 1:
    Class 1A &gt;   5 gal. and </t>
    </r>
    <r>
      <rPr>
        <u/>
        <sz val="10"/>
        <rFont val="Calibri"/>
        <family val="2"/>
      </rPr>
      <t>&lt;</t>
    </r>
    <r>
      <rPr>
        <sz val="10"/>
        <rFont val="Calibri"/>
        <family val="2"/>
      </rPr>
      <t xml:space="preserve"> 60 gal. (inside bldg.)
    Class 1A &gt; 10 gal. and </t>
    </r>
    <r>
      <rPr>
        <u/>
        <sz val="10"/>
        <rFont val="Calibri"/>
        <family val="2"/>
      </rPr>
      <t>&lt;</t>
    </r>
    <r>
      <rPr>
        <sz val="10"/>
        <rFont val="Calibri"/>
        <family val="2"/>
      </rPr>
      <t xml:space="preserve"> 60 gal. (outside bldg.)
    Class 1B &gt;   5 gal. and </t>
    </r>
    <r>
      <rPr>
        <u/>
        <sz val="10"/>
        <rFont val="Calibri"/>
        <family val="2"/>
      </rPr>
      <t>&lt;</t>
    </r>
    <r>
      <rPr>
        <sz val="10"/>
        <rFont val="Calibri"/>
        <family val="2"/>
      </rPr>
      <t xml:space="preserve"> 120 gal. (inside bldg.)
    Class 1B &gt; 10 gal. and </t>
    </r>
    <r>
      <rPr>
        <u/>
        <sz val="10"/>
        <rFont val="Calibri"/>
        <family val="2"/>
      </rPr>
      <t>&lt;</t>
    </r>
    <r>
      <rPr>
        <sz val="10"/>
        <rFont val="Calibri"/>
        <family val="2"/>
      </rPr>
      <t xml:space="preserve"> 120 gal. (outside bldg.)
    Class 1C &gt;   5 gal. and </t>
    </r>
    <r>
      <rPr>
        <u/>
        <sz val="10"/>
        <rFont val="Calibri"/>
        <family val="2"/>
      </rPr>
      <t>&lt;</t>
    </r>
    <r>
      <rPr>
        <sz val="10"/>
        <rFont val="Calibri"/>
        <family val="2"/>
      </rPr>
      <t xml:space="preserve"> 180 gal. (inside bldg.)
    Class 1C &gt; 10 gal. and </t>
    </r>
    <r>
      <rPr>
        <u/>
        <sz val="10"/>
        <rFont val="Calibri"/>
        <family val="2"/>
      </rPr>
      <t>&lt;</t>
    </r>
    <r>
      <rPr>
        <sz val="10"/>
        <rFont val="Calibri"/>
        <family val="2"/>
      </rPr>
      <t xml:space="preserve"> 180 gal. (outside bldg.)
    Class 1A, 1B or 1C combined amounts: &gt;  5 gal. and </t>
    </r>
    <r>
      <rPr>
        <u/>
        <sz val="10"/>
        <rFont val="Calibri"/>
        <family val="2"/>
      </rPr>
      <t>&lt;</t>
    </r>
    <r>
      <rPr>
        <sz val="10"/>
        <rFont val="Calibri"/>
        <family val="2"/>
      </rPr>
      <t xml:space="preserve"> 240 gal. (inside bldg.)
    Class 1A, 1B or 1C combined amounts: &gt;10 gal. and </t>
    </r>
    <r>
      <rPr>
        <u/>
        <sz val="10"/>
        <rFont val="Calibri"/>
        <family val="2"/>
      </rPr>
      <t>&lt;</t>
    </r>
    <r>
      <rPr>
        <sz val="10"/>
        <rFont val="Calibri"/>
        <family val="2"/>
      </rPr>
      <t xml:space="preserve"> 240 gal. (outside bldg.)
    Class 11 &gt; 25 gal. and </t>
    </r>
    <r>
      <rPr>
        <u/>
        <sz val="10"/>
        <rFont val="Calibri"/>
        <family val="2"/>
      </rPr>
      <t>&lt;</t>
    </r>
    <r>
      <rPr>
        <sz val="10"/>
        <rFont val="Calibri"/>
        <family val="2"/>
      </rPr>
      <t xml:space="preserve"> 240 gal. (inside bldg.)
    Class 11 &gt; 60 gal. and </t>
    </r>
    <r>
      <rPr>
        <u/>
        <sz val="10"/>
        <rFont val="Calibri"/>
        <family val="2"/>
      </rPr>
      <t>&lt;</t>
    </r>
    <r>
      <rPr>
        <sz val="10"/>
        <rFont val="Calibri"/>
        <family val="2"/>
      </rPr>
      <t xml:space="preserve"> 240 gal. (outside bldg.)
    Class 111A &gt; 25 gal. and </t>
    </r>
    <r>
      <rPr>
        <u/>
        <sz val="10"/>
        <rFont val="Calibri"/>
        <family val="2"/>
      </rPr>
      <t>&lt;</t>
    </r>
    <r>
      <rPr>
        <sz val="10"/>
        <rFont val="Calibri"/>
        <family val="2"/>
      </rPr>
      <t xml:space="preserve"> 660 gal. (inside bldg.)
    Class 111A &gt; 60 gal. and </t>
    </r>
    <r>
      <rPr>
        <u/>
        <sz val="10"/>
        <rFont val="Calibri"/>
        <family val="2"/>
      </rPr>
      <t>&lt;</t>
    </r>
    <r>
      <rPr>
        <sz val="10"/>
        <rFont val="Calibri"/>
        <family val="2"/>
      </rPr>
      <t xml:space="preserve"> 660 gal. (outside bldg.)
    Class  111B: &gt;60 gal. no limit; always Tier 1 (in a tank or vessel)</t>
    </r>
  </si>
  <si>
    <t>Flammable or combustible liquids: Parts 1-5, 7, 8:
  Tier 2- Amounts greater than Tier 1</t>
  </si>
  <si>
    <t>Floor Finishing</t>
  </si>
  <si>
    <t>Fire Code Section 105.6.17</t>
  </si>
  <si>
    <t>Fruit and crop ripening</t>
  </si>
  <si>
    <t>Fire Code Section 105.6.18</t>
  </si>
  <si>
    <t>Fumigation or thermal insecticidal fogging</t>
  </si>
  <si>
    <t>Fire Code Section 105.6.20</t>
  </si>
  <si>
    <r>
      <t xml:space="preserve">Hazardous materials- Tier 1:
   Corrosive liquid &gt; 55 gal. and </t>
    </r>
    <r>
      <rPr>
        <u/>
        <sz val="10"/>
        <rFont val="Calibri"/>
        <family val="2"/>
      </rPr>
      <t>&lt;</t>
    </r>
    <r>
      <rPr>
        <sz val="10"/>
        <rFont val="Calibri"/>
        <family val="2"/>
      </rPr>
      <t xml:space="preserve"> 1,000 gal.
   Corrosive solid &gt; 1,000 lbs. and </t>
    </r>
    <r>
      <rPr>
        <u/>
        <sz val="10"/>
        <rFont val="Calibri"/>
        <family val="2"/>
      </rPr>
      <t>&lt;</t>
    </r>
    <r>
      <rPr>
        <sz val="10"/>
        <rFont val="Calibri"/>
        <family val="2"/>
      </rPr>
      <t xml:space="preserve"> 10,000 lbs.
   Flammable solids&gt; 100 lbs. and </t>
    </r>
    <r>
      <rPr>
        <u/>
        <sz val="10"/>
        <rFont val="Calibri"/>
        <family val="2"/>
      </rPr>
      <t>&lt;</t>
    </r>
    <r>
      <rPr>
        <sz val="10"/>
        <rFont val="Calibri"/>
        <family val="2"/>
      </rPr>
      <t xml:space="preserve"> 250 lbs.
   Highly toxic liquids or solids up to 20 lbs. 
   Oxidizing material, Class1: Liquids &gt; 55 gal. and </t>
    </r>
    <r>
      <rPr>
        <u/>
        <sz val="10"/>
        <rFont val="Calibri"/>
        <family val="2"/>
      </rPr>
      <t>&lt;</t>
    </r>
    <r>
      <rPr>
        <sz val="10"/>
        <rFont val="Calibri"/>
        <family val="2"/>
      </rPr>
      <t xml:space="preserve"> 8,000 lbs.
   Oxidizing material, Class1: Solids &gt; 500 lbs. and </t>
    </r>
    <r>
      <rPr>
        <u/>
        <sz val="10"/>
        <rFont val="Calibri"/>
        <family val="2"/>
      </rPr>
      <t>&lt;</t>
    </r>
    <r>
      <rPr>
        <sz val="10"/>
        <rFont val="Calibri"/>
        <family val="2"/>
      </rPr>
      <t xml:space="preserve"> 8,000 lbs.
   Oxidizing material, Class2: Liquids &gt; 10 gal. and </t>
    </r>
    <r>
      <rPr>
        <u/>
        <sz val="10"/>
        <rFont val="Calibri"/>
        <family val="2"/>
      </rPr>
      <t>&lt;</t>
    </r>
    <r>
      <rPr>
        <sz val="10"/>
        <rFont val="Calibri"/>
        <family val="2"/>
      </rPr>
      <t xml:space="preserve"> 500 lbs.
   Oxidizing material, Class2: Solids &gt; 100 lbs. and </t>
    </r>
    <r>
      <rPr>
        <u/>
        <sz val="10"/>
        <rFont val="Calibri"/>
        <family val="2"/>
      </rPr>
      <t>&lt;</t>
    </r>
    <r>
      <rPr>
        <sz val="10"/>
        <rFont val="Calibri"/>
        <family val="2"/>
      </rPr>
      <t xml:space="preserve"> 500 lbs.
   Oxidizing material, liquid or solid, Class 4: up to 2 lbs.
   Organic peroxides, liquid or solid, Class 1: up to 10 lbs.
   Organic peroxides, liquid or solid, Class 2: up to 100 lbs.
   Organic peroxides, Class 3 Liquid &gt;1 gal. and </t>
    </r>
    <r>
      <rPr>
        <u/>
        <sz val="10"/>
        <rFont val="Calibri"/>
        <family val="2"/>
      </rPr>
      <t>&lt;</t>
    </r>
    <r>
      <rPr>
        <sz val="10"/>
        <rFont val="Calibri"/>
        <family val="2"/>
      </rPr>
      <t xml:space="preserve"> 250 lbs.
   Organic peroxides, Class 3 Solid &gt; 10 lbs. and </t>
    </r>
    <r>
      <rPr>
        <u/>
        <sz val="10"/>
        <rFont val="Calibri"/>
        <family val="2"/>
      </rPr>
      <t>&lt;</t>
    </r>
    <r>
      <rPr>
        <sz val="10"/>
        <rFont val="Calibri"/>
        <family val="2"/>
      </rPr>
      <t xml:space="preserve"> 250 lbs.
   Organic peroxides Class 4L 2 gal or 20 lbs. or more (no limit always Tier 1)
   Pyrophoric gases: up to 100 cu. ft.
   Pyrophoric liquid or solid: up to 8 lbs.
   Toxic liquid: &gt; 10 gal. and &lt; 1,000 lbs.
   Unstable reactive, gas, Class 2: up to 500 cu.ft.
   Unstable reactive, gas, Class 3: up to 100 cu.ft.
   Unstable reactive, gas, Class 4: up to 20 cu.ft.
   Unstable reactive, liquid &amp; solid, Class 1:&gt; 10 gal. or 100 lbs. (no limit always Tier 1)
   Unstable reactive, Class 2: Liquid &gt; 5 gal. and ≤ 100 lbs.
   Unstable reactive, Class 2: Solid &gt; 50 lbs. and </t>
    </r>
    <r>
      <rPr>
        <u/>
        <sz val="10"/>
        <rFont val="Calibri"/>
        <family val="2"/>
      </rPr>
      <t>&lt;</t>
    </r>
    <r>
      <rPr>
        <sz val="10"/>
        <rFont val="Calibri"/>
        <family val="2"/>
      </rPr>
      <t xml:space="preserve"> 100 lbs.
   Unstable reactive, liquid &amp; solid, Class 3: up to 10 lbs.
   Unstable reactive, liquid &amp; solid, Class 3: up to 2 lbs.
   Water reactive, Class 1: Liquid &gt; 55 gal. or 500 lbs. (no limit always Tier 1)
   Water reactive, Class 2: Liquid &gt; 5 gal. and </t>
    </r>
    <r>
      <rPr>
        <u/>
        <sz val="10"/>
        <rFont val="Calibri"/>
        <family val="2"/>
      </rPr>
      <t>&lt;</t>
    </r>
    <r>
      <rPr>
        <sz val="10"/>
        <rFont val="Calibri"/>
        <family val="2"/>
      </rPr>
      <t xml:space="preserve"> 100 lbs.
   Water reactive, Class 2: Solid &gt; 50 lbs. and </t>
    </r>
    <r>
      <rPr>
        <u/>
        <sz val="10"/>
        <rFont val="Calibri"/>
        <family val="2"/>
      </rPr>
      <t>&lt;</t>
    </r>
    <r>
      <rPr>
        <sz val="10"/>
        <rFont val="Calibri"/>
        <family val="2"/>
      </rPr>
      <t xml:space="preserve"> 100 lbs
   Water reactive, liquid and solid, Class 3: up to 10 lbs.</t>
    </r>
  </si>
  <si>
    <t>Fire Code Section 105.6.21</t>
  </si>
  <si>
    <t>Hazardous materials- Tier 2:
   Amounts greater than for Tier 1
   Organic peroxides, liquid or solid, unclassified detonable</t>
  </si>
  <si>
    <t>High-piled storage- Level 1: 2,500 -  20,000 sq. ft.</t>
  </si>
  <si>
    <t>Fire Code Section 105.6.22</t>
  </si>
  <si>
    <t>High-piled storage- Level 2:  &gt; 20,000 sq. ft.</t>
  </si>
  <si>
    <t>Hot-work operations</t>
  </si>
  <si>
    <t>Fire Code Section 105.6.23</t>
  </si>
  <si>
    <t>Industrial ovens</t>
  </si>
  <si>
    <t>Fire Code Section 105.6.24</t>
  </si>
  <si>
    <t>Liquefied petroleum gas/LP gas- For use on mobile food units</t>
  </si>
  <si>
    <t>Fire Code Section 105.6.27</t>
  </si>
  <si>
    <t>Liquefied petroleum gas/LP gas- Uses other than for mobile food units</t>
  </si>
  <si>
    <t>Liquid or gas fuel vehicles or equipment in assembly buildings- One unit</t>
  </si>
  <si>
    <t>Fire Code Section 105.6.26</t>
  </si>
  <si>
    <t>Liquid or gas fuel vehicles or equipment in assembly buildings- Three Units</t>
  </si>
  <si>
    <t>Liquid or gas fuel vehicles or equipment in assembly buildings- Two units</t>
  </si>
  <si>
    <t>Lumberyards and woodworking</t>
  </si>
  <si>
    <t>Fire Code Section 105.6.25</t>
  </si>
  <si>
    <t>Magnesium- Tier 1
   Open use &gt; 10 lbs. and ≤ 25 lbs.</t>
  </si>
  <si>
    <t>Fire Code Section 105.6.28</t>
  </si>
  <si>
    <t>Magnesium- Tier 1
   Storage &gt; 10 lbs. and ≤ 25 lbs.</t>
  </si>
  <si>
    <t>Magnesium- Tier 2: Amounts greater than Tier 1</t>
  </si>
  <si>
    <t>Miscellaneous combustible waste- One unit</t>
  </si>
  <si>
    <t>Fire Code Section 105.6.29</t>
  </si>
  <si>
    <t>Miscellaneous combustible waste- Two or more units</t>
  </si>
  <si>
    <t>Motor vehicle fuel dispensing</t>
  </si>
  <si>
    <t>Fire Code Section 105.6.39</t>
  </si>
  <si>
    <t>Open burning</t>
  </si>
  <si>
    <t>Fire Code Section 105.6.30</t>
  </si>
  <si>
    <t>Open flames and candles</t>
  </si>
  <si>
    <t>Fire Code Section 105.6.32</t>
  </si>
  <si>
    <t>Organic coatings- Tier 2 (no Tier 1) for operations producing &gt; 1 gal. in one day</t>
  </si>
  <si>
    <t>Fire Code Section 105.6.33</t>
  </si>
  <si>
    <t>Places of assembly
   101-299 occupants (includes partial cost of Life Safety Inspection)</t>
  </si>
  <si>
    <t>Fire Code Section 105.6.34</t>
  </si>
  <si>
    <t>Places of assembly
   300+ occupants (includes partial cost of Life Safety Inspection)</t>
  </si>
  <si>
    <t>Places of assembly
   50-100 occupants (includes partial cost of Life Safety Inspection)</t>
  </si>
  <si>
    <t xml:space="preserve">Pyroxylin plastics
  Tier 2 (no Tier 1): To store or handle &gt; 25 lbs. of pyroxylin </t>
  </si>
  <si>
    <t>Fire Code Section 105.6.37</t>
  </si>
  <si>
    <t>Rooftop heliports</t>
  </si>
  <si>
    <t>Fire Code Section 105.6.40</t>
  </si>
  <si>
    <t>Spraying or dipping</t>
  </si>
  <si>
    <t>Fire Code Section 105.6.41</t>
  </si>
  <si>
    <t>Storage of scrap tires and tire by-products</t>
  </si>
  <si>
    <t>Fire Code Section 105.6.42</t>
  </si>
  <si>
    <t>Temporary membrane structures, tents and canopies</t>
  </si>
  <si>
    <t>Fire Code Section 105.6.43</t>
  </si>
  <si>
    <t>Tire rebuilding plants</t>
  </si>
  <si>
    <t>Fire Code Section 105.6.44</t>
  </si>
  <si>
    <t>Waste handling</t>
  </si>
  <si>
    <t>Fire Code Section 105.6.45</t>
  </si>
  <si>
    <t>Wood products</t>
  </si>
  <si>
    <t>Fire Code Section 105.6.46</t>
  </si>
  <si>
    <t>Haz Mat Response</t>
  </si>
  <si>
    <t>Rate per minute</t>
  </si>
  <si>
    <t>34-61 and Ordinance 94-299</t>
  </si>
  <si>
    <t>Charges ... shall be as authorized by city council motion from time to time upon the request of the fire chief. Current rates are stil in line with private contractors.</t>
  </si>
  <si>
    <t>6-This is the charge per minute when we respond to a HazMat incident.</t>
  </si>
  <si>
    <t>Voluntary contribution based on company size and/or mission, maximum, per year (March 1 through the last day of following February).</t>
  </si>
  <si>
    <t>6-This is a voluntary contribution to cover any HazMat incidents that may occur within a 12 month period inlieu of HFD charging $15 per minute.</t>
  </si>
  <si>
    <t xml:space="preserve">Priority Inspections </t>
  </si>
  <si>
    <t>Priority Inspections- For each additional hour or portion thereof</t>
  </si>
  <si>
    <t>Fire Code Section 105.8.3.1</t>
  </si>
  <si>
    <t>Priority Inspections- For the first four hours</t>
  </si>
  <si>
    <t>Stand By Fee</t>
  </si>
  <si>
    <t>Fire Watch Stand Bys- For each additional hour or portion thereof</t>
  </si>
  <si>
    <t>Fire Code Section 105.8.3.2</t>
  </si>
  <si>
    <t>Fire Watch Stand Bys- For the first four hours</t>
  </si>
  <si>
    <t>CPI increase 1.024214%in format #.####</t>
  </si>
  <si>
    <t>CPI increase 1.012492% in format #.####</t>
  </si>
  <si>
    <t>Administration</t>
  </si>
  <si>
    <t>Health and Human Services</t>
  </si>
  <si>
    <t>1-14</t>
  </si>
  <si>
    <t>An administrative fee of $25.00 shall be collected from the applicant at the time of application for any license, permit or service for which the fee is greater than $50.00 in addition to the fee set out in this Code.  In the case of a renewal for which no application is filed, the administrative fee shall nevertheless be collected prior to the granting of the renewal.  The administrative fee shall be in addition to the fee for the permit, license or other service.  The administrative fee shall be subject to the CPI-U Adjustment set out in section 1-13 of this Code.  This section shall not apply to fees that are subject to other administrative fee provisions or to other limitations or provisions in the Code or other applicable law.</t>
  </si>
  <si>
    <t>Adult Vaccines</t>
  </si>
  <si>
    <t>Adult and Foreign Travel Vaccines -Gardasil (HPV)</t>
  </si>
  <si>
    <t>21-13</t>
  </si>
  <si>
    <t>Adult vaccine prices may change per City ordinance which allows a charge of $20 plus the cost of the vaccine. These prices are based on the current cost of the medicine.</t>
  </si>
  <si>
    <t>Adult and Foreign Travel Vaccines -Hepatitis A ( Adult)</t>
  </si>
  <si>
    <t>Adult and Foreign Travel Vaccines -Hepatitis B ( Adult)</t>
  </si>
  <si>
    <t>Adult and Foreign Travel Vaccines -Inactivated Polio Vaccine</t>
  </si>
  <si>
    <t>Adult and Foreign Travel Vaccines -Meningococcal (Menactra)</t>
  </si>
  <si>
    <t>Adult and Foreign Travel Vaccines -Meningococcal (Menomune)</t>
  </si>
  <si>
    <t>Adult and Foreign Travel Vaccines -MMR (Measles, Mumps, Rubella)</t>
  </si>
  <si>
    <t>Adult and Foreign Travel Vaccines -Oral Typhoid</t>
  </si>
  <si>
    <t>Adult and Foreign Travel Vaccines -Pneumococcal Polysaccharide</t>
  </si>
  <si>
    <t>Adult and Foreign Travel Vaccines -TB Skin Test (PPD)</t>
  </si>
  <si>
    <t>Adult and Foreign Travel Vaccines -Td</t>
  </si>
  <si>
    <t>Adult and Foreign Travel Vaccines -TdaP</t>
  </si>
  <si>
    <t>Adult and Foreign Travel Vaccines -Twunrix (Hepatitis A &amp; B)</t>
  </si>
  <si>
    <t>Adult and Foreign Travel Vaccines -Typhoid</t>
  </si>
  <si>
    <t>Adult and Foreign Travel Vaccines -Varicella</t>
  </si>
  <si>
    <t>Adult and Foreign Travel Vaccines -Yellow Fever</t>
  </si>
  <si>
    <t>Adult and Foreign Travel Vaccines -Zostavax Zoster</t>
  </si>
  <si>
    <t>Ambulance Permits</t>
  </si>
  <si>
    <t>Ambulance Driver Permit Fee</t>
  </si>
  <si>
    <t>04-3(e)</t>
  </si>
  <si>
    <t>Ambulance Operator Permit</t>
  </si>
  <si>
    <t>04-16</t>
  </si>
  <si>
    <t>Ambulance Permit Fee Renewal</t>
  </si>
  <si>
    <t>Ambulance Permits- Inspection</t>
  </si>
  <si>
    <t>Ambulance Inspection Fee-Private (ambulance vehicle decal)</t>
  </si>
  <si>
    <t>Clinical Services</t>
  </si>
  <si>
    <t>Certified copies of records - Expedited processing, per request (not per document)</t>
  </si>
  <si>
    <t>21-15(a)</t>
  </si>
  <si>
    <t>Direction authorized to establish fee.</t>
  </si>
  <si>
    <t>Food Dealers Permits</t>
  </si>
  <si>
    <t>Food Dealer (101+ Employees)</t>
  </si>
  <si>
    <t>20-38(b)(1)e</t>
  </si>
  <si>
    <t>Food Dealer (10-25 Employees)</t>
  </si>
  <si>
    <t>20-38(b)(1)b</t>
  </si>
  <si>
    <t>Food Dealer (1-9 Employees)</t>
  </si>
  <si>
    <t>20-38(b)(1)a</t>
  </si>
  <si>
    <t>Food Dealer (26-50 Employees)</t>
  </si>
  <si>
    <t>20-38(b)(1)c</t>
  </si>
  <si>
    <t>Food Dealer (51-100 Employees)</t>
  </si>
  <si>
    <t>20-38(b)(1)d</t>
  </si>
  <si>
    <t>Food Dealer (non-profit)</t>
  </si>
  <si>
    <t>20-38(b)</t>
  </si>
  <si>
    <t>Food Service Establishment Sec. 47-423 interceptor fee</t>
  </si>
  <si>
    <t>20-38(d)</t>
  </si>
  <si>
    <t>This fee should reflect the interceptor fee in Chapter 47, which is $92 (Line 87). Therefore, if that fee is increased by this ordinance, this fee should match it. Also, it should be under "Spec. Food Permits instead of Mobile Food Vendor Licenses.</t>
  </si>
  <si>
    <t>Special investigative fee (Late application for renewal)</t>
  </si>
  <si>
    <t>20-38(b)(4)</t>
  </si>
  <si>
    <t>Technology and Administrative Fee</t>
  </si>
  <si>
    <t>20-38(b)(1)f</t>
  </si>
  <si>
    <t>Food Establishment Plan Review</t>
  </si>
  <si>
    <t>Construction/Remodeling Technology and Administrative Fee</t>
  </si>
  <si>
    <t>20-25(e)</t>
  </si>
  <si>
    <t>Plan Review Fee ($0-$7,000 project valuation)</t>
  </si>
  <si>
    <t>Plan Review Fee ($0-$7000 project valuation) [Double Fee]</t>
  </si>
  <si>
    <t>Plan Review Fee ($1,000,000-$5,000,000 project valuation)</t>
  </si>
  <si>
    <t>Plan Review Fee ($1,000,000-$5,000,000 project valuation)  [Double Fee]</t>
  </si>
  <si>
    <t>Plan Review Fee ($151,000-$200,000 project valuation)</t>
  </si>
  <si>
    <t>Plan Review Fee ($151,000-$200,000 project valuation) [Double Fee]</t>
  </si>
  <si>
    <t>Plan Review Fee ($201,000-$300,000 project valuation)</t>
  </si>
  <si>
    <t>Plan Review Fee ($201,000-$300,000 project valuation)  [Double Fee]</t>
  </si>
  <si>
    <t>Plan Review Fee ($301,000-$500,000 project valuation)</t>
  </si>
  <si>
    <t>Plan Review Fee ($301,0000-$$500,000 project valuation)</t>
  </si>
  <si>
    <t>Plan Review Fee ($501,000-1,000,000 project valuation)</t>
  </si>
  <si>
    <t>Plan Review Fee ($501,000-1,000,000 project valuation)  [Double Fee]</t>
  </si>
  <si>
    <t>Plan Review Fee ($7001-$150,000 project valuation)</t>
  </si>
  <si>
    <t>Plan Review Fee ($7001-$150,000 project valuation) [Double Fee]</t>
  </si>
  <si>
    <t>Plan Review Fee (More than $5,000,000 project valuation)</t>
  </si>
  <si>
    <t>Plan Review Fee (More than $5,000,000 project valuation)  [Double Fee]</t>
  </si>
  <si>
    <t>Food Establishment Plan Review Inspection</t>
  </si>
  <si>
    <t>Pre-Operational Inspection (Unoccupied)</t>
  </si>
  <si>
    <t>20-25(f)</t>
  </si>
  <si>
    <t>Food Establishment Plan Review Permit</t>
  </si>
  <si>
    <t>Pre-Operational Inspection (Occupied)</t>
  </si>
  <si>
    <t>Food Service Manager's Certification</t>
  </si>
  <si>
    <t xml:space="preserve">Food Service Manager's Certication- replacement of certificate </t>
  </si>
  <si>
    <t>20-57</t>
  </si>
  <si>
    <t xml:space="preserve">Health/Environment </t>
  </si>
  <si>
    <t>Smoking prohibition exemption for tobacco bars - Renewal Fee</t>
  </si>
  <si>
    <t>21-242(5)</t>
  </si>
  <si>
    <t>Fee that reflects the actual cost of processing and issuing said permit</t>
  </si>
  <si>
    <t>Health/Environment Permit</t>
  </si>
  <si>
    <t>Concrete crushing site registration</t>
  </si>
  <si>
    <t>21-176</t>
  </si>
  <si>
    <t>Director shall establish the application fee, which shall be approved by city council 
Ord. No. 2007-545</t>
  </si>
  <si>
    <t>Contaminant source registration - Automotive body repair shop</t>
  </si>
  <si>
    <t>21-166(a)(1)</t>
  </si>
  <si>
    <t>Fee must not be changed due to recent litigation</t>
  </si>
  <si>
    <t>Contaminant source registration - Dry cleaning plant, 11 or more employees</t>
  </si>
  <si>
    <t>21-166(a)(3)</t>
  </si>
  <si>
    <t>Contaminant source registration - Dry cleaning plant, 5 or fewer employees</t>
  </si>
  <si>
    <t>Contaminant source registration - Dry cleaning plant, 6-10 employees</t>
  </si>
  <si>
    <t>Contaminant source registration - Gas dispensing site, 1-6 pump nozzles, per site</t>
  </si>
  <si>
    <t>21-166(a)(2)</t>
  </si>
  <si>
    <t>Contaminant source registration - Gas dispensing site, 7 or more pump nozzles, per site</t>
  </si>
  <si>
    <t>Contaminant source registration - Incinerators, dual chambered</t>
  </si>
  <si>
    <t>21-166(a)(6)</t>
  </si>
  <si>
    <t>Contaminant source registration - Incinerators, pathological waste</t>
  </si>
  <si>
    <t>Contaminant source registration - Other facilities, for 1 ton or more, but less than 5 tons of contaminant emissions</t>
  </si>
  <si>
    <t>21-166(a)(5)</t>
  </si>
  <si>
    <t>Contaminant source registration - Other facilities, for 10 or more tons of contaminant emissions</t>
  </si>
  <si>
    <t>Contaminant source registration - Other facilities, for 5 tons or more, but less that 10 tons of contaminant emissions</t>
  </si>
  <si>
    <t>Contaminant source registration - Sewage treatment plant, design capacity of  500,001 to 9,999,999 gallons</t>
  </si>
  <si>
    <t>21-166(a)(7)</t>
  </si>
  <si>
    <t>Contaminant source registration - Sewage treatment plant, design capacity of 10,000,000 to 39,999,999 gallons</t>
  </si>
  <si>
    <t>Contaminant source registration - Sewage treatment plant, design capacity of 40,000,000 or more gallons</t>
  </si>
  <si>
    <t>Contaminant source registration - Sewage treatment plant, design capacity of less than 500,000 gallons</t>
  </si>
  <si>
    <t>Contaminant source registration - Used vehicle sales lot, 101 or more vehicles</t>
  </si>
  <si>
    <t>21-166(a)(4)</t>
  </si>
  <si>
    <t>Contaminant source registration - Used vehicle sales lot, 1-5 vehicles NO CHARGE</t>
  </si>
  <si>
    <t>Contaminant source registration - Used vehicle sales lot, 6-100 vehicles</t>
  </si>
  <si>
    <t>Smoking prohibition exemption for tobacco bars - Intitial Permit Fee</t>
  </si>
  <si>
    <t>Tire transporter permit amendment, per added driver</t>
  </si>
  <si>
    <t>21-199(d)</t>
  </si>
  <si>
    <t>Tire transporter permit amendment, per added truck</t>
  </si>
  <si>
    <t>Tire transporter permit application</t>
  </si>
  <si>
    <t>21-198(c)</t>
  </si>
  <si>
    <t>Tire transporter permit, per driver</t>
  </si>
  <si>
    <t>Tire transporter permit, per truck</t>
  </si>
  <si>
    <t>Laboratory 1225</t>
  </si>
  <si>
    <t>Food, Fecal Coliform</t>
  </si>
  <si>
    <t>21-15(b)</t>
  </si>
  <si>
    <t>Fee determined based on equation</t>
  </si>
  <si>
    <t>Laboratory 1230</t>
  </si>
  <si>
    <t>Food, Staphylococcus</t>
  </si>
  <si>
    <t>Laboratory 1235</t>
  </si>
  <si>
    <t>Food, Standard Plate Count</t>
  </si>
  <si>
    <t>Equivalent to the current state fee</t>
  </si>
  <si>
    <t>Laboratory 2005</t>
  </si>
  <si>
    <t xml:space="preserve">Stool Culture (All Enterics) </t>
  </si>
  <si>
    <t>Laboratory 201</t>
  </si>
  <si>
    <t>Stool, EHEC Shiga Toxin Assay</t>
  </si>
  <si>
    <t xml:space="preserve">Laboratory 202 </t>
  </si>
  <si>
    <t>ID Reference Culture, Neisseria meningitidis Serogroup</t>
  </si>
  <si>
    <t>Laboratory 203</t>
  </si>
  <si>
    <t>ID Reference Culture, Shiga Toxin E. coli</t>
  </si>
  <si>
    <t>Laboratory 204</t>
  </si>
  <si>
    <t>ID Reference Culture, Vibrio cholerae Typing</t>
  </si>
  <si>
    <t>Laboratory 205</t>
  </si>
  <si>
    <t xml:space="preserve">ID Reference Culture, Haemophilus influenzae Typing </t>
  </si>
  <si>
    <t>Laboratory 2106</t>
  </si>
  <si>
    <t>Gonorrhea Culture</t>
  </si>
  <si>
    <t>Laboratory 2110</t>
  </si>
  <si>
    <t xml:space="preserve">Culture, Legionella </t>
  </si>
  <si>
    <t>Laboratory 2120</t>
  </si>
  <si>
    <t xml:space="preserve">Culture, Bordetella pertussis </t>
  </si>
  <si>
    <t>Laboratory 2125</t>
  </si>
  <si>
    <t>Smear, DFA Bordetella pertussis</t>
  </si>
  <si>
    <t>Laboratory 2202</t>
  </si>
  <si>
    <t>PFGE Strain Subtyping</t>
  </si>
  <si>
    <t>Laboratory 2205</t>
  </si>
  <si>
    <t xml:space="preserve">ID Reference Culture, Salmonella Serotyping </t>
  </si>
  <si>
    <t>Laboratory 2210</t>
  </si>
  <si>
    <t>ID Reference Culture, Shigella Serotyping</t>
  </si>
  <si>
    <t>Laboratory 2215</t>
  </si>
  <si>
    <t>ID Reference Culture, Aerobe</t>
  </si>
  <si>
    <t>Laboratory 2310</t>
  </si>
  <si>
    <t>Gram Stain</t>
  </si>
  <si>
    <t>Laboratory 2315</t>
  </si>
  <si>
    <t>Darkfield</t>
  </si>
  <si>
    <t>Add Test</t>
  </si>
  <si>
    <t>Laboratory 2322</t>
  </si>
  <si>
    <t>Gen-Probe APTIMA (Amplified) Gonorrhea / Chlamydia</t>
  </si>
  <si>
    <t>Laboratory 2405</t>
  </si>
  <si>
    <t>AFB Culture, Primary</t>
  </si>
  <si>
    <t>Laboratory 2406</t>
  </si>
  <si>
    <t>AFB Stain, Fluorochrome</t>
  </si>
  <si>
    <t>Laboratory 2412</t>
  </si>
  <si>
    <t>QuantiFERON TB Gold in Tube</t>
  </si>
  <si>
    <t>Laboratory 2415</t>
  </si>
  <si>
    <t>AFB Identification, HPLC</t>
  </si>
  <si>
    <t>Laboratory 2416</t>
  </si>
  <si>
    <t>AFB Identification, DNA Probe</t>
  </si>
  <si>
    <t>Laboratory 2424</t>
  </si>
  <si>
    <t>QuantiFERON TB Gold in Tube (U Houston)</t>
  </si>
  <si>
    <t xml:space="preserve">Contract Price
Set by Director </t>
  </si>
  <si>
    <t>Laboratory 2446</t>
  </si>
  <si>
    <t>AFB Susceptibility, Broth, MTB</t>
  </si>
  <si>
    <t>Laboratory 2451</t>
  </si>
  <si>
    <t>AFB Susceptibility, Agar, Rifampin Only, M. kansasii</t>
  </si>
  <si>
    <t>Laboratory 2452</t>
  </si>
  <si>
    <t>AFB Susceptibility, Agar, PZA Only</t>
  </si>
  <si>
    <t>Laboratory 2454</t>
  </si>
  <si>
    <t>AFB Susceptibility, Agar, Secondary Panel</t>
  </si>
  <si>
    <t>Laboratory 2455</t>
  </si>
  <si>
    <t>AFB, Amplified Probe</t>
  </si>
  <si>
    <t>Laboratory 2621</t>
  </si>
  <si>
    <t>Stool Culture, Salmonella</t>
  </si>
  <si>
    <t>Laboratory 2622</t>
  </si>
  <si>
    <t>Stool Culture, Shigella</t>
  </si>
  <si>
    <t>Laboratory 2710</t>
  </si>
  <si>
    <t>Wet Prep</t>
  </si>
  <si>
    <t>Laboratory 2800</t>
  </si>
  <si>
    <t>Bioterrorism Environmental Culture Confirmation</t>
  </si>
  <si>
    <t>Laboratory 2810</t>
  </si>
  <si>
    <t>B. mallei B. pseudomallei Cell Lysates</t>
  </si>
  <si>
    <t>Laboratory 2811</t>
  </si>
  <si>
    <t>B. mallei B. pseudomallei DNA</t>
  </si>
  <si>
    <t>Laboratory 2812</t>
  </si>
  <si>
    <t>Bacillus anthracis Cell Lysates</t>
  </si>
  <si>
    <t>Laboratory 2813</t>
  </si>
  <si>
    <t>Bacillus anthracis Clinical Samples</t>
  </si>
  <si>
    <t>Laboratory 2814</t>
  </si>
  <si>
    <t>Bacillus anthracis Spores</t>
  </si>
  <si>
    <t>Laboratory 2815</t>
  </si>
  <si>
    <t>Brucella spp. DNA Blood</t>
  </si>
  <si>
    <t>Laboratory 2816</t>
  </si>
  <si>
    <t>Brucella spp. DNA Cell Lysates</t>
  </si>
  <si>
    <t>Laboratory 2817</t>
  </si>
  <si>
    <t>Clostridium botulinum Neurotoxin Detection - Environmental</t>
  </si>
  <si>
    <t>Laboratory 2818</t>
  </si>
  <si>
    <t>Environmental Sample Screen for BT Agents and Toxins by Real-Time PCR</t>
  </si>
  <si>
    <t>Laboratory 2819</t>
  </si>
  <si>
    <t>Francisella tularensis Cell Lysates</t>
  </si>
  <si>
    <t>Laboratory 2820</t>
  </si>
  <si>
    <t>Francisella tularensis DNA Blood</t>
  </si>
  <si>
    <t>Laboratory 2821</t>
  </si>
  <si>
    <t>Norovirus Real-Time PCR</t>
  </si>
  <si>
    <t>Laboratory 2822</t>
  </si>
  <si>
    <t>Orthopoxvirus DNA (Extraction from Clinical Specimens)</t>
  </si>
  <si>
    <t>Laboratory 2823</t>
  </si>
  <si>
    <t>TRF-Ricin Toxin Detection</t>
  </si>
  <si>
    <t>Laboratory 2824</t>
  </si>
  <si>
    <t>Yersinia pestis DNA Cell Lysates</t>
  </si>
  <si>
    <t>Laboratory 2825</t>
  </si>
  <si>
    <t>Yersinia pestis DNA Sputum / Nasopharyngeal</t>
  </si>
  <si>
    <t>Laboratory 2826</t>
  </si>
  <si>
    <t>Non-Variola Orthopox DNA Extraction Clinical Specimens</t>
  </si>
  <si>
    <t>Laboratory 2830</t>
  </si>
  <si>
    <t>E. coli 0157 Food Test</t>
  </si>
  <si>
    <t>Laboratory 2831</t>
  </si>
  <si>
    <t>Genus Listeria Food Test</t>
  </si>
  <si>
    <t>Laboratory 2832</t>
  </si>
  <si>
    <t>Salmonella Food Testing</t>
  </si>
  <si>
    <t>Laboratory 2900</t>
  </si>
  <si>
    <t>Bioterrorism Clinical Culture Confirmation</t>
  </si>
  <si>
    <t>Laboratory 2901</t>
  </si>
  <si>
    <t>ID Reference Culture, Bacillus anthracis</t>
  </si>
  <si>
    <t>Laboratory 2902</t>
  </si>
  <si>
    <t xml:space="preserve">ID Reference Culture, Burkholderia mallei / pseudomallei </t>
  </si>
  <si>
    <t>Laboratory 2903</t>
  </si>
  <si>
    <t xml:space="preserve">ID Reference Culture, Francisella tularensis </t>
  </si>
  <si>
    <t>Laboratory 2905</t>
  </si>
  <si>
    <t xml:space="preserve">ID Reference Culture, Yersinia pestis </t>
  </si>
  <si>
    <t>Laboratory 2906</t>
  </si>
  <si>
    <t xml:space="preserve">ID Reference Culture, Brucella Species </t>
  </si>
  <si>
    <t>Laboratory 2913</t>
  </si>
  <si>
    <t>Influenza A Subtyping</t>
  </si>
  <si>
    <t>Laboratory 5010</t>
  </si>
  <si>
    <t>Pollen &amp; Spore Count</t>
  </si>
  <si>
    <t>Laboratory 5305</t>
  </si>
  <si>
    <t>Influenza A/H5 RNA Extraction Using Qiagen Q/Aamp</t>
  </si>
  <si>
    <t>Laboratory 6000</t>
  </si>
  <si>
    <t>Rapid Plasma Reagin</t>
  </si>
  <si>
    <t>Laboratory 6008</t>
  </si>
  <si>
    <t>Treponema pallidum Particle Agglutination (TP-PA)</t>
  </si>
  <si>
    <t>Laboratory 6019</t>
  </si>
  <si>
    <t>Stat RPR Titer</t>
  </si>
  <si>
    <t>Laboratory 6020</t>
  </si>
  <si>
    <t>Rubella EIA, IgG</t>
  </si>
  <si>
    <t>Laboratory 6030</t>
  </si>
  <si>
    <t>Rubella EIA, IgM</t>
  </si>
  <si>
    <t>Laboratory 6040</t>
  </si>
  <si>
    <t>Mumps EIA</t>
  </si>
  <si>
    <t>Laboratory 6050</t>
  </si>
  <si>
    <t>Varicella-Zoster EIA</t>
  </si>
  <si>
    <t>Laboratory 6065</t>
  </si>
  <si>
    <t>Rubeola EIA, IgG</t>
  </si>
  <si>
    <t>Laboratory 6070</t>
  </si>
  <si>
    <t>Toxoplasmosis EIA, IgG</t>
  </si>
  <si>
    <t>Laboratory 6072</t>
  </si>
  <si>
    <t>Toxoplasmosis EIA, IgM</t>
  </si>
  <si>
    <t>Laboratory 6080</t>
  </si>
  <si>
    <t>Cytomegalovirus EIA, IgG</t>
  </si>
  <si>
    <t>Laboratory 6081</t>
  </si>
  <si>
    <t>Cytomegalovirus EIA, IgM</t>
  </si>
  <si>
    <t>Laboratory 6109</t>
  </si>
  <si>
    <t>Influenza RT - PCR</t>
  </si>
  <si>
    <t>Laboratory 6116</t>
  </si>
  <si>
    <t>Herpes EIA</t>
  </si>
  <si>
    <t>Laboratory 6170</t>
  </si>
  <si>
    <t>Arbovirus Screen</t>
  </si>
  <si>
    <t>Laboratory 6190</t>
  </si>
  <si>
    <t>Herpes Simplex Virus Culture</t>
  </si>
  <si>
    <t>Laboratory 6290</t>
  </si>
  <si>
    <t>Rotavirus Stool Ag</t>
  </si>
  <si>
    <t>Laboratory 6320</t>
  </si>
  <si>
    <t>Chlamydia Culture</t>
  </si>
  <si>
    <t>Laboratory 6331</t>
  </si>
  <si>
    <t>Viral Screen</t>
  </si>
  <si>
    <t>Laboratory 6340</t>
  </si>
  <si>
    <t>Enterovirus Typing</t>
  </si>
  <si>
    <t>Laboratory 6410</t>
  </si>
  <si>
    <t>Hepatitis B Surface Ag</t>
  </si>
  <si>
    <t>Laboratory 6415</t>
  </si>
  <si>
    <t>Hepatitis C EIA</t>
  </si>
  <si>
    <t>Laboratory 6420</t>
  </si>
  <si>
    <t>HBS Ag Confirmatory EIA</t>
  </si>
  <si>
    <t>Laboratory 6430</t>
  </si>
  <si>
    <t>Hepatitis B Surface Ab</t>
  </si>
  <si>
    <t>Laboratory 6440</t>
  </si>
  <si>
    <t>Hepatitis B Core Ab</t>
  </si>
  <si>
    <t>Laboratory 6450</t>
  </si>
  <si>
    <t>Hepatitis B Core IgM Ab</t>
  </si>
  <si>
    <t>Laboratory 6460</t>
  </si>
  <si>
    <t>Hepatitis Be Ag</t>
  </si>
  <si>
    <t>Laboratory 6470</t>
  </si>
  <si>
    <t>Hepatitis Be Ab</t>
  </si>
  <si>
    <t>Laboratory 6480</t>
  </si>
  <si>
    <t>Hepatitis A IgG Ab</t>
  </si>
  <si>
    <t>Laboratory 6490</t>
  </si>
  <si>
    <t>Hepatitis A IgM Ab</t>
  </si>
  <si>
    <t>Laboratory 6500</t>
  </si>
  <si>
    <t>HIV-1 Antibody</t>
  </si>
  <si>
    <t>Laboratory 6510</t>
  </si>
  <si>
    <t>Western Blot</t>
  </si>
  <si>
    <t>Laboratory 6520</t>
  </si>
  <si>
    <t>Hepatitis B Panel</t>
  </si>
  <si>
    <t>Laboratory 6530</t>
  </si>
  <si>
    <t>Hepatitis A Panel</t>
  </si>
  <si>
    <t>Laboratory 6572</t>
  </si>
  <si>
    <t>Rabies IFA</t>
  </si>
  <si>
    <t>Laboratory 7505</t>
  </si>
  <si>
    <t xml:space="preserve">Rapid HIV </t>
  </si>
  <si>
    <t>Laboratory 9002</t>
  </si>
  <si>
    <t>Aldehydes</t>
  </si>
  <si>
    <t>Laboratory 9003</t>
  </si>
  <si>
    <t>Ammonia</t>
  </si>
  <si>
    <t>Laboratory 9004</t>
  </si>
  <si>
    <t>BTEX (Benzene, Ethyl Benzene)</t>
  </si>
  <si>
    <t>Laboratory 9005</t>
  </si>
  <si>
    <t>Biochemical Oxygen Demand (BOD)</t>
  </si>
  <si>
    <t>Laboratory 9006</t>
  </si>
  <si>
    <t>Conductivity</t>
  </si>
  <si>
    <t>Laboratory 9007</t>
  </si>
  <si>
    <t>Cyanide, Total</t>
  </si>
  <si>
    <t>Laboratory 9008</t>
  </si>
  <si>
    <t>Cyanide, Amenable</t>
  </si>
  <si>
    <t>Laboratory 9009</t>
  </si>
  <si>
    <t>Flash Point</t>
  </si>
  <si>
    <t>Laboratory 9010</t>
  </si>
  <si>
    <t>Lead, Drinking Water</t>
  </si>
  <si>
    <t>Laboratory 9011</t>
  </si>
  <si>
    <t>Lead, Paint, Wipes, Dust</t>
  </si>
  <si>
    <t>Laboratory 9012</t>
  </si>
  <si>
    <t>Lead, Pottery (Leaching)</t>
  </si>
  <si>
    <t>Laboratory 9013</t>
  </si>
  <si>
    <t>Lead, Blood</t>
  </si>
  <si>
    <t>Laboratory 9014</t>
  </si>
  <si>
    <t>Metals, Each (Air &amp; Water Samples)</t>
  </si>
  <si>
    <t>Laboratory 9015</t>
  </si>
  <si>
    <t>Metals in Soil (Each)</t>
  </si>
  <si>
    <t>Laboratory 9016</t>
  </si>
  <si>
    <t>Nitrate</t>
  </si>
  <si>
    <t>Laboratory 9017</t>
  </si>
  <si>
    <t>Nitrite</t>
  </si>
  <si>
    <t>Laboratory 9018</t>
  </si>
  <si>
    <t>Glycols</t>
  </si>
  <si>
    <t>Laboratory 9019</t>
  </si>
  <si>
    <t>Oil &amp; Grease</t>
  </si>
  <si>
    <t>Laboratory 9020</t>
  </si>
  <si>
    <t>Chlorinated Pesticides</t>
  </si>
  <si>
    <t>Laboratory 9021</t>
  </si>
  <si>
    <t>Pesticides and PCBs</t>
  </si>
  <si>
    <t>Laboratory 9022</t>
  </si>
  <si>
    <t>PCBs in Oil</t>
  </si>
  <si>
    <t>Laboratory 9023</t>
  </si>
  <si>
    <t>PCBs in Soil</t>
  </si>
  <si>
    <t>Laboratory 9024</t>
  </si>
  <si>
    <t>Phenols, Total</t>
  </si>
  <si>
    <t>Laboratory 9025</t>
  </si>
  <si>
    <t>Phosphorus, Ortho</t>
  </si>
  <si>
    <t>Laboratory 9026</t>
  </si>
  <si>
    <t>Phosphorus, Total</t>
  </si>
  <si>
    <t>Laboratory 9027</t>
  </si>
  <si>
    <t>Polynuclear Aromatic Hydrocarbons</t>
  </si>
  <si>
    <t>Laboratory 9028</t>
  </si>
  <si>
    <t>Specific Compound Identification</t>
  </si>
  <si>
    <t>Laboratory 9029</t>
  </si>
  <si>
    <t>TCLP, Metals</t>
  </si>
  <si>
    <t>Laboratory 9030</t>
  </si>
  <si>
    <t>Total Dissolved Solids</t>
  </si>
  <si>
    <t>Laboratory 9031</t>
  </si>
  <si>
    <t>Total Suspended Solids</t>
  </si>
  <si>
    <t>Laboratory 9032</t>
  </si>
  <si>
    <t>TPH by GC</t>
  </si>
  <si>
    <t>Laboratory 9033</t>
  </si>
  <si>
    <t>Volatile Organics</t>
  </si>
  <si>
    <t>Laboratory 9034</t>
  </si>
  <si>
    <t>Volatile Suspended Solids</t>
  </si>
  <si>
    <t>Laboratory 9035</t>
  </si>
  <si>
    <t>Arsenic</t>
  </si>
  <si>
    <t>Laboratory 9036</t>
  </si>
  <si>
    <t>Chlorine, Residual</t>
  </si>
  <si>
    <t>Laboratory 9037</t>
  </si>
  <si>
    <t>Chemical Oxygen Demand</t>
  </si>
  <si>
    <t>Laboratory 9038</t>
  </si>
  <si>
    <t>Chlorinated Hydrocarbons</t>
  </si>
  <si>
    <t>Laboratory 9039</t>
  </si>
  <si>
    <t>Fluoride</t>
  </si>
  <si>
    <t>Laboratory 9040</t>
  </si>
  <si>
    <t>Chloride</t>
  </si>
  <si>
    <t>Laboratory 9041</t>
  </si>
  <si>
    <t>Mercury</t>
  </si>
  <si>
    <t>Laboratory 9042</t>
  </si>
  <si>
    <t>Nitrate (Air Sample)</t>
  </si>
  <si>
    <t>Laboratory 9043</t>
  </si>
  <si>
    <t>Particulates</t>
  </si>
  <si>
    <t>Laboratory 9044</t>
  </si>
  <si>
    <t>pH</t>
  </si>
  <si>
    <t>Laboratory 9045</t>
  </si>
  <si>
    <t>Phenol</t>
  </si>
  <si>
    <t>Laboratory 9046</t>
  </si>
  <si>
    <t>Phthalate Esters</t>
  </si>
  <si>
    <t>Laboratory 9047</t>
  </si>
  <si>
    <t>Purgeable Aromatics</t>
  </si>
  <si>
    <t>Laboratory 9048</t>
  </si>
  <si>
    <t>Purgeable Halocarbons</t>
  </si>
  <si>
    <t>Laboratory 9049</t>
  </si>
  <si>
    <t>Sample Digestion</t>
  </si>
  <si>
    <t>Laboratory 9050</t>
  </si>
  <si>
    <t>Selenium</t>
  </si>
  <si>
    <t>Laboratory 9051</t>
  </si>
  <si>
    <t>Semi-Volatile Organics (GC/MS)</t>
  </si>
  <si>
    <t>Laboratory 9052</t>
  </si>
  <si>
    <t>Sulfate</t>
  </si>
  <si>
    <t>Laboratory 9053</t>
  </si>
  <si>
    <t>Sulfate (Air Sample)</t>
  </si>
  <si>
    <t>Laboratory 9054</t>
  </si>
  <si>
    <t>Total Organic Carbon</t>
  </si>
  <si>
    <t>Laboratory 9055</t>
  </si>
  <si>
    <t>Turbidity</t>
  </si>
  <si>
    <t>Laboratory 9056</t>
  </si>
  <si>
    <t>Sample Prep for Metals Analysis - Soil</t>
  </si>
  <si>
    <t>Laboratory 9057</t>
  </si>
  <si>
    <t>Staphylococcus aureus</t>
  </si>
  <si>
    <t>Laboratory 9061</t>
  </si>
  <si>
    <t>Enterolet, Quantitray for Enterococcus in Environmental Water</t>
  </si>
  <si>
    <t>Laboratory 9064</t>
  </si>
  <si>
    <t>Potable Water, SPC Test</t>
  </si>
  <si>
    <t>Laboratory 9065</t>
  </si>
  <si>
    <t>Water, Total Coliform, MT</t>
  </si>
  <si>
    <t>Laboratory 9066</t>
  </si>
  <si>
    <t>Multiple Tube, Total Coliform (MTT)</t>
  </si>
  <si>
    <t>Laboratory 9067</t>
  </si>
  <si>
    <t>Colilert (P/A)- Potable Water</t>
  </si>
  <si>
    <t>Laboratory 9068</t>
  </si>
  <si>
    <t xml:space="preserve">Colilert, Quantitray for E. coli in Environmental Water </t>
  </si>
  <si>
    <t>Laboratory 9069</t>
  </si>
  <si>
    <t>Milk / Frozen Dessert SPC</t>
  </si>
  <si>
    <t>Laboratory 9070</t>
  </si>
  <si>
    <t>Milk, Freezing Point</t>
  </si>
  <si>
    <t>Laboratory 9071</t>
  </si>
  <si>
    <t>Milk, Growth Inhibitor, Rapid</t>
  </si>
  <si>
    <t>Laboratory 9072</t>
  </si>
  <si>
    <t>Milk, Growth Inhibitor, Disc</t>
  </si>
  <si>
    <t>Laboratory 9073</t>
  </si>
  <si>
    <t>Milk, Fluorophos</t>
  </si>
  <si>
    <t>Laboratory 9074</t>
  </si>
  <si>
    <t>Milk, Somatic Cell Count, Manual / Electronic</t>
  </si>
  <si>
    <t>Laboratory 9075</t>
  </si>
  <si>
    <t>Standard Plate Count (SPC)</t>
  </si>
  <si>
    <t>Laboratory 9076</t>
  </si>
  <si>
    <t>Milk / Frozen Dessert Coliform</t>
  </si>
  <si>
    <t>Laboratory 9178</t>
  </si>
  <si>
    <t>Rabies Virus Typing - Molecular</t>
  </si>
  <si>
    <t>Mobile Food Vendor License</t>
  </si>
  <si>
    <t>Mobile Food Unit electronic monitoring system fee</t>
  </si>
  <si>
    <t>20-38(b)(5)</t>
  </si>
  <si>
    <t>Mobile Food Unit Medallion</t>
  </si>
  <si>
    <t>20-38(b)(2)</t>
  </si>
  <si>
    <t>Mobile Food Unit Medallion  Tech and Admin Fee</t>
  </si>
  <si>
    <t>Permit or medallion replacement</t>
  </si>
  <si>
    <t>20-38(b)(3)</t>
  </si>
  <si>
    <t>Sidewalk Sales and Performances Permit</t>
  </si>
  <si>
    <t>Food vendor permit, annual</t>
  </si>
  <si>
    <t>40-264(1)</t>
  </si>
  <si>
    <t>Food vendor permit, monthly</t>
  </si>
  <si>
    <t>40-264(2)</t>
  </si>
  <si>
    <t>Merchandise vendor or performer permit, annual</t>
  </si>
  <si>
    <t>40-264(3)</t>
  </si>
  <si>
    <t>Merchandise vendor or performer permit, monthly</t>
  </si>
  <si>
    <t>40-264(4)</t>
  </si>
  <si>
    <t>Spec Food Permits</t>
  </si>
  <si>
    <t>Frozen Dessert - Annual Permit</t>
  </si>
  <si>
    <t>20-39(c)</t>
  </si>
  <si>
    <t>Frozen Dessert Pro Rated, Monthly</t>
  </si>
  <si>
    <t>Frozen Dessert Pro Rated, Monthly - Minimum</t>
  </si>
  <si>
    <t>Temporary food dealer permits - 10+ consecutive days [20-38(e)]</t>
  </si>
  <si>
    <t>Temporary food dealer permits - per day [20-38(e)]</t>
  </si>
  <si>
    <t>Special Food Permits</t>
  </si>
  <si>
    <t xml:space="preserve">Food establishment employee training </t>
  </si>
  <si>
    <t>20-44(a)</t>
  </si>
  <si>
    <t>Food service manager certificate - initial application</t>
  </si>
  <si>
    <t>20-57(1)</t>
  </si>
  <si>
    <t xml:space="preserve">Food service manager certificate - renewal application </t>
  </si>
  <si>
    <t>Food service manager certificate - replacement certification card</t>
  </si>
  <si>
    <t>20-57(2)</t>
  </si>
  <si>
    <t>Food service manager certificate - technology and administrative fees</t>
  </si>
  <si>
    <t>Food service manager certificate, without Certification training course - application and testing fee</t>
  </si>
  <si>
    <t>20-63(b)</t>
  </si>
  <si>
    <t>Frozen Dessert Non-Profit Organization</t>
  </si>
  <si>
    <t>Frozen Dessert Permit, Replacement</t>
  </si>
  <si>
    <t>20-39(d)</t>
  </si>
  <si>
    <t>State accreditation reciprocal food service manager certificate - initial application</t>
  </si>
  <si>
    <t>20-63(a)</t>
  </si>
  <si>
    <t>Special Food Permits Inspection</t>
  </si>
  <si>
    <t>Required Reinspection</t>
  </si>
  <si>
    <t>20-20(g)</t>
  </si>
  <si>
    <t>Special Food Permits License</t>
  </si>
  <si>
    <t>Certified Farmers Market License - 10 or More Vendors</t>
  </si>
  <si>
    <t>20-193(a)</t>
  </si>
  <si>
    <t>Certified Farmers Market License - 1-9 Vendors</t>
  </si>
  <si>
    <t>Certified Farmers Market License - Replacement</t>
  </si>
  <si>
    <t>20-193(b)</t>
  </si>
  <si>
    <t>Farm Produce Business (peddler, stand) License</t>
  </si>
  <si>
    <t>20-176(a)</t>
  </si>
  <si>
    <t>Farm Produce Business License Replacement</t>
  </si>
  <si>
    <t>20-176(b)</t>
  </si>
  <si>
    <t>Swimming Pools</t>
  </si>
  <si>
    <t>Plan review fee - Facility [43-9(a)]</t>
  </si>
  <si>
    <t>43-38(a)</t>
  </si>
  <si>
    <t>Set by Fee Increase Ordinance (No. 2010-1016, as amended by Ord. No. 2010-1064)</t>
  </si>
  <si>
    <t>Plan review fee - Residential pool or spa [43-9(a)]</t>
  </si>
  <si>
    <t>Swimming Pools Inspection</t>
  </si>
  <si>
    <t>Preoperational facility inspection fee [43-9(g)]</t>
  </si>
  <si>
    <t>Reinspection fee [43-32(e)]</t>
  </si>
  <si>
    <t>Swimming Pools Permit</t>
  </si>
  <si>
    <t>Aquatic operating permit [43-31(a)]</t>
  </si>
  <si>
    <t>Late permit renewal fee [43-31(b)]</t>
  </si>
  <si>
    <t>Replacement permit [43-31(a)]</t>
  </si>
  <si>
    <t>Transportation and treatment of certain wastes</t>
  </si>
  <si>
    <t>Biological pretreatment service monthly report processing fee</t>
  </si>
  <si>
    <t>47-478(b)</t>
  </si>
  <si>
    <t>Changed by Fee Increase Ordinance (No. 2010-1016, as amended by Ord. No. 2010-1064); automatic annual increase implemented</t>
  </si>
  <si>
    <t>Temporary transporter permit application (original and renewal) review</t>
  </si>
  <si>
    <t>47-434</t>
  </si>
  <si>
    <t>Temporary Transporter vehicle registration</t>
  </si>
  <si>
    <t>47-453</t>
  </si>
  <si>
    <t>Transporter manifest forms and other forms</t>
  </si>
  <si>
    <t>47-504(a)</t>
  </si>
  <si>
    <t>Transporter manifest report processing</t>
  </si>
  <si>
    <t>47-534(a)(2)</t>
  </si>
  <si>
    <t>Transporter vehicle decal replacement</t>
  </si>
  <si>
    <t>47-456(b)</t>
  </si>
  <si>
    <t>Transporter vehicle registration</t>
  </si>
  <si>
    <t>Transportation and treatment of certain wastes permit</t>
  </si>
  <si>
    <t>Biological pretreatment service permit and registration</t>
  </si>
  <si>
    <t>47-472(b)</t>
  </si>
  <si>
    <t>Car wash drying bed generator replacement permit</t>
  </si>
  <si>
    <t>47-486</t>
  </si>
  <si>
    <t>Generator permit application - original and renewal</t>
  </si>
  <si>
    <t>47-423(a)</t>
  </si>
  <si>
    <t>Reissuing a lost generator permit or registration certificate</t>
  </si>
  <si>
    <t>47-427</t>
  </si>
  <si>
    <t>Transporter permit application (original and renewal) review</t>
  </si>
  <si>
    <t>Transporter replacement permit certificate</t>
  </si>
  <si>
    <t>Vital Statistics</t>
  </si>
  <si>
    <t>Birth Certificates</t>
  </si>
  <si>
    <t>Mandated by the State of Texas</t>
  </si>
  <si>
    <t>Birth facts certificate</t>
  </si>
  <si>
    <t>21-225(c)</t>
  </si>
  <si>
    <t>Fee for each birth facts certificate issued shall be equal to that imposed by the Texas Department of Health for the issuance of a birth certificate</t>
  </si>
  <si>
    <t>6-copy</t>
  </si>
  <si>
    <t>Certified copies of records</t>
  </si>
  <si>
    <t>21-225(a)</t>
  </si>
  <si>
    <t>Fee for the foregoing certificates shall be an amount equal to that imposed by the Texas Department of Health for the provision of the same certificate or the amount authorized by subsection (g) of section 191.0045 of the Texas Health and Safety Code, whichever is greater.</t>
  </si>
  <si>
    <t>Certified copies of records - search fee</t>
  </si>
  <si>
    <t>21-225(b)</t>
  </si>
  <si>
    <t>Fee is an amount equal to the search fee imposed by the Texas Department of Health</t>
  </si>
  <si>
    <t>Death Certificates (1st copy)/ Search Fee</t>
  </si>
  <si>
    <t>Death Certificates (2nd copy of same cert.)</t>
  </si>
  <si>
    <t>Passport Application Acceptance</t>
  </si>
  <si>
    <t>Mandated by federal government.</t>
  </si>
  <si>
    <t>Passport Photo</t>
  </si>
  <si>
    <t>Provision of place of burial information</t>
  </si>
  <si>
    <t>21-225(d)</t>
  </si>
  <si>
    <t xml:space="preserve"> charge for such a search of the files will be equal to that imposed by the Texas Department of Health for the same service</t>
  </si>
  <si>
    <t>Same Day/Overnight Processing</t>
  </si>
  <si>
    <t>Fee based on cost of service.</t>
  </si>
  <si>
    <t>Special Handling/Expedited Processing</t>
  </si>
  <si>
    <t>Additional fee for issuance of certified copy of birth certificate.</t>
  </si>
  <si>
    <t xml:space="preserve">21-225(f); Tex. Health &amp; Safety Code </t>
  </si>
  <si>
    <r>
      <t xml:space="preserve">21-225(f) </t>
    </r>
    <r>
      <rPr>
        <sz val="8"/>
        <color rgb="FF0F7B19"/>
        <rFont val="Arial"/>
        <family val="2"/>
      </rPr>
      <t>; Tex. Health &amp; Safety Code § 191.0045(e)(1)</t>
    </r>
  </si>
  <si>
    <t>Additional fee for issuance of wallet-sized certification of birth.</t>
  </si>
  <si>
    <t>21-225(f)</t>
  </si>
  <si>
    <r>
      <t xml:space="preserve">21-225(f) </t>
    </r>
    <r>
      <rPr>
        <sz val="8"/>
        <color rgb="FF0F7B19"/>
        <rFont val="Arial"/>
        <family val="2"/>
      </rPr>
      <t>; Tex. Health &amp; Safety Code § 191.0045(e)(2)</t>
    </r>
  </si>
  <si>
    <t>Additional fee for conducting a search for a certificate of birth.</t>
  </si>
  <si>
    <r>
      <t xml:space="preserve">21-225(f) </t>
    </r>
    <r>
      <rPr>
        <sz val="8"/>
        <color rgb="FF0F7B19"/>
        <rFont val="Arial"/>
        <family val="2"/>
      </rPr>
      <t>; Tex. Health &amp; Safety Code § 191.0045(e)(3)</t>
    </r>
  </si>
  <si>
    <t>Vital records preservation</t>
  </si>
  <si>
    <t>21-225(g)</t>
  </si>
  <si>
    <t>subsection (h) of Section 191.0045 of the Texas Health and Safety Code</t>
  </si>
  <si>
    <t>Adaptive Recreation</t>
  </si>
  <si>
    <t>Parks and Recreation</t>
  </si>
  <si>
    <t xml:space="preserve">Activity Rooms (each additional Hour or Fraction Commercial) </t>
  </si>
  <si>
    <t>32-69(a)</t>
  </si>
  <si>
    <t xml:space="preserve">Activity Rooms (each additional Hour or Fraction Non- Profit) </t>
  </si>
  <si>
    <t>Activity Rooms- First 3 Hours (Out after 7:00 pm Commercial)</t>
  </si>
  <si>
    <t>Activity Rooms- First 3 Hours (Out after 7:00 pm Non- Profit)</t>
  </si>
  <si>
    <t>Activity Rooms- First 3 Hours (Out by 7:00 pm Commercial)</t>
  </si>
  <si>
    <t>Activity Rooms- First 3 Hours (Out by 7:00 pm Non- Profit)</t>
  </si>
  <si>
    <t xml:space="preserve">Gymnasium First 3 Hours (assembly requiring set up - out after 7:00 pm Commercial) </t>
  </si>
  <si>
    <t xml:space="preserve">Gymnasium First 3 Hours (assembly requiring set up - out after 7:00 pm Non- Profit) </t>
  </si>
  <si>
    <t xml:space="preserve">Gymnasium First 3 Hours (assembly requiring set up - out by 7:00 pm Commercial) </t>
  </si>
  <si>
    <t xml:space="preserve">Gymnasium First 3 Hours (assembly requiring set up - out by 7:00 pm Non- Profit) </t>
  </si>
  <si>
    <t xml:space="preserve">Gymnasium First 3 Hours (each additional Hour or Fraction Commercial) </t>
  </si>
  <si>
    <t>$30/hr.</t>
  </si>
  <si>
    <t>$31.70/hr.</t>
  </si>
  <si>
    <t>$32.11/hr.</t>
  </si>
  <si>
    <t xml:space="preserve">Gymnasium First 3 Hours (each additional Hour or Fraction Non- Profit) </t>
  </si>
  <si>
    <t>$25/hr.</t>
  </si>
  <si>
    <t>$26.42/hr.</t>
  </si>
  <si>
    <t>$26.75/hr.</t>
  </si>
  <si>
    <t>Gymnasium Sports Event (Out by 7:00 pm Commercial)</t>
  </si>
  <si>
    <t>$24/hr.</t>
  </si>
  <si>
    <t>$25.36/hr.</t>
  </si>
  <si>
    <t>$25.69/hr.</t>
  </si>
  <si>
    <t>Gymnasium Sports Event (Out by 7:00 pm Non- Profit)</t>
  </si>
  <si>
    <t>Adult Sports</t>
  </si>
  <si>
    <t>Basketball League</t>
  </si>
  <si>
    <t>Flag Football League</t>
  </si>
  <si>
    <t>Kickball League</t>
  </si>
  <si>
    <t>Softball League (varies depending on ballfield)</t>
  </si>
  <si>
    <t>258.07 - 309.69</t>
  </si>
  <si>
    <t>$250.00-$300.00</t>
  </si>
  <si>
    <t>264.31 - 317.18</t>
  </si>
  <si>
    <t>264.3189 - 317.180</t>
  </si>
  <si>
    <t>8.07 - 9.69</t>
  </si>
  <si>
    <t>$267.62 - $321.15</t>
  </si>
  <si>
    <t>267.72 - 321.151</t>
  </si>
  <si>
    <t>$3.30 - $3.96</t>
  </si>
  <si>
    <t>Volleyball League</t>
  </si>
  <si>
    <t>Brock Golf</t>
  </si>
  <si>
    <t>Friday - Sunday &amp; Holidays</t>
  </si>
  <si>
    <t>Motion 2010-0385</t>
  </si>
  <si>
    <t>Fri-Sun &amp; Holiday Twilight</t>
  </si>
  <si>
    <t>Fri-Sun &amp; Holiday Twilight 2</t>
  </si>
  <si>
    <t>Junior (Mon.-Thu Only)</t>
  </si>
  <si>
    <t>Monday - Thursday</t>
  </si>
  <si>
    <t>Monday-Thursday Twilight</t>
  </si>
  <si>
    <t>Monday-Thursday Twilight 2</t>
  </si>
  <si>
    <t>Senior/Disabled (Mon-Thu)</t>
  </si>
  <si>
    <t>Community Center Facilities</t>
  </si>
  <si>
    <t>Building Clean Up</t>
  </si>
  <si>
    <t>Gymnasium Double Court #1 (1 side)</t>
  </si>
  <si>
    <t>$12/per half hr.</t>
  </si>
  <si>
    <t>$12.67/per half hr.</t>
  </si>
  <si>
    <t>$12.84/per half hr.</t>
  </si>
  <si>
    <t>$24/per hr.</t>
  </si>
  <si>
    <t>$25.36/per hr.</t>
  </si>
  <si>
    <t>$25.69/per hr.</t>
  </si>
  <si>
    <t>Gymnasium Double Court #2 (1 side)</t>
  </si>
  <si>
    <t>Gymnasium Double Court (both courts)</t>
  </si>
  <si>
    <t>$20/per half hr.</t>
  </si>
  <si>
    <t>$21.13/per half hr.</t>
  </si>
  <si>
    <t>$21.40/per half hr.</t>
  </si>
  <si>
    <t>$40/per hr.</t>
  </si>
  <si>
    <t>$42.28/per hr.</t>
  </si>
  <si>
    <t>$42.82/per hr.</t>
  </si>
  <si>
    <t>Gymnasium Regulation</t>
  </si>
  <si>
    <t>Gymnasium Standard</t>
  </si>
  <si>
    <t>$8/per half hr.</t>
  </si>
  <si>
    <t>$8.44/per half hr.</t>
  </si>
  <si>
    <t>$8.56 per half hr.</t>
  </si>
  <si>
    <t>Judson Robinson Jr. Center (monthly weightroom membership)</t>
  </si>
  <si>
    <t>Judson Robinson Jr. Center (racquetball fees)</t>
  </si>
  <si>
    <t>$3/per half hr.</t>
  </si>
  <si>
    <t>$1.62/per half hr.</t>
  </si>
  <si>
    <t>$1.65/per half hr.</t>
  </si>
  <si>
    <t>$6/per hr.</t>
  </si>
  <si>
    <t>$3.26/per hr.</t>
  </si>
  <si>
    <t>$3.31/per hr.</t>
  </si>
  <si>
    <t>Kitchen</t>
  </si>
  <si>
    <t>Memorial Fitness Center (Daily membership)</t>
  </si>
  <si>
    <t>Memorial Fitness Center (Locker rental)</t>
  </si>
  <si>
    <t>Memorial Fitness Center (monthly membership)</t>
  </si>
  <si>
    <t>Memorial Fitness Center (Shower rental)</t>
  </si>
  <si>
    <t>Memorial Fitness Center (Towel rental)</t>
  </si>
  <si>
    <t>Room Clean Up</t>
  </si>
  <si>
    <t>Community Center Level 1 Facilities</t>
  </si>
  <si>
    <t>Building Rental (each additional Hour or Fraction Commercial)</t>
  </si>
  <si>
    <t>Building Rental (each additional Hour or Fraction Non-Profit)</t>
  </si>
  <si>
    <t>Building Rental (Out after 7:00 pm Commercial)</t>
  </si>
  <si>
    <t>Building Rental (Out after 7:00 pm Non- Profit)</t>
  </si>
  <si>
    <t>Building Rental (Out by 7:00 pm Commercial)</t>
  </si>
  <si>
    <t>Building Rental (Out by 7:00 pm Non- Profit)</t>
  </si>
  <si>
    <t>Club House Garden Villas (each additional Hour or Fraction Commercial)</t>
  </si>
  <si>
    <t>Club House Garden Villas (each additional Hour or Fraction Non- Profit)</t>
  </si>
  <si>
    <t>Club House Garden Villas (Out after 7:00 pm Commercial)</t>
  </si>
  <si>
    <t>Club House Garden Villas (Out after 7:00 pm Non- Profit)</t>
  </si>
  <si>
    <t>Club House Garden Villas (Out by 7:00 pm Commercial)</t>
  </si>
  <si>
    <t>Club House Garden Villas (Out by 7:00 pm Non- Profit)</t>
  </si>
  <si>
    <t>Club House Mason (each additional Hour or Fraction Commercial)</t>
  </si>
  <si>
    <t>Club House Mason (each additional Hour or Fraction Non- Profit)</t>
  </si>
  <si>
    <t>Club House Mason (Out after 7:00 pm Commercial)</t>
  </si>
  <si>
    <t>Club House Mason (Out after 7:00 pm Non- Profit)</t>
  </si>
  <si>
    <t>Club House Mason (Out by 7:00 pm Commercial)</t>
  </si>
  <si>
    <t>Club House Mason (Out by 7:00 pm Non- Profit)</t>
  </si>
  <si>
    <t>Meeting Room (each additional Hour or Fraction Commercial)</t>
  </si>
  <si>
    <t>Meeting Room (each additional Hour or Fraction Non- Profit)</t>
  </si>
  <si>
    <t>Meeting Room up to 30 persons (Out after 7:00 pm Commercial)</t>
  </si>
  <si>
    <t>Meeting Room up to 30 persons (Out after 7:00 pm Non- Profit)</t>
  </si>
  <si>
    <t>Meeting Room up to 30 persons (Out by 7:00 pm Commercial)</t>
  </si>
  <si>
    <t>Meeting Room up to 30 persons (Out by 7:00 pm Non- Profit)</t>
  </si>
  <si>
    <t>Multipurpose Room (each additional Hour or Fraction Commercial)</t>
  </si>
  <si>
    <t>Multipurpose Room (each additional Hour or Fraction Non- Profit)</t>
  </si>
  <si>
    <t>Multipurpose Room 30+persons (Out after 7:00 pm Commercial)</t>
  </si>
  <si>
    <t>Multipurpose Room 30+persons (Out after 7:00 pm Non- Profit)</t>
  </si>
  <si>
    <t>Multipurpose Room 30+persons (Out by 7:00 pm Commercial)</t>
  </si>
  <si>
    <t>Multipurpose Room 30+persons (Out by 7:00 pm Non- Profit)</t>
  </si>
  <si>
    <t>Community Center Level 2 Facilities</t>
  </si>
  <si>
    <t>Dog Park</t>
  </si>
  <si>
    <t>Use of off-leash dog recreation areas</t>
  </si>
  <si>
    <t>32-11(d)</t>
  </si>
  <si>
    <t xml:space="preserve">Subject to the approval of city council as provided in section 32-69 of this Code, the director may establish fees for use of off-leash dog recreation areas. </t>
  </si>
  <si>
    <t>Glenbrook Golf</t>
  </si>
  <si>
    <t>Hermann Golf</t>
  </si>
  <si>
    <t>Homer Ford Tennis Center</t>
  </si>
  <si>
    <t>Junior</t>
  </si>
  <si>
    <t>Motion No. 90-1569</t>
  </si>
  <si>
    <t>Premium Reserved</t>
  </si>
  <si>
    <t>Premium Walk-on</t>
  </si>
  <si>
    <t>Standard, Reserved</t>
  </si>
  <si>
    <t>Standard, Walk-on</t>
  </si>
  <si>
    <t>Tournament/League Weekdays after 6:00pm</t>
  </si>
  <si>
    <t>Tournament/League Weekdays before 6:00pm</t>
  </si>
  <si>
    <t>Tournament/League Weekends/Holidays</t>
  </si>
  <si>
    <t>Kingwood Community Center</t>
  </si>
  <si>
    <t xml:space="preserve">Auditorium - Full </t>
  </si>
  <si>
    <t>Auditorium - Full (each additional Hour or Fracation  Non- Profit)</t>
  </si>
  <si>
    <t>Auditorium  - Full (each additional Hour or Fraction Commercial)</t>
  </si>
  <si>
    <t>Auditorium - Half</t>
  </si>
  <si>
    <t>Auditorium - Half   (each additional Hour or Fracation  Non- Profit)</t>
  </si>
  <si>
    <t>Auditorium  - Half (each additional Hour or Fraction Commercial)</t>
  </si>
  <si>
    <t>Commercial Kitchen</t>
  </si>
  <si>
    <t>Commercial Kitchen  (each additional Hour or Fraction Commercial)</t>
  </si>
  <si>
    <t>Meeting Room (up to 30 people)</t>
  </si>
  <si>
    <t>Meeting Room (30+ persons)</t>
  </si>
  <si>
    <t>Meeting Room (30+ persons)  additional Hour or Fraction Commercial)</t>
  </si>
  <si>
    <t>Servery (3 hours)</t>
  </si>
  <si>
    <t>Servery (each additional Hour or Fracation  Non- Profit)</t>
  </si>
  <si>
    <t>Auditorium (Full) - Clean Up/Set-up</t>
  </si>
  <si>
    <t>Auditorium (Half) - Clean Up/Set-up</t>
  </si>
  <si>
    <t>Meeting Room - Clean Up/Set-up</t>
  </si>
  <si>
    <t>Lake Houston</t>
  </si>
  <si>
    <t>3-day - Day Camp - $45.00 per person</t>
  </si>
  <si>
    <t>5-day - Day Camp - $60.00 per person</t>
  </si>
  <si>
    <t>Family Annual Pass - $25 per pass (allows 4 people per visit, unlimited use for 1 year)</t>
  </si>
  <si>
    <t xml:space="preserve">Family Outdoor Wilderness Adventure Program - $60 per family of 6 </t>
  </si>
  <si>
    <t>Forest Cottage - $132.50 per night (including hotel tax of $7.50)</t>
  </si>
  <si>
    <t>Group Campsite - $40.00 per night</t>
  </si>
  <si>
    <t>Group Pass - $60 per pass (allows 50 people per visit, unlimited use for 1 year)</t>
  </si>
  <si>
    <t>Hunter Education - $15.00 per person (State Mandated Rate)</t>
  </si>
  <si>
    <t>Lazy Creek Lodge - $169.60 per night (including hotel tax of $9.60)</t>
  </si>
  <si>
    <t>Park Entry Fee - $3.00 per person per day (ages 13 - 65)</t>
  </si>
  <si>
    <t>Pine Grove Dining Hall - $100.00 per day</t>
  </si>
  <si>
    <t>Screen Shelter - $26.50 per night (including hotel tax of $1.50)</t>
  </si>
  <si>
    <t>Tent Campsite - $7.00 per night</t>
  </si>
  <si>
    <t>Lee LeClear Tennis Center</t>
  </si>
  <si>
    <t xml:space="preserve">Junior </t>
  </si>
  <si>
    <t>Melrose Golf</t>
  </si>
  <si>
    <t>Night</t>
  </si>
  <si>
    <t>Memorial Golf</t>
  </si>
  <si>
    <t>Memorial Park Tennis Center</t>
  </si>
  <si>
    <t>Permits &amp; Reservations</t>
  </si>
  <si>
    <t>3-month Food &amp; Bevage (Commercial)</t>
  </si>
  <si>
    <t>32-225</t>
  </si>
  <si>
    <t>3-month Food &amp; Bevage (Non- Profit)</t>
  </si>
  <si>
    <t>Alcoholic Beverages (Commercial)</t>
  </si>
  <si>
    <t>Alcoholic Beverages (Non- Profit)</t>
  </si>
  <si>
    <t>All Sports Fields Level "2" Ballfield after 7 pm Standard</t>
  </si>
  <si>
    <t>$12/hr.</t>
  </si>
  <si>
    <t>$12.67/hr.</t>
  </si>
  <si>
    <t>$12.84/hr.</t>
  </si>
  <si>
    <t>All Sports Fields Level "2" Ballfield after 7 pm Youth</t>
  </si>
  <si>
    <t>$8/hr.</t>
  </si>
  <si>
    <t>$8.44/hr.</t>
  </si>
  <si>
    <t>$8.56/hr.</t>
  </si>
  <si>
    <t>All Sports Fields Level "2" Ballfield before 7 pm Standard</t>
  </si>
  <si>
    <t>All Sports Fields Level "2" Ballfield before 7 pm Youth</t>
  </si>
  <si>
    <t>$4/hr.</t>
  </si>
  <si>
    <t>$4.21/hr.</t>
  </si>
  <si>
    <t>$4.27/hr.</t>
  </si>
  <si>
    <t>All Sports Fields Level "3" Ballfield after 7 pm Standard</t>
  </si>
  <si>
    <t>$10/hr.</t>
  </si>
  <si>
    <t>$10.56/hr.</t>
  </si>
  <si>
    <t>$10.70/hr.</t>
  </si>
  <si>
    <t>All Sports Fields Level "3" Ballfield after 7 pm Youth</t>
  </si>
  <si>
    <t>$6/hr.</t>
  </si>
  <si>
    <t>$6.33/hr.</t>
  </si>
  <si>
    <t>$6.42/hr.</t>
  </si>
  <si>
    <t>All Sports Fields Level "3" Ballfield before 7 pm Standard</t>
  </si>
  <si>
    <t>All Sports Fields Level "3" Ballfield before 7 pm Youth</t>
  </si>
  <si>
    <t>$2/hr.</t>
  </si>
  <si>
    <t>$2.10/hr.</t>
  </si>
  <si>
    <t>$2.14/hr.</t>
  </si>
  <si>
    <t>Art Park (* 90 Day Permit)</t>
  </si>
  <si>
    <t>Ballfield Admission</t>
  </si>
  <si>
    <t>32-69c</t>
  </si>
  <si>
    <t>10% of Gate</t>
  </si>
  <si>
    <t>10.57% of Gate</t>
  </si>
  <si>
    <t>0.3200% of Gate</t>
  </si>
  <si>
    <t>0.32% of Gate</t>
  </si>
  <si>
    <t>10.70% of Gate</t>
  </si>
  <si>
    <t>Baseball/Softball, Level "1" Ballfield after  7pm Standard</t>
  </si>
  <si>
    <t>$20/hr.</t>
  </si>
  <si>
    <t>$21.13/hr.</t>
  </si>
  <si>
    <t>$21.40/hr.</t>
  </si>
  <si>
    <t>Baseball/Softball, Level "1" Ballfield after  7pm Youth</t>
  </si>
  <si>
    <t>Baseball/Softball, Level "1" Ballfield before 7pm Standard</t>
  </si>
  <si>
    <t>Baseball/Softball, Level "1" Ballfield before 7pm Youth</t>
  </si>
  <si>
    <t>Child's Birthday (3 hours)</t>
  </si>
  <si>
    <t>Exhibit Only (No Sales)</t>
  </si>
  <si>
    <t>Exhibit w/Product Giveaway</t>
  </si>
  <si>
    <t>Filing Fee (6-months)</t>
  </si>
  <si>
    <t>Filming</t>
  </si>
  <si>
    <t>Food and Beverage (Non- Profit)</t>
  </si>
  <si>
    <t>Food and Beverage Commercial</t>
  </si>
  <si>
    <t>Football/Soccer/Rugby Level "1" Ballfield after 7 pm Standard</t>
  </si>
  <si>
    <t>$16/hr.</t>
  </si>
  <si>
    <t>$16.90/hr.</t>
  </si>
  <si>
    <t>Football/Soccer/Rugby Level "1" Ballfield after 7 pm Youth</t>
  </si>
  <si>
    <t>Football/Soccer/Rugby Level "1" Ballfield before 7 pm Standard</t>
  </si>
  <si>
    <t>Football/Soccer/Rugby Level "1" Ballfield before 7 pm Youth</t>
  </si>
  <si>
    <t>Leisure Programs</t>
  </si>
  <si>
    <t>10% of Gross Revenue</t>
  </si>
  <si>
    <t>10.57% of Gross Revenue</t>
  </si>
  <si>
    <t>0.3200% of Gross Revenue</t>
  </si>
  <si>
    <t>0.32% of Gross Revenue</t>
  </si>
  <si>
    <t>10.70 % of Gross Revenue</t>
  </si>
  <si>
    <t>Motorized Food Vendor (6-months)</t>
  </si>
  <si>
    <t>32-241(a)(2)</t>
  </si>
  <si>
    <t>Nolvety Vendor /Weekdays</t>
  </si>
  <si>
    <t>Nolvety Vendor /Weekends &amp; Holidays</t>
  </si>
  <si>
    <t>Non-Food Sales (Commercial)</t>
  </si>
  <si>
    <t>Non-Food Sales (Non- Profit)</t>
  </si>
  <si>
    <t>Pavilion (Participants 1000-2000 Commerical)</t>
  </si>
  <si>
    <t>Pavilion (Participants 1000-2000 Non- Profit)</t>
  </si>
  <si>
    <t>Pavilion (Participants 1-125 Commerical)</t>
  </si>
  <si>
    <t>Pavilion (Participants 1-125 Non- Profit)</t>
  </si>
  <si>
    <t>Pavilion (Participants 125-250 Commerical)</t>
  </si>
  <si>
    <t>Pavilion (Participants 125-250 Non- Profit)</t>
  </si>
  <si>
    <t>Pavilion (Participants 2000-4000 Commerical)</t>
  </si>
  <si>
    <t>Pavilion (Participants 2000-4000 Non- Profit)</t>
  </si>
  <si>
    <t>Pavilion (Participants 250-500 Commerical)</t>
  </si>
  <si>
    <t>Pavilion (Participants 250-500 Non- Profit)</t>
  </si>
  <si>
    <t>Pavilion (Participants 500-1000 Commerical)</t>
  </si>
  <si>
    <t>Pavilion (Participants 500-1000 Non- Profit)</t>
  </si>
  <si>
    <t>Picnics (Participants 1000-2000 Commerical)</t>
  </si>
  <si>
    <t>Picnics (Participants 1000-2000 Non- Profit)</t>
  </si>
  <si>
    <t>Picnics (Participants 1-125 Commerical)</t>
  </si>
  <si>
    <t>Picnics (Participants 1-125 Non- Profit)</t>
  </si>
  <si>
    <t>Picnics (Participants 125-250 Commerical)</t>
  </si>
  <si>
    <t>Picnics (Participants 125-250 Non- Profit)</t>
  </si>
  <si>
    <t>Picnics (Participants 2000-4000 Commerical)</t>
  </si>
  <si>
    <t>Picnics (Participants 2000-4000 Non- Profit)</t>
  </si>
  <si>
    <t>Picnics (Participants 250-500 Commerical)</t>
  </si>
  <si>
    <t>Picnics (Participants 250-500 Non- Profit)</t>
  </si>
  <si>
    <t>Picnics (Participants 500-1000 Commerical)</t>
  </si>
  <si>
    <t>Picnics (Participants 500-1000 Non- Profit)</t>
  </si>
  <si>
    <t>Rally / Demonstration</t>
  </si>
  <si>
    <t>Weddings</t>
  </si>
  <si>
    <t>Protection of Certain Trees</t>
  </si>
  <si>
    <t>Street tree replacement requirement contribution, per caliper inch of tree removed - over 6 inch up to 12 inch caliper</t>
  </si>
  <si>
    <t>33-160(a)(2)</t>
  </si>
  <si>
    <t>6- Fee/Mitigation</t>
  </si>
  <si>
    <t>Street tree replacement requirement contribution, per caliper inch of tree removed - parkway tree over 12 inch caliper</t>
  </si>
  <si>
    <t>Street tree replacement requirement contribution, per caliper inch of tree removed - tree up to 6 inch caliper</t>
  </si>
  <si>
    <t>Sharpstown Golf</t>
  </si>
  <si>
    <t>SUBDIVISIONS:  Parks and private parks</t>
  </si>
  <si>
    <t>Fees in lieu of land dedication, per dwelling unit</t>
  </si>
  <si>
    <t>42-253(c)</t>
  </si>
  <si>
    <t>The director and the parks director may recommend an increase in the fee in lieu of dedication based on increases in appraised value. The commission shall review the report, conduct a public hearing on any recommended increase in the fee in lieu of dedica (Fee collected by Parks)</t>
  </si>
  <si>
    <t>Rental Fee</t>
  </si>
  <si>
    <t>$29/hr.</t>
  </si>
  <si>
    <t>Not City Code 43-38(a)</t>
  </si>
  <si>
    <t>30.65/hr.</t>
  </si>
  <si>
    <t>$31.04/hr.</t>
  </si>
  <si>
    <t>Trees, Shrubs and Screening Fences</t>
  </si>
  <si>
    <t>Issuance of certification of occupancy - fee for assigned certificate of deposit</t>
  </si>
  <si>
    <t>33-133(b)</t>
  </si>
  <si>
    <t>Landscape plan; protected parkway tree replacement requirement contribution, per caliper inch of parkway tree removed - parkway tree over 6 inch up to 12 inch caliper</t>
  </si>
  <si>
    <t>33-122(c)(2)a</t>
  </si>
  <si>
    <t>Landscape plan; protected parkway tree replacement requirement contribution, per caliper inch of parkway tree removed - parkway tree up to 6 inch caliper</t>
  </si>
  <si>
    <t>Landscape plan; protected tree replacement requirement contribution, per caliper inch of tree removed - corridor tree or green corridor tree</t>
  </si>
  <si>
    <t>Landscape plan; protected tree replacement requirement contribution, per caliper inch of tree removed - parkway tree over 12 inch caliper</t>
  </si>
  <si>
    <t>Protected parkway tree replacement requirement contribution, per caliper inch of parkway tree removed - parkway tree over 6 inch up to 12 inch caliper</t>
  </si>
  <si>
    <t>33-105(b)(2)a</t>
  </si>
  <si>
    <t>Protected parkway tree replacement requirement contribution, per caliper inch of parkway tree removed - parkway tree up to 6 inch caliper</t>
  </si>
  <si>
    <t>Protected tree replacement requirement contribution, per caliper inch of tree removed - corridor tree or green corridor tree</t>
  </si>
  <si>
    <t>33-105(b)(2)b</t>
  </si>
  <si>
    <t>Protected tree replacement requirement contribution, per caliper inch of tree removed - parkway tree over 12 inch caliper</t>
  </si>
  <si>
    <t>Wortham Golf</t>
  </si>
  <si>
    <t>Amusements License</t>
  </si>
  <si>
    <t>Police</t>
  </si>
  <si>
    <t>Skeet club/shooting gallery</t>
  </si>
  <si>
    <t>05-139</t>
  </si>
  <si>
    <t>Apartment Community Registration Inspection</t>
  </si>
  <si>
    <t>Inspection fee</t>
  </si>
  <si>
    <t>28-290(a)</t>
  </si>
  <si>
    <t xml:space="preserve">The chief of police shall review the inspection fee on an annual basis and may increase the inspection fee in an amount not greater than that necessary to recover the actual costs of the inspection, meetings required by sections 28-286 and 28-287 of this </t>
  </si>
  <si>
    <t>None specified; annually MAY increase for cost recovery.
07-1111, § 2(Exh. A), 10-3-07
HAS THIS FEE BEEN ADJUSTED since 06-1124, § 2, 11-8-06?</t>
  </si>
  <si>
    <t>Auto Dealers License</t>
  </si>
  <si>
    <t>Automotive Parts Rebuilder Initial</t>
  </si>
  <si>
    <t>08-58(a)(6)</t>
  </si>
  <si>
    <t>Changed by Fee Increase Ordinance (No. 2010-1016, as amended by Ord. No. 2010-1064)
Fee does not need to increase until after calendar 2014</t>
  </si>
  <si>
    <t>Automotive Parts Rebuilder Renewal</t>
  </si>
  <si>
    <t>Automotive Rebuilder and Dismantler Initial</t>
  </si>
  <si>
    <t>08-58(a)(5)</t>
  </si>
  <si>
    <t>Automotive Rebuilder and Dismantler Renewal</t>
  </si>
  <si>
    <t>Dealer In Used Motor Vehicles, Initial</t>
  </si>
  <si>
    <t>08-58(a)(2)</t>
  </si>
  <si>
    <t>Dealer In Used Motor Vehicles, Renewal</t>
  </si>
  <si>
    <t>Automotive Repair Facility Initial</t>
  </si>
  <si>
    <t>08-58(a)(8)</t>
  </si>
  <si>
    <t>Automotive Repair Facility Renewal</t>
  </si>
  <si>
    <t>Automotive Storage Lot Operator Initial</t>
  </si>
  <si>
    <t>08-58(a)(7)</t>
  </si>
  <si>
    <t>Automotive Storage Lot Operator Renewal</t>
  </si>
  <si>
    <t>Body Shop Facility With Storage Privileges Initial</t>
  </si>
  <si>
    <t>08-58(a)(10)</t>
  </si>
  <si>
    <t>Body Shop Facility With Storage Privileges Renewal</t>
  </si>
  <si>
    <t>Certified copy of license</t>
  </si>
  <si>
    <t>08-63</t>
  </si>
  <si>
    <t>Dealer - New Vehicles, Parts, Accessories Renewal</t>
  </si>
  <si>
    <t>08-58(c)(1)</t>
  </si>
  <si>
    <t>Dealer - Vehicles, Parts, Accessories - Initial</t>
  </si>
  <si>
    <t>Dealer In Motor Vehicles Initial</t>
  </si>
  <si>
    <t>08-58(a)(1)</t>
  </si>
  <si>
    <t>Dealer In Motor Vehicles Renewal</t>
  </si>
  <si>
    <t>Dealer Transfer Fee- Initial or Renewal</t>
  </si>
  <si>
    <t>08-62</t>
  </si>
  <si>
    <t>Disapproved License Refund Handing Fee</t>
  </si>
  <si>
    <t>08-58(e)</t>
  </si>
  <si>
    <t>Duplicate Refund Handling Fee</t>
  </si>
  <si>
    <t>08-58(d)</t>
  </si>
  <si>
    <t>Parking Facility Registration Certificate - Annual Renewal</t>
  </si>
  <si>
    <t>26-606(f)</t>
  </si>
  <si>
    <t>Parking Facility Registration Certificate - Initial</t>
  </si>
  <si>
    <t>26-606(b)</t>
  </si>
  <si>
    <t>Parking Facility Registration Update Fee</t>
  </si>
  <si>
    <t>26-606(d)</t>
  </si>
  <si>
    <t>Parking Facility Reinspection Fee</t>
  </si>
  <si>
    <t>26-606(c)</t>
  </si>
  <si>
    <t>PATSA Truck Fee</t>
  </si>
  <si>
    <t>08-126(c)</t>
  </si>
  <si>
    <t>PATSA Wrecker Driver Fee</t>
  </si>
  <si>
    <t>PATSA Wrecker Driver License Replacement</t>
  </si>
  <si>
    <t>Police private storage lot agreement - Annual</t>
  </si>
  <si>
    <t>08-143(d)</t>
  </si>
  <si>
    <t>Private Property Truck Fee</t>
  </si>
  <si>
    <t>08-111 (b)</t>
  </si>
  <si>
    <t>Private Property Wrecker Driver License Replacement</t>
  </si>
  <si>
    <t>8-136(b)(3)</t>
  </si>
  <si>
    <t>Retail Supply Dealer Initial</t>
  </si>
  <si>
    <t>08-58(a)(4)</t>
  </si>
  <si>
    <t>Retail Supply Dealer Renewal</t>
  </si>
  <si>
    <t>Salesman license - Renewal</t>
  </si>
  <si>
    <t>08-87(c)</t>
  </si>
  <si>
    <t>Salesman license - Transfer</t>
  </si>
  <si>
    <t>08-88</t>
  </si>
  <si>
    <t xml:space="preserve">Salesman license- Initial </t>
  </si>
  <si>
    <t>08-83</t>
  </si>
  <si>
    <t>Storage Lot Authorization Initial</t>
  </si>
  <si>
    <t>08-158</t>
  </si>
  <si>
    <t>Storage Lot Authorization Renewal</t>
  </si>
  <si>
    <t>08-159(a)</t>
  </si>
  <si>
    <t>Storage lot vehicle release City Administrative Fee</t>
  </si>
  <si>
    <t>8-123(e )</t>
  </si>
  <si>
    <t>Used Parts &amp; Used Accessory Dealer Initial</t>
  </si>
  <si>
    <t>08-58(a)(9)</t>
  </si>
  <si>
    <t>Used Parts &amp; Used Accessory Dealer Renewal</t>
  </si>
  <si>
    <t>Vehicle Immobilization Service Initial</t>
  </si>
  <si>
    <t>26-652(c)</t>
  </si>
  <si>
    <t>The police official shall review the fees annually and may increase the fees to fully recover the city's costs, taking into account permit issuance and renewal costs, inspection and oversight services that may be required, and equipment and resource utility. Fee does not need to increase until after calendar 2014.
.</t>
  </si>
  <si>
    <t>None specified; annually MAY increase for cost recovery.
08-847, § 2, 9-24-08
THIS FEE was ADJUSTED in December 2010.</t>
  </si>
  <si>
    <t>Vehicle Immobilization Service Renewal</t>
  </si>
  <si>
    <t>Wholesale Auto Jobber &amp; Supply Dealer Initial</t>
  </si>
  <si>
    <t>08-58(a)(3)</t>
  </si>
  <si>
    <t>Wholesale Auto Jobber &amp; Supply Dealer Renewal</t>
  </si>
  <si>
    <t>Wholesale Jobber &amp; Retail Supply Dealer Initial</t>
  </si>
  <si>
    <t>08-58(c)(3)</t>
  </si>
  <si>
    <t>Wholesale Jobber &amp; Retail Supply Dealer Renewal</t>
  </si>
  <si>
    <t>Wrecker Driver License Application (Private Property)</t>
  </si>
  <si>
    <t>08-133</t>
  </si>
  <si>
    <t>Private Property</t>
  </si>
  <si>
    <t>Wrecker Driver License Replacement</t>
  </si>
  <si>
    <t>08-136(b)(3)</t>
  </si>
  <si>
    <t>Certified Copy Fee (Support)</t>
  </si>
  <si>
    <t>Certified copies of reports, records -  for each additional page</t>
  </si>
  <si>
    <t>02-96</t>
  </si>
  <si>
    <t>Certified copies of reports, records - first page</t>
  </si>
  <si>
    <t>Finger Print Fee</t>
  </si>
  <si>
    <t>Fingerprinting services fee, per set of prints, maximum</t>
  </si>
  <si>
    <t>34-1(a)</t>
  </si>
  <si>
    <t>5-Services</t>
  </si>
  <si>
    <t>Police Services</t>
  </si>
  <si>
    <t>Clearance Letters</t>
  </si>
  <si>
    <t>02-97</t>
  </si>
  <si>
    <t>Fee does not need to increase until after calendar 2014</t>
  </si>
  <si>
    <t>Police Training Services</t>
  </si>
  <si>
    <t>Use of police training services by outside agencies - training fees, registration fees, lab fees, printing fees, and other related fees</t>
  </si>
  <si>
    <t>34-40</t>
  </si>
  <si>
    <t>cost</t>
  </si>
  <si>
    <t xml:space="preserve">The police chief or such member of the police department as the chief may designate shall establish training fees, registration fees, lab fees, printing fees, and other related fees for any training furnished to persons from other jurisdictions. </t>
  </si>
  <si>
    <t>Track Fee</t>
  </si>
  <si>
    <t>Use of police driving track by private persons, per hour or portion thereof requested for local car clubs.</t>
  </si>
  <si>
    <t>34-36(c)</t>
  </si>
  <si>
    <t>Library Patron Service</t>
  </si>
  <si>
    <t>Library</t>
  </si>
  <si>
    <t>Patron convenience services - laptop use (in library only) - replacement</t>
  </si>
  <si>
    <t>24-8(b)</t>
  </si>
  <si>
    <t>Item Cost</t>
  </si>
  <si>
    <t>Amounts established from time to time by motion duly adopted by city council</t>
  </si>
  <si>
    <t>NO</t>
  </si>
  <si>
    <t>Lost Library Item</t>
  </si>
  <si>
    <t>Replacement/lost item fee</t>
  </si>
  <si>
    <t>24-7(c)</t>
  </si>
  <si>
    <t>Set by director pursuant to Sec. 24-8(a)</t>
  </si>
  <si>
    <t>Meeting Room Rental</t>
  </si>
  <si>
    <t>Meeting Room Rentals- Varies by location.</t>
  </si>
  <si>
    <t>24-8</t>
  </si>
  <si>
    <t>Contact 832-393-1359 for fee amount</t>
  </si>
  <si>
    <t>Amounts established from time to time by motion duly adopted by city council.</t>
  </si>
  <si>
    <t>Passport Acceptance Fee</t>
  </si>
  <si>
    <t>24-8(a)</t>
  </si>
  <si>
    <t>Patron Convenience Services</t>
  </si>
  <si>
    <t>Civil overdue fees, per day - Adult items</t>
  </si>
  <si>
    <t>24-7(a)</t>
  </si>
  <si>
    <t>Civil overdue fees, per day - Juvenile items</t>
  </si>
  <si>
    <t>Civil overdue fees, per day - Non-circulating items</t>
  </si>
  <si>
    <t>Civil overdue fees, per day - Young adult items</t>
  </si>
  <si>
    <t xml:space="preserve">Civil overdue fees - per hour or portion therof. laptop use (in library only) - </t>
  </si>
  <si>
    <t>Patron convenience services - Nonresident library card, one year</t>
  </si>
  <si>
    <t>Patron convenience services - Nonresident library card, six months</t>
  </si>
  <si>
    <t>Patron Convenient Services</t>
  </si>
  <si>
    <t>Replacement Card Fee</t>
  </si>
  <si>
    <t>Processing fee for lost items</t>
  </si>
  <si>
    <t xml:space="preserve">Replacement processing fee, computer laptop </t>
  </si>
  <si>
    <t>Replacement  processing fee, per uncataloged item</t>
  </si>
  <si>
    <t>Replacement processing fee, per cataloged item</t>
  </si>
  <si>
    <t>NOTE</t>
  </si>
  <si>
    <t>Accident Report Fee</t>
  </si>
  <si>
    <t>Municipal Courts Department</t>
  </si>
  <si>
    <t>Transportation code. Chapter 550.065</t>
  </si>
  <si>
    <t>Add on fee
Jul 2012</t>
  </si>
  <si>
    <t>Certified Clearance Letter</t>
  </si>
  <si>
    <t>Certified copies of reports, records -  each additional page</t>
  </si>
  <si>
    <t>Per Business and Commerce Code Sec. 3.506 (b) Processing Fee for Holder of Payment Device - the holder to seek collection of the face value of dishonored payment device may charge the drawer or indorser a reasonable fee of not more than $30. (80% of $30 = $24)
Recommendation for Council approval to raise the fee to the amount alloable by statute, which is $30. [MCD].</t>
  </si>
  <si>
    <t>CIR Fee</t>
  </si>
  <si>
    <t>Court Information Request Related Fee</t>
  </si>
  <si>
    <t>02-98</t>
  </si>
  <si>
    <t xml:space="preserve">$0.75/copy,  </t>
  </si>
  <si>
    <t xml:space="preserve">$0.75/copy  </t>
  </si>
  <si>
    <t xml:space="preserve">TPIA related fees are very specific and outlined in the statute. Changes to these fees require amendments to the law by the Texas Legislature.
</t>
  </si>
  <si>
    <t xml:space="preserve">Texas Government Code- Chapter 552 </t>
  </si>
  <si>
    <t xml:space="preserve"> $28.50/ hr. programming costs</t>
  </si>
  <si>
    <t>Court Fee</t>
  </si>
  <si>
    <t xml:space="preserve">Juvenile case manager fee [Tx CCP § 102.0174(b)] </t>
  </si>
  <si>
    <t xml:space="preserve">16-9(e)
</t>
  </si>
  <si>
    <t>The Deparment will seek City Council approval to raise the fee collected from the current $3.00 to the proposed $5.00, which is permisable by statue.
*Max set at $5.00 in 2005</t>
  </si>
  <si>
    <t>Security fee [Tx CCP § 102.017] Government Code 102.120</t>
  </si>
  <si>
    <t xml:space="preserve">16-10(a)
</t>
  </si>
  <si>
    <t>The request to increase the fee collected in the Building Security Fund  from the current $3 to the proposed $4 was not approved by the Legislature this past session. The FY 2012 amount collected for each paid citation remains the same.
*Max set at $3.00 (CCP 102.017)</t>
  </si>
  <si>
    <t>Technology fee [Tx CCP § 102.017] and Government Code 102.121</t>
  </si>
  <si>
    <t>16-13(a)
***
Code of Criminal Procedure 102.0172          and          Government Code        102.121</t>
  </si>
  <si>
    <t>The request to increase the fee collected in the Technology Fund  from the current $4 to the proposed $5 was not approved by the Legislature this past session. The FY 2012 amount collected for each paid citation remains the same.
*Max set at $4.00 (CCP 102.121)</t>
  </si>
  <si>
    <t>Data Report Subscription Fee (Support)</t>
  </si>
  <si>
    <t>DATA Reporting Fees</t>
  </si>
  <si>
    <t xml:space="preserve">$29.25
(daily)  </t>
  </si>
  <si>
    <t xml:space="preserve">The Department recommends this  increase in fees to offset the cost to provide this service. This fee is discretionary and the fee charged can be adjusted by the Presiding Judge as required. New proposed fee $35 (daily) $50(weekly) $85(monthly).
</t>
  </si>
  <si>
    <t xml:space="preserve">$46.25 (weekly)  </t>
  </si>
  <si>
    <t xml:space="preserve">$43.25 (weekly)  </t>
  </si>
  <si>
    <t xml:space="preserve">The Department recommends this  increase in fees to offset the cost to provide this service.             This fee is discretionary and the fee charged can be adjusted by the Presiding Judge as required. New proposed fee $35 (daily) $50(weekly) $85(monthly).
</t>
  </si>
  <si>
    <t xml:space="preserve">  $79.25/ monthly</t>
  </si>
  <si>
    <t>Lost or Stolen Property</t>
  </si>
  <si>
    <t>Petition for disposition of property of undetermined ownership, filing fee</t>
  </si>
  <si>
    <t>34-174(e)</t>
  </si>
  <si>
    <t>Notary Fee (Support)</t>
  </si>
  <si>
    <t>Notary fee associated with Court documents including Driving Safety Course (DSC) Completions.</t>
  </si>
  <si>
    <t>Texas Government Code  Chapter 406 (406.024)</t>
  </si>
  <si>
    <t xml:space="preserve">Current fee to be increased to $5.00. Revenue Generated based on approx. 61K certifications per fiscal year.
</t>
  </si>
  <si>
    <t>Online Payment Fee (Support)</t>
  </si>
  <si>
    <t>Convenience fee for making an on-line payment for a citation as per contract with outside vendor.</t>
  </si>
  <si>
    <t xml:space="preserve"> The credit card fees for online payments will be covered by the vendor. Estimated savings in FY 13 $132,000.
</t>
  </si>
  <si>
    <t>Parking Appeal Fee (Support)</t>
  </si>
  <si>
    <t>Appeal filing fee for parking citation</t>
  </si>
  <si>
    <t>16-67
***
Texas Transportation Code Section 682.011</t>
  </si>
  <si>
    <t>$15.00
per citation</t>
  </si>
  <si>
    <t>City Council recently approved the increase to the Parking citations.
Increased by Ord. No. 2011-654 (Effective 08/03/2011)</t>
  </si>
  <si>
    <t>Special Events</t>
  </si>
  <si>
    <t>Mayor Office</t>
  </si>
  <si>
    <t>Application processing fee</t>
  </si>
  <si>
    <t>25-5(b)</t>
  </si>
  <si>
    <t>Set by Ord. No. 2010-911</t>
  </si>
  <si>
    <t>Parade application fee</t>
  </si>
  <si>
    <t>25-105(e)</t>
  </si>
  <si>
    <t>Parade security and traffic control services, per additional intersection over 12.</t>
  </si>
  <si>
    <t>25-102(f)(2)</t>
  </si>
  <si>
    <t>Street function application fee</t>
  </si>
  <si>
    <t>25-60(e)</t>
  </si>
  <si>
    <t>Correctional Facility Permit</t>
  </si>
  <si>
    <t>Planning and Development</t>
  </si>
  <si>
    <t>Application - Original</t>
  </si>
  <si>
    <t>28-153(b)(1)</t>
  </si>
  <si>
    <t>Application - Renewal</t>
  </si>
  <si>
    <t>Permit transfer</t>
  </si>
  <si>
    <t>28-156(b)</t>
  </si>
  <si>
    <t>Hazardous Enterprises</t>
  </si>
  <si>
    <t>Permit, restricted or unrestricted</t>
  </si>
  <si>
    <t>28-231(b)(10)</t>
  </si>
  <si>
    <t>Chapter 28, Sec. 231</t>
  </si>
  <si>
    <t>Registration</t>
  </si>
  <si>
    <t>Transfer fee for haz mat</t>
  </si>
  <si>
    <t>28-234</t>
  </si>
  <si>
    <t>Chapter 28, Sec. 234</t>
  </si>
  <si>
    <t>Historic Preservation</t>
  </si>
  <si>
    <t>Application for certificate of non-designation</t>
  </si>
  <si>
    <t>33-228(a)</t>
  </si>
  <si>
    <t>Chapter 33-228</t>
  </si>
  <si>
    <t>6-Historic Preservation</t>
  </si>
  <si>
    <t>Location of hotels</t>
  </si>
  <si>
    <t>Permit to construct, alter or remodel</t>
  </si>
  <si>
    <t>28-204</t>
  </si>
  <si>
    <t>28-207</t>
  </si>
  <si>
    <t>Off-street Parking and Loading</t>
  </si>
  <si>
    <t>Parking management areas</t>
  </si>
  <si>
    <t>26-500(b)(1)</t>
  </si>
  <si>
    <t>An application fee set by the director to cover administrative expenses of the city related to the creation of a parking management area</t>
  </si>
  <si>
    <t>26-561(a)(2)</t>
  </si>
  <si>
    <t>6-Off Street Parking</t>
  </si>
  <si>
    <t>Regulation of Towers</t>
  </si>
  <si>
    <t>Tower permit fees</t>
  </si>
  <si>
    <t>41-57</t>
  </si>
  <si>
    <t>Increased by Ord. No. 2010-1064, also added auto increase provision</t>
  </si>
  <si>
    <t>Subdivisions, developments and platting: requirements and procedures</t>
  </si>
  <si>
    <t xml:space="preserve">Application for approval of a subdivision plat                                                                     Class I Plat                                                                                                                        </t>
  </si>
  <si>
    <t>42-54</t>
  </si>
  <si>
    <t>6-Platting Fees</t>
  </si>
  <si>
    <t xml:space="preserve">Application for approval of a subdivision plat Class 2 Plat                                                                                                                        </t>
  </si>
  <si>
    <t xml:space="preserve">Application for approval of a subdivision plat Class 3 Plat                                                                                                                        </t>
  </si>
  <si>
    <t xml:space="preserve">Application for approval of a subdivision plat-
variance request = 30% of base fee                                                             </t>
  </si>
  <si>
    <t xml:space="preserve">Application for the approval of a development plat
Variance request =  30% of base fee. </t>
  </si>
  <si>
    <t>Application for the approval of a general plan</t>
  </si>
  <si>
    <t>Application for the approval of a street dedication plat</t>
  </si>
  <si>
    <t>Application for the approval of a subdivision plat: lot and reserve fees.</t>
  </si>
  <si>
    <t>$16.77 per lot
&amp; $108.39 ea acre</t>
  </si>
  <si>
    <t>$16.25 per lot
&amp; $105.00 ea acre</t>
  </si>
  <si>
    <t>$16.25 per lot; and $105 per each acre or any fraction thereof for each area platted as a reserve</t>
  </si>
  <si>
    <t>$17.17 per lot 
&amp; $111.01 ea acre</t>
  </si>
  <si>
    <t>17.1760 &amp; 
111.0145</t>
  </si>
  <si>
    <t>$0.40 &amp;
$2.62</t>
  </si>
  <si>
    <t>$17.39 per lot
&amp; $112.40 ea acre</t>
  </si>
  <si>
    <t>17.39 &amp;
112.401</t>
  </si>
  <si>
    <t>$0.21 &amp;
$1.39</t>
  </si>
  <si>
    <t>Extension of Approval</t>
  </si>
  <si>
    <t>Plat Name Change</t>
  </si>
  <si>
    <t>Site Plan Compliance Review</t>
  </si>
  <si>
    <t>6-Site Plan Compliance</t>
  </si>
  <si>
    <t>Subdivision Plat Recordation</t>
  </si>
  <si>
    <t>Vacating Plat</t>
  </si>
  <si>
    <t>Trees, shrubs and screening fences</t>
  </si>
  <si>
    <t>Variance application fee</t>
  </si>
  <si>
    <t>33-135(a)(2)</t>
  </si>
  <si>
    <t>6-Landscaping</t>
  </si>
  <si>
    <t>Row #</t>
  </si>
  <si>
    <t>Fee As of Year 2013</t>
  </si>
  <si>
    <t>Fee As of Jan 1, 2014</t>
  </si>
  <si>
    <t>PWE</t>
  </si>
  <si>
    <t>Use of training facilities/services by non-city employees</t>
  </si>
  <si>
    <t>02-280</t>
  </si>
  <si>
    <t xml:space="preserve"> Calculation</t>
  </si>
  <si>
    <t xml:space="preserve">Established by director  based upon the city's cost of providing the services </t>
  </si>
  <si>
    <t>Calculation</t>
  </si>
  <si>
    <t>PW&amp;E determines</t>
  </si>
  <si>
    <t>Inter-departmental use of training facilities/services</t>
  </si>
  <si>
    <t>Parking in Post Office parking lot - M-F, 6am-6pm, per day</t>
  </si>
  <si>
    <t>02-281(b)(1)</t>
  </si>
  <si>
    <t>Plus tax</t>
  </si>
  <si>
    <t>Parking in department's parking lots (special events) - All other times, per day</t>
  </si>
  <si>
    <t>02-281(b)(2)</t>
  </si>
  <si>
    <t xml:space="preserve">Abandonment / Sale of City Land, Streets </t>
  </si>
  <si>
    <t>Cash deposit to obtain appraisal of land in question</t>
  </si>
  <si>
    <t>02-240(b)</t>
  </si>
  <si>
    <t>Abandonment / Sale of City Land / Streets</t>
  </si>
  <si>
    <r>
      <t xml:space="preserve">Abandonment of City Property Easements, </t>
    </r>
    <r>
      <rPr>
        <sz val="10"/>
        <color theme="1"/>
        <rFont val="Calibri"/>
        <family val="2"/>
      </rPr>
      <t>Minimum</t>
    </r>
  </si>
  <si>
    <t>02-238(a)</t>
  </si>
  <si>
    <t>Or appraised value or actual cost, if greater</t>
  </si>
  <si>
    <r>
      <t xml:space="preserve">Abandonment of City Property Narrow Strips of Land, </t>
    </r>
    <r>
      <rPr>
        <sz val="10"/>
        <color theme="1"/>
        <rFont val="Calibri"/>
        <family val="2"/>
      </rPr>
      <t>Minimum</t>
    </r>
  </si>
  <si>
    <t>02-239(2)a</t>
  </si>
  <si>
    <r>
      <t>Abandonment of City Property Streets and Alleys,</t>
    </r>
    <r>
      <rPr>
        <sz val="10"/>
        <color theme="1"/>
        <rFont val="Calibri"/>
        <family val="2"/>
      </rPr>
      <t xml:space="preserve"> Minimum</t>
    </r>
  </si>
  <si>
    <t>02-237(1)</t>
  </si>
  <si>
    <t>Building Code -General</t>
  </si>
  <si>
    <t xml:space="preserve">Fee Refunds - Base Charge </t>
  </si>
  <si>
    <t xml:space="preserve">Fee Refunds -- Base Charge Plus 10% </t>
  </si>
  <si>
    <t>Permit or License Administrative Fee</t>
  </si>
  <si>
    <t>117.1.1</t>
  </si>
  <si>
    <t>Fee Charged upon preparation of each  permit or license issued.</t>
  </si>
  <si>
    <t xml:space="preserve">Approved fabricators - Inspection for approving a certified agent or agency </t>
  </si>
  <si>
    <t>117.1.11</t>
  </si>
  <si>
    <t>For purpose of certifying the agent/agency</t>
  </si>
  <si>
    <t>Building Code - General</t>
  </si>
  <si>
    <t xml:space="preserve">Approved fabricators - Inspection for verifying and approving a fabricator </t>
  </si>
  <si>
    <t>For approving the fabricators quality control program</t>
  </si>
  <si>
    <t>Permit or Certificate Name Change</t>
  </si>
  <si>
    <t>117.1.14</t>
  </si>
  <si>
    <t>Name Change</t>
  </si>
  <si>
    <t>Permit or Certificate Address Change</t>
  </si>
  <si>
    <t>Address Change</t>
  </si>
  <si>
    <t>Request for special approval, alternate method, interpretation or modification due to practical difficulty - STANDARD</t>
  </si>
  <si>
    <t>117.1.15</t>
  </si>
  <si>
    <t>Fee for when minimal amount of research necessary</t>
  </si>
  <si>
    <t>Request for special approval, alternate method, interpretation or modification due to practical difficulty - MODERATE,  2 to 4 Hours</t>
  </si>
  <si>
    <t>Fee for when moderate amount of research is necessary</t>
  </si>
  <si>
    <t>Request for special approval, alternate method, interpretation or modification due to practical difficulty - EXTENSIVE Base Charge</t>
  </si>
  <si>
    <t>Fee for when extensive research is necessary, an additional $125 per hour if in excess of 4 hours</t>
  </si>
  <si>
    <t xml:space="preserve">Request for special approval, alternate method, interpretation or modification due to practical difficulty EXTENSIVE Base Charge Plus Fee for each hour or fraction thereof over 4 hours  </t>
  </si>
  <si>
    <t>Fee or Deposit Fee Receipt when issued by the building official</t>
  </si>
  <si>
    <t>117.1.2</t>
  </si>
  <si>
    <t>Fee charged for each fee or deposit receipt.</t>
  </si>
  <si>
    <t>Building Code-General Inspection</t>
  </si>
  <si>
    <t>Re-Inspection Fee</t>
  </si>
  <si>
    <t>117.1.5</t>
  </si>
  <si>
    <t>For reinspection due to faulty materials/workmanship or incomplete work</t>
  </si>
  <si>
    <t>Building Code - General Inspection</t>
  </si>
  <si>
    <t>Specially Requested Inspection during working hours</t>
  </si>
  <si>
    <t>117.1.6</t>
  </si>
  <si>
    <t>If the inspector is requested at a specific time</t>
  </si>
  <si>
    <t>Emergency Inspection Base Charge for up to 4 hours</t>
  </si>
  <si>
    <t>117.1.7</t>
  </si>
  <si>
    <t>If unforeseeable incident necessitates immediate inspection</t>
  </si>
  <si>
    <t xml:space="preserve">Emergency Inspection Base Charge plus Fee for each hour or fraction thereof above 4 hours </t>
  </si>
  <si>
    <t>For each additional hour after 4.</t>
  </si>
  <si>
    <t>Inspection &amp; Plan Review Outside Normal Working Hours Base Charge for up to 4 hours</t>
  </si>
  <si>
    <t>117.1.8</t>
  </si>
  <si>
    <t>Inspection requested outside of normal working hours</t>
  </si>
  <si>
    <t xml:space="preserve">Inspection &amp; Plan Review Outside Normal Working Hours Base Charge Plus Fee for each hour or fraction thereof above 4 hours </t>
  </si>
  <si>
    <t>Inspection Outside of Jurisdiction plus mileage established per IRS</t>
  </si>
  <si>
    <t>117.1.9</t>
  </si>
  <si>
    <t>Minimum Investigation Fee  - Work Without a Permit</t>
  </si>
  <si>
    <t>117.1.16 (304.4) / 2011-656 (8.3.11)</t>
  </si>
  <si>
    <t>Ordinance 2011-656, passed 8.3.11</t>
  </si>
  <si>
    <r>
      <rPr>
        <sz val="10"/>
        <color theme="1"/>
        <rFont val="Calibri"/>
        <family val="2"/>
      </rPr>
      <t>Minimum Permit Fee For all Permits except Plumbing</t>
    </r>
  </si>
  <si>
    <t>117.1.3</t>
  </si>
  <si>
    <t>Minimum charge for any single permit.</t>
  </si>
  <si>
    <t>Adminstration - City Engineer</t>
  </si>
  <si>
    <t>City Engineer Plan Review
upon first submittal, administrative fee per set of plans</t>
  </si>
  <si>
    <t>02-283</t>
  </si>
  <si>
    <t>Exhibit B to Ord. 2005-820</t>
  </si>
  <si>
    <t>City Engineer Plan Review
upon first submittal, plan review fee per plan sheet</t>
  </si>
  <si>
    <t>City Engineer Plan Review
upon re-submittal, plan review fee per added plan sheet</t>
  </si>
  <si>
    <t>Notice to building owners or building managers that an individual has requested their building plans - Administrative fee</t>
  </si>
  <si>
    <t>02-284(b)</t>
  </si>
  <si>
    <t xml:space="preserve">Building Code - Alarms, Detectors, Electronic Locks, Central Station Security Testing </t>
  </si>
  <si>
    <r>
      <t>Electronic locks for the first 2 floors</t>
    </r>
    <r>
      <rPr>
        <sz val="10"/>
        <color rgb="FFFF0000"/>
        <rFont val="Calibri"/>
        <family val="2"/>
        <scheme val="minor"/>
      </rPr>
      <t/>
    </r>
  </si>
  <si>
    <t>117.10 / 2011-656 (8.3.11)</t>
  </si>
  <si>
    <t>Ordinance 2011-656 (passed 8.3.11)</t>
  </si>
  <si>
    <t xml:space="preserve">Electronic locks  for each additional floor after the first 2 floors </t>
  </si>
  <si>
    <r>
      <t>Electronic locks</t>
    </r>
    <r>
      <rPr>
        <sz val="10"/>
        <color theme="1"/>
        <rFont val="Calibri"/>
        <family val="2"/>
      </rPr>
      <t xml:space="preserve"> Minimum permit fee</t>
    </r>
  </si>
  <si>
    <t xml:space="preserve">Building Code - Boilers </t>
  </si>
  <si>
    <r>
      <t>Boiler installation - Base Charge</t>
    </r>
    <r>
      <rPr>
        <sz val="10"/>
        <color rgb="FFFF0000"/>
        <rFont val="Calibri"/>
        <family val="2"/>
        <scheme val="minor"/>
      </rPr>
      <t/>
    </r>
  </si>
  <si>
    <t>117.4.1 / 2010-1016 (12.15.10)</t>
  </si>
  <si>
    <t xml:space="preserve">Boiler Installation - Base Charge Plus Fee per BHP or part thereof </t>
  </si>
  <si>
    <r>
      <t xml:space="preserve">Boiler Installation </t>
    </r>
    <r>
      <rPr>
        <sz val="10"/>
        <color theme="1"/>
        <rFont val="Calibri"/>
        <family val="2"/>
      </rPr>
      <t>Minimum Permit Fee</t>
    </r>
  </si>
  <si>
    <t>117.4 &amp; 117.1.3</t>
  </si>
  <si>
    <r>
      <t xml:space="preserve">Boiler Installation </t>
    </r>
    <r>
      <rPr>
        <sz val="10"/>
        <color theme="1"/>
        <rFont val="Calibri"/>
        <family val="2"/>
      </rPr>
      <t>Maximum Permit Fee</t>
    </r>
  </si>
  <si>
    <t>117.4.1</t>
  </si>
  <si>
    <t>Building Code - Boilers</t>
  </si>
  <si>
    <t>Boiler annual fee (not subject to minimum fee)</t>
  </si>
  <si>
    <t xml:space="preserve">117.4.2 </t>
  </si>
  <si>
    <t xml:space="preserve">Boiler Repair Base Charge  </t>
  </si>
  <si>
    <t xml:space="preserve">117.4.3 </t>
  </si>
  <si>
    <r>
      <t xml:space="preserve">Boiler Repair Base Charge Plus </t>
    </r>
    <r>
      <rPr>
        <sz val="10"/>
        <color theme="1"/>
        <rFont val="Calibri"/>
        <family val="2"/>
      </rPr>
      <t xml:space="preserve">2% of Valuation </t>
    </r>
    <r>
      <rPr>
        <sz val="10"/>
        <color rgb="FFFF0000"/>
        <rFont val="Calibri"/>
        <family val="2"/>
      </rPr>
      <t/>
    </r>
  </si>
  <si>
    <t>117.4.3 / 2010-1016 (12.15.10)</t>
  </si>
  <si>
    <t xml:space="preserve">Mechanical Code - Boilers </t>
  </si>
  <si>
    <t>Boiler Operator Permit - New</t>
  </si>
  <si>
    <t>Boiler Operator Permit - Renewal within 30 days after expiration</t>
  </si>
  <si>
    <t>Boiler Operator Permit - Renewal after 30 days</t>
  </si>
  <si>
    <r>
      <t xml:space="preserve">Boiler Permit: </t>
    </r>
    <r>
      <rPr>
        <sz val="10"/>
        <color theme="1"/>
        <rFont val="Calibri"/>
        <family val="2"/>
      </rPr>
      <t>Minimum Permit Fee</t>
    </r>
  </si>
  <si>
    <t>Building Code- Electrical</t>
  </si>
  <si>
    <t>Electrical Meter Loop &amp; Service up to 50kW</t>
  </si>
  <si>
    <t>117.6.1</t>
  </si>
  <si>
    <t>Electrical Meter Loop &amp; Service, 51-250kW</t>
  </si>
  <si>
    <t>Building Code - Electrical</t>
  </si>
  <si>
    <t xml:space="preserve">Electrical Meter Loop &amp; Service, over 250kW </t>
  </si>
  <si>
    <t>Electrical Panel with 8 or more circuits each</t>
  </si>
  <si>
    <t>Electrical Outlet - Fee per Outlet</t>
  </si>
  <si>
    <t>Electrical Vehicle Charging Outlets - Level 1</t>
  </si>
  <si>
    <t>Electrical Vehicle Charging Outlets - Level 2</t>
  </si>
  <si>
    <t>Electrical Vehicle Charging Outlets - Level 3</t>
  </si>
  <si>
    <t>Electrical Lighting or appliance  - Fee per Fixture</t>
  </si>
  <si>
    <t>117.6.2</t>
  </si>
  <si>
    <t>Any current-consuming permanent device for illumination</t>
  </si>
  <si>
    <t>Electrical Range - Fee per Receptacle</t>
  </si>
  <si>
    <t>Each</t>
  </si>
  <si>
    <t>Clothes Dryer - Fee per Unit</t>
  </si>
  <si>
    <r>
      <t>Stove Top - Fee per Unit</t>
    </r>
    <r>
      <rPr>
        <strike/>
        <sz val="10"/>
        <color rgb="FFFF0000"/>
        <rFont val="Calibri"/>
        <family val="2"/>
        <scheme val="minor"/>
      </rPr>
      <t/>
    </r>
  </si>
  <si>
    <t>Oven - Fee per Unit</t>
  </si>
  <si>
    <t>Garbage Disposal - Fee per Unit</t>
  </si>
  <si>
    <t>Dishwasher - Fee per Unit</t>
  </si>
  <si>
    <t>Window A/C receptacle - Fee per Unit</t>
  </si>
  <si>
    <t>Motor - Up to 1  Horsepower or kW</t>
  </si>
  <si>
    <t>117.6.3</t>
  </si>
  <si>
    <t>Motor - over 1 and up to 10 Horsepower or kW</t>
  </si>
  <si>
    <t>Motor - Over 10 Horsepower or kW- Base Charge</t>
  </si>
  <si>
    <t>Plus $1.35 per each additional horsepower</t>
  </si>
  <si>
    <t xml:space="preserve">Motor - Over 10 Horsepower or kW- Base Charge plus Fee for each additional HP or kW over 10 HP/kW </t>
  </si>
  <si>
    <t>Building Code - Electrical Inspection</t>
  </si>
  <si>
    <t>Shop Inspection of Electrical Signs from 0 to 5kVA - Base Charge</t>
  </si>
  <si>
    <t>117.6.4</t>
  </si>
  <si>
    <t xml:space="preserve">Shop Inspection of Electrical Signs - Base Charge plus Fee for each additional kVA or fraction thereof over 5 kVA </t>
  </si>
  <si>
    <t>Installation Inspection of Electrical Signs from 0 to 5kVA - Base Charge</t>
  </si>
  <si>
    <t xml:space="preserve">Installation Inspection of Electrical Signs - Base Charge plus Fee for each additional kVA over 5 kVA </t>
  </si>
  <si>
    <t>Outdoor or Temporary Electric Streamers &amp; Festoon Lighting, Per Circuit</t>
  </si>
  <si>
    <t>117.6.5</t>
  </si>
  <si>
    <t xml:space="preserve">Ball park / Parking Lot Light Poles Base Charge for 1st Pole </t>
  </si>
  <si>
    <t xml:space="preserve">Ball Park / Parking Lot Light Poles - Fee for each additional pole over 1 </t>
  </si>
  <si>
    <t>Temporary Installations (wood saws, painting, etc)</t>
  </si>
  <si>
    <t>Temporary Installation of Sound Equipment</t>
  </si>
  <si>
    <t>Temporary Lighting Installation</t>
  </si>
  <si>
    <t>Temporary Carnival / amusement show installations Base Charge for 0 to 10 kVA</t>
  </si>
  <si>
    <t xml:space="preserve">Temporary Carnival / amusement show installations Base Charge plus Fee for each additional kVA over 10 </t>
  </si>
  <si>
    <t>Temporary saw poles per installation</t>
  </si>
  <si>
    <t>Temporary Cut-In Made Permanent</t>
  </si>
  <si>
    <t>Reconnection Fee</t>
  </si>
  <si>
    <t>Electrical Code - Annual Maintenance Permit</t>
  </si>
  <si>
    <t>Annual Maintenance Permit per Premises</t>
  </si>
  <si>
    <t>301.4 &amp; 2011-656 (8.3.11)</t>
  </si>
  <si>
    <r>
      <t xml:space="preserve">Electrical Permit: </t>
    </r>
    <r>
      <rPr>
        <sz val="10"/>
        <color theme="1"/>
        <rFont val="Calibri"/>
        <family val="2"/>
      </rPr>
      <t>Minimum Permit Fee</t>
    </r>
  </si>
  <si>
    <t xml:space="preserve">Electrical Code - Registration </t>
  </si>
  <si>
    <t>Contractor Registration (State License Registration)</t>
  </si>
  <si>
    <t>415 / 2011-656 (8.3.11)</t>
  </si>
  <si>
    <t>Ordinance 2011-656, passed 8.3.11 &amp; 2011-673 8.9.11</t>
  </si>
  <si>
    <t>Master Electrician of Record Registration (State License Registration)</t>
  </si>
  <si>
    <t>Ordinance 2011-656, passed 8.3.11 &amp; 2011-673 8.9.12</t>
  </si>
  <si>
    <t>Sign Master Electrician of Record Registration (State License Registration)</t>
  </si>
  <si>
    <t>Ordinance 2011-656, passed 8.3.11 &amp; 2011-673 8.9.13</t>
  </si>
  <si>
    <t>Residential Appliance Installation Contractor Registration (State License Registration)</t>
  </si>
  <si>
    <t>Ordinance 2011-656, passed 8.3.11 &amp; 2011-673 8.9.14</t>
  </si>
  <si>
    <t xml:space="preserve">Electrical Code- Registration </t>
  </si>
  <si>
    <r>
      <t xml:space="preserve">Residential Appliance Installer Registration </t>
    </r>
    <r>
      <rPr>
        <b/>
        <sz val="10"/>
        <color rgb="FFFF0000"/>
        <rFont val="Calibri"/>
        <family val="2"/>
        <scheme val="minor"/>
      </rPr>
      <t/>
    </r>
  </si>
  <si>
    <t>Ordinance 2011-656, passed 8.3.11 &amp; 2011-673 8.9.15</t>
  </si>
  <si>
    <t xml:space="preserve">Electrical Code - Licensing </t>
  </si>
  <si>
    <t>Contractor City License / Renewal (State License Registration)</t>
  </si>
  <si>
    <t xml:space="preserve">  Ordinance 2011-673 on 8.9.16</t>
  </si>
  <si>
    <t xml:space="preserve">Master Electrician of Record City License Renewal </t>
  </si>
  <si>
    <t xml:space="preserve">Sign Master Electrician of Record License Renewal </t>
  </si>
  <si>
    <t>Line Master Electrician of Record City License Renewal</t>
  </si>
  <si>
    <t>Master Electrician City License Renewal</t>
  </si>
  <si>
    <t>Sign Master Electrician City License Renewal</t>
  </si>
  <si>
    <t>Line Master Electrician City License Renewal</t>
  </si>
  <si>
    <t>Journeyman Electrician City License Renewal</t>
  </si>
  <si>
    <t>Electrical Code - Licensing</t>
  </si>
  <si>
    <t>Journeyman Lineman City License Renewal</t>
  </si>
  <si>
    <t>Sign Journeyman City License Renewal</t>
  </si>
  <si>
    <t>Residential Wireman  City License Renewal</t>
  </si>
  <si>
    <t>Maintenance Electrician City License Renewal</t>
  </si>
  <si>
    <t>Apprentice City License Renewal (Not State)</t>
  </si>
  <si>
    <t>Building Code - Elevators</t>
  </si>
  <si>
    <t>Installation of Elevator, Escalator, Manlift, Moving Walk, Inclined Stairway, Chairlift, Personnel Hoist or Wheelchair Lift Permit Base Charge for up to $40,000 in value, each (not in private residence)</t>
  </si>
  <si>
    <t>117.7.1</t>
  </si>
  <si>
    <t>Installation of Elevator, Escalator, Manlift, Moving Walk, Inclined Stairway, Chairlift, Personnel Hoist or Wheelchair Lift Permit Base Charge for up to $40,000 in value Base Fee plus Fee for each additional $1,000 valuation  or fraction thereof over $40K $40,000 (not in private residence)</t>
  </si>
  <si>
    <t>Personnel Hoist Manufacturing Design (not in private residence)</t>
  </si>
  <si>
    <t>Installation in private residence of Elevator, Escalator, Manlift, Moving Walk, Inclined Stairway, Chairlift, Personnel Hoist or Wheelchair Lift - Permit Base Charge for up to $10,000 of valuation, each</t>
  </si>
  <si>
    <t>Building Code- Elevators</t>
  </si>
  <si>
    <t xml:space="preserve">Installations in private residence of Elevator, Escalator, Manlift, Moving Walk, Inclined Stairway, Chairlift, Personnel Hoist or Wheelchair Lift Permit Base Charge for up to $10,000 in value plus Fee for each additional $1,000 in valuation or fraction thereof over the first $10,000 </t>
  </si>
  <si>
    <r>
      <t>Building Code - Elevators</t>
    </r>
    <r>
      <rPr>
        <sz val="10"/>
        <color rgb="FFFF0000"/>
        <rFont val="Calibri"/>
        <family val="2"/>
        <scheme val="minor"/>
      </rPr>
      <t/>
    </r>
  </si>
  <si>
    <t>Inspection of Personnel Hoist - Acceptance Load Test (includes 2 monthly inspections)</t>
  </si>
  <si>
    <t>117.7.2</t>
  </si>
  <si>
    <t>Inspection of Personnel Hoist - 3 Month Periodic Test</t>
  </si>
  <si>
    <t>Inspection of Personnel Hoist - Single Cage</t>
  </si>
  <si>
    <t>Inspection of Personnel Hoist - Twin-Cage</t>
  </si>
  <si>
    <t>Acceptance Inspection - New Elevator  - Each Elevator</t>
  </si>
  <si>
    <t>Acceptance Inspection - Escalator, Dumbwaiter, Wheelchair Lift, Manlift or Moving Walk - New installation or alteration, each</t>
  </si>
  <si>
    <t>Annual inspection - Elevator</t>
  </si>
  <si>
    <t>Re-inspection  - Elevator</t>
  </si>
  <si>
    <t>Escalator Annual Inspection</t>
  </si>
  <si>
    <t>Moving walkway Annual Inspection</t>
  </si>
  <si>
    <t>Wheelchair Lift Annual Inspection</t>
  </si>
  <si>
    <t xml:space="preserve">Dumbwaiter Annual Inspection - first 1 to 10 landings </t>
  </si>
  <si>
    <t xml:space="preserve">Dumbwaiter Annual Inspection Base Charge plus fee for each additional landing </t>
  </si>
  <si>
    <t>Manlift or Inclined Stairway chairlift Annual Inspection, each</t>
  </si>
  <si>
    <t>Traction Elevator Load Test every 5 Years</t>
  </si>
  <si>
    <t>Traction Elevator Load Test - Add Counter-Weight safeties</t>
  </si>
  <si>
    <t>Traction Elevator Load Test - Add Reduced Stroke Buffer</t>
  </si>
  <si>
    <t>Traction Elevator Load Test - Add a Spring Buffer</t>
  </si>
  <si>
    <t>Hydraulic Elevator Load Test every 3 Years</t>
  </si>
  <si>
    <t>Rescheduled Elevator Test</t>
  </si>
  <si>
    <t>Elevator Test - Longer than 8 hours, Fee per each additional Hour or fraction thereof over 8 Hours</t>
  </si>
  <si>
    <t>Elevator Re-Inspection</t>
  </si>
  <si>
    <t>117.7.3</t>
  </si>
  <si>
    <t>Elevator, Manlift, Moving Walk, inclined stairway, chairlift, personnel hoist or wheelchair lift: Operating or Limited Permit, each</t>
  </si>
  <si>
    <t>117.7.4</t>
  </si>
  <si>
    <t>Escalator or moving walkway Operating or Limited Permit</t>
  </si>
  <si>
    <t>Dumbwaiter Operating or Limited Permit</t>
  </si>
  <si>
    <t>Personnel Hoist Operating or Limited Permit</t>
  </si>
  <si>
    <t>Wheelchair Lift Operating or Limited Permit</t>
  </si>
  <si>
    <t>Manlift Operating or Limited Permit</t>
  </si>
  <si>
    <t>Inclined Stairway Chairlift Operating or Limited Permit</t>
  </si>
  <si>
    <r>
      <t xml:space="preserve">Elevator Permit: </t>
    </r>
    <r>
      <rPr>
        <sz val="10"/>
        <color theme="1"/>
        <rFont val="Calibri"/>
        <family val="2"/>
      </rPr>
      <t>Minimum Permit Fee</t>
    </r>
  </si>
  <si>
    <t xml:space="preserve">Building Code - Fire Protection / Alarm Fees </t>
  </si>
  <si>
    <t>Alarms, detectors, central station security testing - 1 to 10 Devices</t>
  </si>
  <si>
    <t>117.10 &amp; 2011-656 (8.3.11)</t>
  </si>
  <si>
    <t>Alarms, detectors, central station security testing - 11 to 25 Devices</t>
  </si>
  <si>
    <t>Alarms, detectors, central station security testing -  26 to 200 Devices</t>
  </si>
  <si>
    <t xml:space="preserve">Alarms, detectors, central station security testing - Base Charge for first 200 Devices plus Fee for each additional Device  after the first 200 on the same permit </t>
  </si>
  <si>
    <t xml:space="preserve">Building Code - Fire </t>
  </si>
  <si>
    <t>Fire Protection Fee - Valve regulated fire sprinkler system - Base Charge for first 1 to 25 heads in any portion of the building</t>
  </si>
  <si>
    <t>117.5.1 / 2011-547 (6.22.11)</t>
  </si>
  <si>
    <t xml:space="preserve">Fire Protection Fee - Valve regulated fire sprinkler system - each additional head over 25 in any portion of the building </t>
  </si>
  <si>
    <t>Building Code - Fire</t>
  </si>
  <si>
    <r>
      <t xml:space="preserve">Fire Protection Fee - fire sprinkler system - </t>
    </r>
    <r>
      <rPr>
        <sz val="10"/>
        <color theme="1"/>
        <rFont val="Calibri"/>
        <family val="2"/>
      </rPr>
      <t>Minimum permit fee</t>
    </r>
  </si>
  <si>
    <t xml:space="preserve">Building Code- Fire </t>
  </si>
  <si>
    <r>
      <t xml:space="preserve">Fire Protection Plan Review per Fire Sprinkler head  </t>
    </r>
    <r>
      <rPr>
        <b/>
        <sz val="14"/>
        <color theme="1"/>
        <rFont val="Calibri"/>
        <family val="2"/>
        <scheme val="minor"/>
      </rPr>
      <t xml:space="preserve"> </t>
    </r>
  </si>
  <si>
    <t>Building Code - Hazardous Occupancy or Tank Storage</t>
  </si>
  <si>
    <t>Hazardous Occupancy Plan Review and Inspection</t>
  </si>
  <si>
    <t>117.12 / 2011-547 (6.22.11)</t>
  </si>
  <si>
    <t>Hazardous Occupancy Onsite  Re-Inspection Fee</t>
  </si>
  <si>
    <t>Hazardous Occupancy Revisions to Plans</t>
  </si>
  <si>
    <t xml:space="preserve">Building Code -  High Piled Storage </t>
  </si>
  <si>
    <r>
      <t>High Piled Storage Plan Review fees</t>
    </r>
    <r>
      <rPr>
        <strike/>
        <sz val="10"/>
        <color theme="1"/>
        <rFont val="Calibri"/>
        <family val="2"/>
        <scheme val="minor"/>
      </rPr>
      <t xml:space="preserve"> </t>
    </r>
    <r>
      <rPr>
        <sz val="10"/>
        <color theme="1"/>
        <rFont val="Calibri"/>
        <family val="2"/>
        <scheme val="minor"/>
      </rPr>
      <t>&amp; inspection of High Piled Storage Building</t>
    </r>
    <r>
      <rPr>
        <strike/>
        <sz val="10"/>
        <color theme="1"/>
        <rFont val="Calibri"/>
        <family val="2"/>
        <scheme val="minor"/>
      </rPr>
      <t>s</t>
    </r>
  </si>
  <si>
    <t>117.11 &amp; 2011-547 (6.22.11)</t>
  </si>
  <si>
    <t>High Piled Storage Plan Review fees &amp; inspection of High Piled Storage Building Third Onsite Re-Inspection</t>
  </si>
  <si>
    <t>Building Code -  High Piled Storage</t>
  </si>
  <si>
    <t>High Piled Storage Revisions to Plan - Review Fee</t>
  </si>
  <si>
    <t xml:space="preserve">Building Code - HVAC Equipment </t>
  </si>
  <si>
    <t>HVAC - Ventilating Systems or Heating-only Systems (other than boilers) Base Charge</t>
  </si>
  <si>
    <t>117.3.1</t>
  </si>
  <si>
    <t>Plus 2% of valuation</t>
  </si>
  <si>
    <t xml:space="preserve">HVAC - Ventilating Systems or Heating-only Systems (other than boilers) Base Charge plus 2% of Unit Valuation </t>
  </si>
  <si>
    <t>HVAC - Repairs or Alterations to an existing heating, ventilating, A/C or refrigeration system Base Charge</t>
  </si>
  <si>
    <r>
      <t xml:space="preserve">Building Code - HVAC Equipment </t>
    </r>
    <r>
      <rPr>
        <sz val="10"/>
        <color rgb="FFFF0000"/>
        <rFont val="Calibri"/>
        <family val="2"/>
        <scheme val="minor"/>
      </rPr>
      <t/>
    </r>
  </si>
  <si>
    <t xml:space="preserve">HVAC - Repairs or Alterations to an existing heating, ventilating, A/C or refrigeration system Base Charge plus 2% of Valuation </t>
  </si>
  <si>
    <t>HVAC - Repairs or Alterations to Duct/Grill in Lease space where total valuation is less than $500 Base Charge</t>
  </si>
  <si>
    <t xml:space="preserve">Building Code - HVAC Equipment  </t>
  </si>
  <si>
    <t xml:space="preserve">Air Handling and Duct Systems - Fluid from External Source Base Charge </t>
  </si>
  <si>
    <t>Plus $4.50 per ton</t>
  </si>
  <si>
    <t xml:space="preserve">Air Handling and Duct Systems - Fluid from External Source Base Charge plus Fee per Ton </t>
  </si>
  <si>
    <t xml:space="preserve">117.3.1 </t>
  </si>
  <si>
    <t>Air Conditioning Cooling Equipment located in a Separate Building Base Charge</t>
  </si>
  <si>
    <t>Air Conditioning Cooling Equipment located in a Separate Building Base Charge plus Fee per Ton</t>
  </si>
  <si>
    <t>Complete Air Conditioning System Base Charge</t>
  </si>
  <si>
    <t>Plus $8.50 per ton</t>
  </si>
  <si>
    <t>Complete Air Conditioning System Base Charge plus Fee for each Ton of Refrigeration/HP, whichever is greater</t>
  </si>
  <si>
    <t>Plus $8.50 per ton of refrigeration/horsepower (greater)</t>
  </si>
  <si>
    <t>Commercial, manufacturing and industrial process refrigeration systems Base Charge</t>
  </si>
  <si>
    <t xml:space="preserve">Commercial, manufacturing and industrial process refrigeration systems Base Charge plus Fee per ton of refrigeration / HP </t>
  </si>
  <si>
    <r>
      <t>HVAC - Temporary Operation</t>
    </r>
    <r>
      <rPr>
        <strike/>
        <sz val="10"/>
        <color theme="1"/>
        <rFont val="Calibri"/>
        <family val="2"/>
        <scheme val="minor"/>
      </rPr>
      <t xml:space="preserve"> </t>
    </r>
    <r>
      <rPr>
        <sz val="10"/>
        <color theme="1"/>
        <rFont val="Calibri"/>
        <family val="2"/>
        <scheme val="minor"/>
      </rPr>
      <t>Inspection</t>
    </r>
  </si>
  <si>
    <t>117.3.2</t>
  </si>
  <si>
    <t>Local Vent Permit</t>
  </si>
  <si>
    <t>117.3.3</t>
  </si>
  <si>
    <t>HVAC - Self-Contained A/C Unit Base Charge</t>
  </si>
  <si>
    <t>117.3.4</t>
  </si>
  <si>
    <t>PLUS $8.50 per ton of refrigeration/horsepower (greater)</t>
  </si>
  <si>
    <t>HVAC - Self-Contained A/C Unit Base Charge plus Fee per Ton or HP of all units combined</t>
  </si>
  <si>
    <t xml:space="preserve">Building Code- HVAC Equipment </t>
  </si>
  <si>
    <t>HVAC for Manufactured Home Inspection</t>
  </si>
  <si>
    <t>117.3.5</t>
  </si>
  <si>
    <r>
      <t xml:space="preserve">Building Code- HVAC Equipment </t>
    </r>
    <r>
      <rPr>
        <b/>
        <sz val="12"/>
        <color rgb="FFFF0000"/>
        <rFont val="Calibri"/>
        <family val="2"/>
        <scheme val="minor"/>
      </rPr>
      <t xml:space="preserve"> </t>
    </r>
  </si>
  <si>
    <t>HVAC Certificate of Approval</t>
  </si>
  <si>
    <t>117.3.6</t>
  </si>
  <si>
    <t xml:space="preserve">HVAC - Permit Fee Base Charge  </t>
  </si>
  <si>
    <t xml:space="preserve">HVAC Permit Base Charge Plus 2% of Unit Valuation </t>
  </si>
  <si>
    <t xml:space="preserve">Mechanical Code - HVAC </t>
  </si>
  <si>
    <t>Inspection of temporary HVAC for maximum of 30 days</t>
  </si>
  <si>
    <t>117.2.1</t>
  </si>
  <si>
    <t>30 days use max</t>
  </si>
  <si>
    <t xml:space="preserve">Temporary HVAC Renewal every 30 days </t>
  </si>
  <si>
    <r>
      <t xml:space="preserve">HVAC  </t>
    </r>
    <r>
      <rPr>
        <sz val="10"/>
        <color theme="1"/>
        <rFont val="Calibri"/>
        <family val="2"/>
      </rPr>
      <t>Minimum Permit Fee</t>
    </r>
  </si>
  <si>
    <t>Building Code - Medical Gas</t>
  </si>
  <si>
    <t>Medical Gas Permit, each Outlet</t>
  </si>
  <si>
    <r>
      <t xml:space="preserve">Medical gas </t>
    </r>
    <r>
      <rPr>
        <sz val="10"/>
        <color theme="1"/>
        <rFont val="Calibri"/>
        <family val="2"/>
      </rPr>
      <t>Minimum Permit Fee</t>
    </r>
  </si>
  <si>
    <t>Building Code - Occupancy &amp; Inspection</t>
  </si>
  <si>
    <t xml:space="preserve">Certificate of Occupancy for Existing Building - First Story </t>
  </si>
  <si>
    <t>117.2.3</t>
  </si>
  <si>
    <t>Fee applies to occupancy &amp; inspection of existing buildings</t>
  </si>
  <si>
    <t xml:space="preserve">Certificate of Occupancy for Existing Building Base Charge Plus Fee for each additional Story </t>
  </si>
  <si>
    <t>Certificate of Occupancy for Existing Building - Fee for each additional sq ft above 10,000 (maximum 200,000 sq ft)</t>
  </si>
  <si>
    <t xml:space="preserve">Certificate of Occupancy for Existing Building Residential Multifamily, 1 to 30 units, Base Charge </t>
  </si>
  <si>
    <t xml:space="preserve">Certificate of Occupancy for Existing Building Residential Multifamily Base Charge plus Fee for each additional unit over 30 units </t>
  </si>
  <si>
    <t>Duplicate Life Safety Compliance Certificate</t>
  </si>
  <si>
    <t>Certificate of Occupancy Re-Validation Inspection</t>
  </si>
  <si>
    <r>
      <t xml:space="preserve"> Certificate of Occupancy Revision</t>
    </r>
    <r>
      <rPr>
        <strike/>
        <sz val="10"/>
        <color theme="1"/>
        <rFont val="Calibri"/>
        <family val="2"/>
        <scheme val="minor"/>
      </rPr>
      <t xml:space="preserve"> </t>
    </r>
    <r>
      <rPr>
        <sz val="10"/>
        <color theme="1"/>
        <rFont val="Calibri"/>
        <family val="2"/>
        <scheme val="minor"/>
      </rPr>
      <t xml:space="preserve">Request - Name Change Only </t>
    </r>
  </si>
  <si>
    <t>Duplicate / Copy of Certificate of Occupancy</t>
  </si>
  <si>
    <t>Certificate of Occupancy Revision Request - Change of Address</t>
  </si>
  <si>
    <t>Incinerator Inspection</t>
  </si>
  <si>
    <t>Certificate of Occupancy for Retail / Office space less than 3,000 sq ft in a multi-tenants building - when performed at the same time as the core inspection</t>
  </si>
  <si>
    <t>Certificate of Occupancy for retail / office space less than 3,000 sq ft - when NOT performed at the same time as the core inspection, but performed as a separate inspection not associated with the core</t>
  </si>
  <si>
    <t>Certificate of Occupancy or Compliance for a building or structure or portion thereof such as an individual business lease space</t>
  </si>
  <si>
    <t>117.1.4</t>
  </si>
  <si>
    <t>Building Code - Occupancy</t>
  </si>
  <si>
    <t>Temporary Certificate of Occupancy (Maximum of 30 days)</t>
  </si>
  <si>
    <t xml:space="preserve">Issued for each  </t>
  </si>
  <si>
    <t>Building Code- Occupancy</t>
  </si>
  <si>
    <r>
      <rPr>
        <sz val="10"/>
        <color theme="1"/>
        <rFont val="Calibri"/>
        <family val="2"/>
      </rPr>
      <t>Minimum Permit Fee</t>
    </r>
  </si>
  <si>
    <t>Building Code - Plumbing</t>
  </si>
  <si>
    <t xml:space="preserve">Plumbing - Opening in Street to connect to Utilities </t>
  </si>
  <si>
    <t>Building Code - Plumbing Inspection</t>
  </si>
  <si>
    <t>Temporary Gas Inspection</t>
  </si>
  <si>
    <t>Gas permit &amp; Inspection Base Charge for up to 4 openings</t>
  </si>
  <si>
    <t xml:space="preserve">Gas Permit &amp; Inspection Base Charge Plus Fee for each additional opening after the first 4, on the same permit </t>
  </si>
  <si>
    <t>Plumbing Inspection - Manufactured Home</t>
  </si>
  <si>
    <t xml:space="preserve">Building Code- Plumbing  </t>
  </si>
  <si>
    <t xml:space="preserve">Fire Protection Base Charge for first 25 sprinkler heads  </t>
  </si>
  <si>
    <t>117.5.1 / 2011-547 (6.22.12)</t>
  </si>
  <si>
    <t xml:space="preserve">Fire Protection Base Charge plus Fee for each additional Head over the first 25 </t>
  </si>
  <si>
    <t xml:space="preserve">Fire Protection for Sprinkler System Plan Review, Fee per Head  </t>
  </si>
  <si>
    <t>Standpipe System Base Charge for up to 25 Hose Connections</t>
  </si>
  <si>
    <t xml:space="preserve">Standpipe System Base Charge plus Fee for each additional Hose Connection above the first 25 </t>
  </si>
  <si>
    <t>Irrigation System Base Charge for each head up to 200 heads</t>
  </si>
  <si>
    <t xml:space="preserve">Irrigation System Base Charge Plus Fee for each additional head above 200 </t>
  </si>
  <si>
    <t>Furnace Installation non duct type Base Charge for first furnace</t>
  </si>
  <si>
    <t>117.5.2</t>
  </si>
  <si>
    <t>Furnace Installation Base Charge plus Fee for each additional furnace on the same permit</t>
  </si>
  <si>
    <t>Floor Furnace - non-duct type, each</t>
  </si>
  <si>
    <t>Incinerators: gas fired with 2 burners or more</t>
  </si>
  <si>
    <t>Infrared Heaters  Installment Base Charge for 1 - 2 heaters</t>
  </si>
  <si>
    <t xml:space="preserve">Infrared Heaters Base Charge plus Fee for each additional heater above 2 installed under the same permit </t>
  </si>
  <si>
    <t>Yard Light or BBQ  Grill Base Charge for first opening</t>
  </si>
  <si>
    <t>117.5.3</t>
  </si>
  <si>
    <t xml:space="preserve">Yard Light or BBQ Grill Base Charge Plus Fee for each additional opening above one </t>
  </si>
  <si>
    <t>Wall Heater Base Charge for one heater</t>
  </si>
  <si>
    <t>117.5.4</t>
  </si>
  <si>
    <t>Bath heater exempt</t>
  </si>
  <si>
    <t>Wall Heater Base Charge Plus Fee for each additional heater above one on the same permit</t>
  </si>
  <si>
    <t xml:space="preserve">Gas Steam Radiator Base Charge for one </t>
  </si>
  <si>
    <t>Gas Steam Radiator Base Charge Plus Fee for each additional unit above one on the same permit</t>
  </si>
  <si>
    <t xml:space="preserve">Commercial Oven Installation </t>
  </si>
  <si>
    <t>Commercial Dryer Installation</t>
  </si>
  <si>
    <t>Plumbing Fixture Base Charge for 1 to 3 units</t>
  </si>
  <si>
    <t>Plumbing Fixture Base Charge Plus Fee for each additional fixture over 3 on the same permit</t>
  </si>
  <si>
    <t>Warm-air Circulator (gas non-duct) Base Charge for 1 to 3 units</t>
  </si>
  <si>
    <t xml:space="preserve">Warm-air Circulator (gas non-duct) Base Charge Plus Fee for each additional unit above 3 </t>
  </si>
  <si>
    <t>Tie to Curb Inlet-Storm Sewer</t>
  </si>
  <si>
    <t>Manholes Fee for each</t>
  </si>
  <si>
    <t>Roof Drain or Outside Downspout connection to drainage system Base Charge for 1 - 2</t>
  </si>
  <si>
    <t xml:space="preserve">Roof Drain or Outside Downspout connection to drainage system Base Charge Plus Fee for each additional above 2 </t>
  </si>
  <si>
    <t>Catch Basin or outside area Drain Base Charge for 1 - 2</t>
  </si>
  <si>
    <t xml:space="preserve">Catch Basin or outside area Drain Base Charge Plus Fee for each additional above 2 </t>
  </si>
  <si>
    <t>Sewer Connection, each</t>
  </si>
  <si>
    <t>Ground in Plumbing for Shell Building Base Charge for up to 3,000 sq ft floor area</t>
  </si>
  <si>
    <t xml:space="preserve">Ground in Plumbing for Shell Building Base Charge Plus Fee for each additional 1,000 sq ft or portion of above 3,000 sq ft </t>
  </si>
  <si>
    <t>Septic Tank or Individual Sewage Treatment Plant, each</t>
  </si>
  <si>
    <t>Disconnect and Plug Main Sewer Connection</t>
  </si>
  <si>
    <t>Tanks (Non-septic) up to 1,000 gallons capacity</t>
  </si>
  <si>
    <t>Tanks (Non-septic)  up to 1,000 gallons</t>
  </si>
  <si>
    <t>Tanks (Non-septic) from 1,001 to 6,000 gallons capacity</t>
  </si>
  <si>
    <t>Tanks (Non-septic) from 6,001 to 15,000 gallons capacity</t>
  </si>
  <si>
    <r>
      <t>Tanks (Non-septic)</t>
    </r>
    <r>
      <rPr>
        <strike/>
        <sz val="10"/>
        <color theme="1"/>
        <rFont val="Calibri"/>
        <family val="2"/>
        <scheme val="minor"/>
      </rPr>
      <t xml:space="preserve"> </t>
    </r>
    <r>
      <rPr>
        <sz val="10"/>
        <color theme="1"/>
        <rFont val="Calibri"/>
        <family val="2"/>
        <scheme val="minor"/>
      </rPr>
      <t>from 15,001 to 30,000 gallons capacity</t>
    </r>
  </si>
  <si>
    <t>Tanks (Non-septic) - over 30,000 gallons capacity</t>
  </si>
  <si>
    <t>Registration Fee for Irrigators</t>
  </si>
  <si>
    <r>
      <t xml:space="preserve">Plumbing </t>
    </r>
    <r>
      <rPr>
        <sz val="10"/>
        <color theme="1"/>
        <rFont val="Calibri"/>
        <family val="2"/>
      </rPr>
      <t>Minimum Permit Fee</t>
    </r>
  </si>
  <si>
    <t>2011-547</t>
  </si>
  <si>
    <t>Building Code - Private Plan Review and Inspection Services</t>
  </si>
  <si>
    <t>Private Plan Review Administrative Fee</t>
  </si>
  <si>
    <t xml:space="preserve">Building Code - Private Plan Review and Inspection Services </t>
  </si>
  <si>
    <t xml:space="preserve">Private Plan Inspection (Requested) </t>
  </si>
  <si>
    <t>Fee Refund - Base Charge plus 10%</t>
  </si>
  <si>
    <t>R108.5</t>
  </si>
  <si>
    <t>Fee Refund - Base Charge</t>
  </si>
  <si>
    <t xml:space="preserve">Residential Private Plan Payment Voucher </t>
  </si>
  <si>
    <t>R115.5</t>
  </si>
  <si>
    <t>Building Code - Signs Inspection</t>
  </si>
  <si>
    <t>Sign Site Inspection</t>
  </si>
  <si>
    <t>117.8 / 2011-656 (8.3.11)</t>
  </si>
  <si>
    <t>Sign Electrical Inspection install &amp; final</t>
  </si>
  <si>
    <t>Building Code- Signs Inspection</t>
  </si>
  <si>
    <t>Sign Re-Inspection</t>
  </si>
  <si>
    <t>Building Code- Signs</t>
  </si>
  <si>
    <t>Sign Construction or Reconstruction Base Charge for up to 32 sq ft of one sign</t>
  </si>
  <si>
    <t>Sign Construction or Reconstruction Base Charge Plus Fee for each additional sq ft or fraction thereof exceeding 32sq ft</t>
  </si>
  <si>
    <t>Operating Permit On-premises Sign Annual Renewal Base Charge for up to 32 sq ft</t>
  </si>
  <si>
    <t>Operating Permit On-premises Sign Annual Renewal Base Charge Plus Fee per each additional sq ft or fraction thereof exceeding 32 sq ft</t>
  </si>
  <si>
    <t>Operating Permit: Off-premises Sign NOT covered by Section 4612(b)</t>
  </si>
  <si>
    <t>Sale of rental of real property, up to 40 sq ft (Ordinance 2011-656, passed 8.3.11)</t>
  </si>
  <si>
    <t>Operating Permit: Off-premises Sign per Section 4612(b)</t>
  </si>
  <si>
    <t>All others (Ordinance 2011-656, passed 8.3.11)</t>
  </si>
  <si>
    <t>Changeable Message Sign for New and Annual Renewal</t>
  </si>
  <si>
    <t>Replacement of Lost or Damaged Operating Tag</t>
  </si>
  <si>
    <t>Sign Plan Examination Fee</t>
  </si>
  <si>
    <t>Sign Plan Re-examination Fee - Due to alteration of approved plan</t>
  </si>
  <si>
    <t>New Construction Ground sign exceeding 14 ft Base Charge</t>
  </si>
  <si>
    <t>Per foot over 14" (Ordinance 2011-656, passed 8.3.11)</t>
  </si>
  <si>
    <t>New Construction Ground sign incremental charge for each additional foot over 14 ft (plus Base Charge)</t>
  </si>
  <si>
    <t xml:space="preserve">Sign Seized fee for Unlawful sign &amp; hauling fee </t>
  </si>
  <si>
    <t>117.8 / 4608(c)(2)</t>
  </si>
  <si>
    <t>Unlawful Sign Storage Fee per day</t>
  </si>
  <si>
    <t>Sign Code- Signs</t>
  </si>
  <si>
    <t>Annual License fee for a person / company engaged in leasing or erecting signs</t>
  </si>
  <si>
    <t>4606(b)</t>
  </si>
  <si>
    <t>Building Code- Structural</t>
  </si>
  <si>
    <t xml:space="preserve">Structural Building Permit fee when value is $0.01 to $7,000 </t>
  </si>
  <si>
    <t>Flat fee</t>
  </si>
  <si>
    <t>Structural Building Permit Fee for valuations from $7,001 to $150,000 Base Charge for first $7,000</t>
  </si>
  <si>
    <t>Structural Building Permit fee for valuation of $7,001 to $150,000 Base Charge plus Fee for each additional $1,000 valuation or fraction thereof above $7,000 valuation</t>
  </si>
  <si>
    <t>Structural building permit Fee for valuation from $150,001 to $200,000 Base Charge for first $150,000</t>
  </si>
  <si>
    <t xml:space="preserve">Structural building permit fee when value is $150,001 to $200,000 Base Charge Plus Fee for each additional $1,000 valuation or fraction thereof above $150,000 </t>
  </si>
  <si>
    <t>Structural building permit fee when value is $200,001 to $300,000 Base Charge for first $200,000</t>
  </si>
  <si>
    <t>Building Code - Structural</t>
  </si>
  <si>
    <t xml:space="preserve">Structural building permit fee when value is $200,001 to $300,000 Base Charge Plus Fee for each additional $1,000 valuation or fraction thereof above $200,000 </t>
  </si>
  <si>
    <t>Structural building permit fee when value is $300,001 to $500,000 Base Charge for first $300,000</t>
  </si>
  <si>
    <t>For the first $300,000, then $3.25 per $1,000</t>
  </si>
  <si>
    <t xml:space="preserve">Structural building permit fee when value is $300,001 to $500,000 Base Charge Plus Fee for each additional $1,000 valuation or fraction thereof above $300,000 </t>
  </si>
  <si>
    <t>Structural building permit fee when value is $500,001 to $1,000,000 Base Charge for first $500,000</t>
  </si>
  <si>
    <t>For the first $500,000, then $3.00 per $1,000</t>
  </si>
  <si>
    <t xml:space="preserve">Structural building permit fee when value is $500,001 to $1,000,000 Base Charge Plus  Fee for each additional $1,000 valuation or fraction thereof above $500,000 </t>
  </si>
  <si>
    <t>Structural building permit fee when value is $1,000,001 to $5,000,000 Base Charge for first $1,000,000</t>
  </si>
  <si>
    <t xml:space="preserve">Structural building permit fee when value is $1,000,001 to $5,000,000 Base Charge Plus Fee for each additional $1,000 valuation or fraction thereof above $1,000,000 </t>
  </si>
  <si>
    <t>Structural building permit fee when value is $5,000,001 to $50,000,000 Base Charge for first $5,000,000</t>
  </si>
  <si>
    <t xml:space="preserve">Structural building permit fee when value is $5,000,001 to $50,000,000 Base Charge plus Fee for each additional $1,000 valuation or fraction thereof above $5,000,000 </t>
  </si>
  <si>
    <t>Structural building permit fee when value is $50,000,001 and up Base charge for first $50,000,000</t>
  </si>
  <si>
    <t xml:space="preserve">Structural building permit fee when value is $50,000,001 and up Base Charge Plus Fee for each additional $1,000  valuation or fraction thereof above $50,000,000 </t>
  </si>
  <si>
    <t>Building Demolition Base Charge for First Story</t>
  </si>
  <si>
    <t>Building Demolition Base Charge Plus Fee for each additional Story above first</t>
  </si>
  <si>
    <r>
      <t>Incinerator</t>
    </r>
    <r>
      <rPr>
        <b/>
        <sz val="10"/>
        <color theme="1"/>
        <rFont val="Calibri"/>
        <family val="2"/>
        <scheme val="minor"/>
      </rPr>
      <t xml:space="preserve"> </t>
    </r>
    <r>
      <rPr>
        <sz val="10"/>
        <color theme="1"/>
        <rFont val="Calibri"/>
        <family val="2"/>
        <scheme val="minor"/>
      </rPr>
      <t>Permit</t>
    </r>
  </si>
  <si>
    <t>Prefabricated Fireplace Permit</t>
  </si>
  <si>
    <t>Sand blasting or water blasting Permit</t>
  </si>
  <si>
    <t>Grading Permit</t>
  </si>
  <si>
    <t>Uncovered loading dock - first 100 lineal feet Base Charge</t>
  </si>
  <si>
    <t>Uncovered loading dock Base Charge plus Fee for each additional lineal foot above first 100 lineal ft</t>
  </si>
  <si>
    <r>
      <t>Barricades - first 100 lineal fe</t>
    </r>
    <r>
      <rPr>
        <sz val="10"/>
        <color theme="1"/>
        <rFont val="Calibri"/>
        <family val="2"/>
      </rPr>
      <t>et Base Charge</t>
    </r>
  </si>
  <si>
    <t>Barricades Base Charge Plus Fee for each additional 100 lineal foot or part there of after first 100 lineal feet</t>
  </si>
  <si>
    <t>Paint spray booth Permit</t>
  </si>
  <si>
    <t>Heliport / Helistop Permit</t>
  </si>
  <si>
    <t>Duplicate Job Card</t>
  </si>
  <si>
    <t>Fence Permit for first 100 lineal feet Base Charge</t>
  </si>
  <si>
    <t>117.2.4</t>
  </si>
  <si>
    <t>Fence Permit Base Charge Plus Fee for each additional 100 lineal feet or part thereof above first 100 lineal feet</t>
  </si>
  <si>
    <t>Fire Escape Base Charge for 1 to 4 stories</t>
  </si>
  <si>
    <t>117.2.5</t>
  </si>
  <si>
    <t>Fire escape Base Charge Plus Fee for each additional story over first 4 Stories</t>
  </si>
  <si>
    <t>Sidewalk Permit Base Charge for first 100 lineal feet</t>
  </si>
  <si>
    <t>117.2.6</t>
  </si>
  <si>
    <t>Sidewalk Permit Base Charge Plus Fee for each additional 100 lineal feet or part thereof above first 100 lineal feet</t>
  </si>
  <si>
    <t>Driveway Permit (approach in Right-of-Way)</t>
  </si>
  <si>
    <t>Culvert Pipe (not used for driveway) Base Charge for first 100 lineal feet</t>
  </si>
  <si>
    <t>Culvert Pipe (not used for driveway) Base Charge Plus Fee for each additional 100 lineal feet or part thereof above first 100 lineal feet</t>
  </si>
  <si>
    <t xml:space="preserve">Curb &amp; Gutter Base Charge for first 100 lineal feet </t>
  </si>
  <si>
    <t>Curb &amp; Gutter Base Charge Plus Fee for each additional 100 lineal feet or part thereof above the first 100 lineal feet</t>
  </si>
  <si>
    <t>Parking Lot Base Charge for first 1,000 sq ft or part thereof</t>
  </si>
  <si>
    <t>117.2.7</t>
  </si>
  <si>
    <t>Not for one or two family dwellings</t>
  </si>
  <si>
    <t>Parking Lot Base Charge Plus Fee for each additional 1,000 sq feet or part thereof above first 1,000 feet</t>
  </si>
  <si>
    <t>Plan Review Fee - Manufactured Home Park Base Charge for up to first 15 spaces</t>
  </si>
  <si>
    <t>117.2.8</t>
  </si>
  <si>
    <t>Plan Review Fee - Manufactured Home Park  Base Charge Plus Fee for each space above the first 15 spaces</t>
  </si>
  <si>
    <t>Plan Review Fee - Residential Master Plan</t>
  </si>
  <si>
    <r>
      <t xml:space="preserve">Re-examination of Plans or Deferred Submittal of plans </t>
    </r>
    <r>
      <rPr>
        <sz val="11"/>
        <rFont val="Calibri"/>
        <family val="2"/>
        <scheme val="minor"/>
      </rPr>
      <t>($74.93, or 15% of the Permit Fee, whichever is greater)</t>
    </r>
  </si>
  <si>
    <t>Or 15% of the permit fee, whichever is greater.</t>
  </si>
  <si>
    <t>Paving Plan Review - See Section 117.2.8 (when not associated with any other paving or driveway permit)</t>
  </si>
  <si>
    <t>Stationary and floating piers - first 100 sq ft, SEE LAKE HOUSTON</t>
  </si>
  <si>
    <t>Stationary and floating piers - additional sq ft, SEE LAKE HOUSTON</t>
  </si>
  <si>
    <t>Bulkheads - first 100 lineal feet, SEE LAKE HOUSTON</t>
  </si>
  <si>
    <t>Bulkheads - additional 100 lineal feet, SEE LAKE HOUSTON</t>
  </si>
  <si>
    <t>Dredging, SEE LAKE HOUSTON</t>
  </si>
  <si>
    <r>
      <t xml:space="preserve">Multi-Family Rental Building Inspection Base Charge for </t>
    </r>
    <r>
      <rPr>
        <sz val="10"/>
        <color theme="1"/>
        <rFont val="Calibri"/>
        <family val="2"/>
      </rPr>
      <t xml:space="preserve">up to 25 units </t>
    </r>
  </si>
  <si>
    <t>10-158</t>
  </si>
  <si>
    <t>Minimum $100 total</t>
  </si>
  <si>
    <t>Multi-Family Rental Building Inspection Base Charge plus Fee for each unit in excess of the first 25</t>
  </si>
  <si>
    <t>MFRB Inspection administrative fee</t>
  </si>
  <si>
    <t>Buildings and Neighborhood Protection Permit</t>
  </si>
  <si>
    <t>Modular home (Residence) Placement Permit</t>
  </si>
  <si>
    <t>10-240</t>
  </si>
  <si>
    <r>
      <t xml:space="preserve">Modular Home Placement on Sales Lot - </t>
    </r>
    <r>
      <rPr>
        <sz val="10"/>
        <color theme="1"/>
        <rFont val="Calibri"/>
        <family val="2"/>
      </rPr>
      <t>Initial Permit</t>
    </r>
  </si>
  <si>
    <t>10-249</t>
  </si>
  <si>
    <r>
      <t xml:space="preserve">Modular Home Placement on Sales Lot - Annual </t>
    </r>
    <r>
      <rPr>
        <sz val="10"/>
        <color theme="1"/>
        <rFont val="Calibri"/>
        <family val="2"/>
      </rPr>
      <t>Renewal Permit</t>
    </r>
  </si>
  <si>
    <t>10-250</t>
  </si>
  <si>
    <t>Securing a Dangerous Building Permit Initial or Renewal</t>
  </si>
  <si>
    <t>10-382</t>
  </si>
  <si>
    <t>Buildings and Neighborhood Protection- License</t>
  </si>
  <si>
    <t xml:space="preserve">License for House Repair or Resale Lot </t>
  </si>
  <si>
    <t>10-49(e)(3)</t>
  </si>
  <si>
    <t xml:space="preserve">License Renewal for House Repair or Resale Lot </t>
  </si>
  <si>
    <t>10-49(e)(4)</t>
  </si>
  <si>
    <t>House Moving Rescheduling Fee</t>
  </si>
  <si>
    <t>10-58(b)</t>
  </si>
  <si>
    <t>Removal of House from Street by City</t>
  </si>
  <si>
    <t>10-67</t>
  </si>
  <si>
    <t>Annual House Mover's License, Class A</t>
  </si>
  <si>
    <t>10-87</t>
  </si>
  <si>
    <t>Annual House Mover's License, Class B</t>
  </si>
  <si>
    <r>
      <t>House Moving Permit</t>
    </r>
    <r>
      <rPr>
        <b/>
        <sz val="10"/>
        <color theme="1"/>
        <rFont val="Calibri"/>
        <family val="2"/>
        <scheme val="minor"/>
      </rPr>
      <t xml:space="preserve">, </t>
    </r>
    <r>
      <rPr>
        <sz val="10"/>
        <color theme="1"/>
        <rFont val="Calibri"/>
        <family val="2"/>
        <scheme val="minor"/>
      </rPr>
      <t>Base Fee, per Structure</t>
    </r>
  </si>
  <si>
    <t>10-99(a)</t>
  </si>
  <si>
    <t>House Moving Inspection Service Base Charge for first 4 hours or any portion thereof</t>
  </si>
  <si>
    <t>House Moving Inspection Service Base Charge plus Fee for each additional hour above the first 4 hours</t>
  </si>
  <si>
    <t>Emergency House Moving Inspection Service</t>
  </si>
  <si>
    <t>10-99(c)</t>
  </si>
  <si>
    <t>Permit Administrative Fee</t>
  </si>
  <si>
    <t>10-2</t>
  </si>
  <si>
    <r>
      <t xml:space="preserve">Permit Fee </t>
    </r>
    <r>
      <rPr>
        <sz val="10"/>
        <color theme="1"/>
        <rFont val="Calibri"/>
        <family val="2"/>
      </rPr>
      <t xml:space="preserve">Minimum </t>
    </r>
  </si>
  <si>
    <t>Neighborhood Traffic Management</t>
  </si>
  <si>
    <t>Fees for a neighborhood traffic project</t>
  </si>
  <si>
    <t>45-363(b)</t>
  </si>
  <si>
    <t>The director shall, from time to time, prepare and submit for approval by motion of the city council a schedule of fees that shall be paid by an applicant for a project. {95-1070, § 1, 10-4-95}</t>
  </si>
  <si>
    <t>Tunneling to Inspect or Repair Utility Installations</t>
  </si>
  <si>
    <t>10-37</t>
  </si>
  <si>
    <t>Development and Utility System Extensions</t>
  </si>
  <si>
    <t>Developer Contract Application Fee for 40 or fewer lots</t>
  </si>
  <si>
    <t xml:space="preserve"> 47-164(6)a</t>
  </si>
  <si>
    <t>U.S. Consumer Price Index for all Urban Consumers for the Houston-Galveston-Brazoria Texas Metropolitan Area rounded up to the next ten dollar increment</t>
  </si>
  <si>
    <t>Developer Contract Application Fee for 41-50 lots</t>
  </si>
  <si>
    <t>Developer Contract Application fee, 51-60 lots</t>
  </si>
  <si>
    <t>Developer Contract Application Fee for 61-70 lots</t>
  </si>
  <si>
    <t>Developer contract application fee, 71-80 lots</t>
  </si>
  <si>
    <t>Developer contract application fee, 81-90 lots</t>
  </si>
  <si>
    <t>Developer contract application fee, 91-100 lots</t>
  </si>
  <si>
    <t>Developer contract application fee, 101-110 lots</t>
  </si>
  <si>
    <t>Developer contract application fee, 111-120 lots</t>
  </si>
  <si>
    <t>Developer contract application fee, 121-130 lots</t>
  </si>
  <si>
    <t>Developer contract application fee, 131-140 lots</t>
  </si>
  <si>
    <t xml:space="preserve">Developer contract application fee, more than 140 lots </t>
  </si>
  <si>
    <t>Developer contract application fee, 30% and 50% developer contracts</t>
  </si>
  <si>
    <t xml:space="preserve"> 47-164(6)b</t>
  </si>
  <si>
    <t>Application to extend term of developer contract</t>
  </si>
  <si>
    <t xml:space="preserve"> 47-164(6)c</t>
  </si>
  <si>
    <t>Drainage Rates</t>
  </si>
  <si>
    <t>Drainage rate per square foot of impervious Surface - Residential Curb &amp; Gutter; Non-Residential</t>
  </si>
  <si>
    <t>47-823</t>
  </si>
  <si>
    <t>By Motion No. 2011-0282</t>
  </si>
  <si>
    <t>Keep 3 decimal digits</t>
  </si>
  <si>
    <t>Drainage rate per square foot of impervious Surface - Residential Open Ditch</t>
  </si>
  <si>
    <t>Excavation in Public Way</t>
  </si>
  <si>
    <t>Initial Permit application, tunneling, jacking and boring only</t>
  </si>
  <si>
    <t>40-136(b)(17)</t>
  </si>
  <si>
    <t>Initial Permit application, all other methods of excavation</t>
  </si>
  <si>
    <t>Excavation permit extension application fee, other than steel plate temporary surface</t>
  </si>
  <si>
    <t>40-148</t>
  </si>
  <si>
    <t>Excavation permit extension application fee, steel plate temporary surface</t>
  </si>
  <si>
    <t>Data fee for non-electronic submission, per application</t>
  </si>
  <si>
    <t>Application fees for permits, permit extensions, or data entry</t>
  </si>
  <si>
    <t>40-149</t>
  </si>
  <si>
    <t>The director shall, from time to time, prepare and submit for approval by motion of the city council a schedule of nonrefundable application fees that shall be paid by an applicant for a permit, permit extension or data entry.  {06-595, § 14, 6-7-06}</t>
  </si>
  <si>
    <r>
      <t xml:space="preserve">Flood plain </t>
    </r>
    <r>
      <rPr>
        <b/>
        <sz val="18"/>
        <rFont val="Calibri"/>
        <family val="2"/>
        <scheme val="minor"/>
      </rPr>
      <t/>
    </r>
  </si>
  <si>
    <t>Development permit application, single family residential, no substantial improvement / no addition</t>
  </si>
  <si>
    <t>19-16(a)</t>
  </si>
  <si>
    <t>Director shall, from time to time, prepare and submit for approval by motion of the city council a schedule of fees
{2008-658, 7-23-2008}</t>
  </si>
  <si>
    <t xml:space="preserve">Flood plain </t>
  </si>
  <si>
    <t>Development permit - single family residential, new</t>
  </si>
  <si>
    <t xml:space="preserve">Flood plain  </t>
  </si>
  <si>
    <t>Development permit - single family residential, substantial improvement / addition</t>
  </si>
  <si>
    <t>Development permit - single family residential, residential re-plat</t>
  </si>
  <si>
    <t>Development Permit - Single Family Residential - Variance</t>
  </si>
  <si>
    <t>19-20</t>
  </si>
  <si>
    <t>Development permit - single family residential, existing structure in a floodway</t>
  </si>
  <si>
    <t>19-43(b)</t>
  </si>
  <si>
    <t>Development permit - single family residential, vacant land in a floodway</t>
  </si>
  <si>
    <t xml:space="preserve">19-43(c)  </t>
  </si>
  <si>
    <r>
      <t>Development permit -</t>
    </r>
    <r>
      <rPr>
        <sz val="10"/>
        <color theme="1"/>
        <rFont val="Calibri"/>
        <family val="2"/>
      </rPr>
      <t xml:space="preserve"> single family residential, inspection at transfer of title</t>
    </r>
  </si>
  <si>
    <t>Flood plain</t>
  </si>
  <si>
    <t>Development permit - single family residential, Floodway Variance application</t>
  </si>
  <si>
    <t>Director shall, from time to time, prepare and submit for approval by motion of the city council a schedule of fees
{2006-894, 8-30-2006}</t>
  </si>
  <si>
    <t>Development permit - commercial / multi-family residential, no substantial improvement / no addition</t>
  </si>
  <si>
    <r>
      <t xml:space="preserve">Flood plain </t>
    </r>
    <r>
      <rPr>
        <sz val="10"/>
        <color rgb="FFFF0000"/>
        <rFont val="Calibri"/>
        <family val="2"/>
        <scheme val="minor"/>
      </rPr>
      <t/>
    </r>
  </si>
  <si>
    <r>
      <t xml:space="preserve">Development permit - commercial / multi-family residential, grading and fill site work less than 1 acre, </t>
    </r>
    <r>
      <rPr>
        <sz val="10"/>
        <color theme="1"/>
        <rFont val="Calibri"/>
        <family val="2"/>
      </rPr>
      <t>w/o Conveyance</t>
    </r>
  </si>
  <si>
    <t>y</t>
  </si>
  <si>
    <t xml:space="preserve">Flood plain                </t>
  </si>
  <si>
    <t>Development permit - commercial / multi-family residential, grading and fill site work less than 1 acre, w/ Conveyance</t>
  </si>
  <si>
    <t>director shall, from time to time, prepare and submit for approval by motion of the city council a schedule of fees
{2008-658, 7-23-2008}</t>
  </si>
  <si>
    <t>Development permit - commercial / multi-family residential, grading and fill site work equal or greater than 1 acre, w/o Conveyance</t>
  </si>
  <si>
    <t>Development permit - commercial / multi-family residential, grading and fill site work equal or greater than 1 acre, w/ Conveyance</t>
  </si>
  <si>
    <r>
      <t xml:space="preserve">Development permit - commercial / multi-family residential, substantial improvement / addition less than 1 acre, </t>
    </r>
    <r>
      <rPr>
        <sz val="10"/>
        <color theme="1"/>
        <rFont val="Calibri"/>
        <family val="2"/>
      </rPr>
      <t>w/o Conveyance</t>
    </r>
  </si>
  <si>
    <t>Development permit - commercial / multi-family residential, substantial improvement / addition less than 1 acre, w/ conveyance</t>
  </si>
  <si>
    <t>Development permit - commercial  /multi-family residential, substantial improvement / addition equal or greater than 1 acre,  w/o Conveyance</t>
  </si>
  <si>
    <t>Development permit - commercial / multi-family residential, substantial improvement / addition, equal or greater than 1 acre,  w/conveyance</t>
  </si>
  <si>
    <r>
      <t xml:space="preserve">Development permit - commercial / multi-family residential, redevelopment less than 1 acre, </t>
    </r>
    <r>
      <rPr>
        <sz val="10"/>
        <color theme="1"/>
        <rFont val="Calibri"/>
        <family val="2"/>
      </rPr>
      <t>w/o Conveyance</t>
    </r>
  </si>
  <si>
    <t>Development permit - commercial / multi-family residential, redevelopment less than 1 acre,  w/ Conveyance</t>
  </si>
  <si>
    <r>
      <t xml:space="preserve">Flood plain  </t>
    </r>
    <r>
      <rPr>
        <sz val="10"/>
        <color rgb="FFFF0000"/>
        <rFont val="Calibri"/>
        <family val="2"/>
        <scheme val="minor"/>
      </rPr>
      <t/>
    </r>
  </si>
  <si>
    <t>Development permit - commercial / multi-family residential, redevelopment equal or greater than 1 acre, w/o Conveyance</t>
  </si>
  <si>
    <t xml:space="preserve">Flood plain         </t>
  </si>
  <si>
    <t>Development permit - commercial / multi-family residential, redevelopment equal or greater than 1 acre, w/ Conveyance</t>
  </si>
  <si>
    <r>
      <t xml:space="preserve">Development permit - commercial / multi-family residential, new, less than 1 acre, </t>
    </r>
    <r>
      <rPr>
        <sz val="10"/>
        <color theme="1"/>
        <rFont val="Calibri"/>
        <family val="2"/>
      </rPr>
      <t>w/o Conveyance</t>
    </r>
  </si>
  <si>
    <t>Development permit - commercial / multi-family residential, new, less than 1 acre, w/ Conveyance</t>
  </si>
  <si>
    <t>Development permit - commercial / multi-family residential, new, equal or greater than 1 acre, w/o Conveyance</t>
  </si>
  <si>
    <r>
      <t xml:space="preserve">Flood plain </t>
    </r>
    <r>
      <rPr>
        <sz val="14"/>
        <color rgb="FFFF0000"/>
        <rFont val="Calibri"/>
        <family val="2"/>
        <scheme val="minor"/>
      </rPr>
      <t/>
    </r>
  </si>
  <si>
    <t>Development permit - commercial / multi-family residential, new, equal or greater than 1 acre,  w/ Conveyance</t>
  </si>
  <si>
    <t>Development permit - commercial / multifamily residential, variance application</t>
  </si>
  <si>
    <t>Development permit - commercial / multi-family residential, existing structure in floodway</t>
  </si>
  <si>
    <t>Development permit - commercial / multi-family residential, vacant land in floodway</t>
  </si>
  <si>
    <t>19-43(c)</t>
  </si>
  <si>
    <t>Development permit - commercial / multi-family residential, inspection at transfer of title</t>
  </si>
  <si>
    <t>Development permit - Commercial / Multi-Family Residential, Floodway Variance application</t>
  </si>
  <si>
    <t>Director shall, from time to time, prepare and submit for approval by motion of the city council a schedule of fees
{2006-984, 8-30-2006}</t>
  </si>
  <si>
    <t>Pier Construction Base Charge for first 100 square feet</t>
  </si>
  <si>
    <t>23-15 / 2011-862 (10.12.11)</t>
  </si>
  <si>
    <t>By Motion (Ordinance 2011-862, passed 10.12.11)</t>
  </si>
  <si>
    <t xml:space="preserve">Pier Construction Base Charge Plus Fee per 100 square feet or part thereof above first 100 sq ft </t>
  </si>
  <si>
    <t>Boat Ramp Construction per location</t>
  </si>
  <si>
    <t>Dredging Permit</t>
  </si>
  <si>
    <t>Annual Pier Licensing</t>
  </si>
  <si>
    <t>Annual Shoreline License</t>
  </si>
  <si>
    <t>Annual Vessel Licensing</t>
  </si>
  <si>
    <t>Lake Houston Permit, license or other authorization</t>
  </si>
  <si>
    <t>23-15</t>
  </si>
  <si>
    <t>By Motion</t>
  </si>
  <si>
    <t xml:space="preserve">The public works director and the parks director shall jointly, from time to time, prepare and submit for approval by motion of the city council a schedule of fees </t>
  </si>
  <si>
    <t>Lake Houston Removal of Deteriorated Structures</t>
  </si>
  <si>
    <t>Bulkhead Installation Base Charge for first 100 lineal feet</t>
  </si>
  <si>
    <t>Bulkhead Installation Base Charge Plus Fee for each additional 100 lineal feet or part thereof above first 100 lineal feet</t>
  </si>
  <si>
    <r>
      <t xml:space="preserve">Administrative Fee Lake Houston </t>
    </r>
    <r>
      <rPr>
        <sz val="10"/>
        <color rgb="FFFF0000"/>
        <rFont val="Calibri"/>
        <family val="2"/>
        <scheme val="minor"/>
      </rPr>
      <t/>
    </r>
  </si>
  <si>
    <t>Manufactured Home &amp; Recreational Vehicles</t>
  </si>
  <si>
    <t xml:space="preserve">Authorization for connection of manufactured homes and/or recreational vehicles to electricity on a sales lot and each annual renewal </t>
  </si>
  <si>
    <t>29-148/
29-160</t>
  </si>
  <si>
    <t>Manufactured Home &amp; Recreational Vehicles Inspection</t>
  </si>
  <si>
    <t xml:space="preserve">Inspection of placement of manufactured home </t>
  </si>
  <si>
    <t>29-41/
29-160</t>
  </si>
  <si>
    <t xml:space="preserve">Re-inspection fee for second re-inspection and each subsequent re-inspection of placement </t>
  </si>
  <si>
    <t xml:space="preserve">Certification of manufactured home </t>
  </si>
  <si>
    <t>29-42/
29-160</t>
  </si>
  <si>
    <t xml:space="preserve">Re-inspection fee for second inspection and each subsequent re-inspection for certification </t>
  </si>
  <si>
    <t xml:space="preserve">Inspection fee for recreational vehicle </t>
  </si>
  <si>
    <t>29-61/
29-160</t>
  </si>
  <si>
    <t>Manufactured Home &amp; Recreational Vehicles- License</t>
  </si>
  <si>
    <t xml:space="preserve">Transfer of license for manufactured home park or recreational vehicle park </t>
  </si>
  <si>
    <t>29-77/
29-160</t>
  </si>
  <si>
    <t xml:space="preserve">Original manufactured home park or recreational vehicle park license </t>
  </si>
  <si>
    <t>29-78(a)/
29-160</t>
  </si>
  <si>
    <t xml:space="preserve">Annual fee for each manufactured home lot in a manufactured home park </t>
  </si>
  <si>
    <t xml:space="preserve">Annual fee for each lot designed and used exclusively for recreational vehicles in a manufactured home park or a recreational vehicle park </t>
  </si>
  <si>
    <t xml:space="preserve">Renewal of manufactured home park or recreational vehicle park license </t>
  </si>
  <si>
    <t>29-78(b)/
29-160</t>
  </si>
  <si>
    <t>Manufactured Home Inspection</t>
  </si>
  <si>
    <t>Manufactured home inspection fee (where no state inspection has been made)</t>
  </si>
  <si>
    <t>117.5.1</t>
  </si>
  <si>
    <t>Mechanical Code - Validity</t>
  </si>
  <si>
    <r>
      <t xml:space="preserve">Validity - </t>
    </r>
    <r>
      <rPr>
        <sz val="10"/>
        <color theme="1"/>
        <rFont val="Calibri"/>
        <family val="2"/>
      </rPr>
      <t xml:space="preserve">Fee for deceased contractor's permit transfer to new licensed contractor  </t>
    </r>
  </si>
  <si>
    <t>114.3 / 2011-656 (8.3.11)</t>
  </si>
  <si>
    <t>Mechanical Code - Fee Refunds</t>
  </si>
  <si>
    <t xml:space="preserve">Refunds - Base Charge </t>
  </si>
  <si>
    <t>115.6.1</t>
  </si>
  <si>
    <t xml:space="preserve">Refunds - Base Charge plus 10% </t>
  </si>
  <si>
    <t>Mechanical Code- License Renewals</t>
  </si>
  <si>
    <t>Stationary Engineer's License renewal (If paid within 30 days of expiration)</t>
  </si>
  <si>
    <t>Mechanical Code - License Renewals</t>
  </si>
  <si>
    <t>Stationary Engineer's License renewal (more than 30 days past expiration)</t>
  </si>
  <si>
    <t>Stationary Engineer's License renewal (each year/part year past expiration)</t>
  </si>
  <si>
    <t>Mechanical Code - State License Notification Requirement</t>
  </si>
  <si>
    <t>Initial State License Notification Requirement</t>
  </si>
  <si>
    <t>Mechanical Code- State License Notification Requirement</t>
  </si>
  <si>
    <t>Annual State License Notification Requirement / Renewal</t>
  </si>
  <si>
    <t>121.6 / 2010-1016 (12.15.10)</t>
  </si>
  <si>
    <t>Mechanical Code- Stationary Engineer Examination Application</t>
  </si>
  <si>
    <t>Stationary Engineer Exam Fee</t>
  </si>
  <si>
    <t>123.2 / 2010-1016 (12.15.10)</t>
  </si>
  <si>
    <t>Stationary Engineer License Fee</t>
  </si>
  <si>
    <t>Mechanical Code- Validity, Replacement of License</t>
  </si>
  <si>
    <t>Replacement license</t>
  </si>
  <si>
    <t>123.4 / 2010-1016 (12.15.10)</t>
  </si>
  <si>
    <t>Monitoring Wells &amp; Environmental Test Boring Facilities</t>
  </si>
  <si>
    <t>Original Application Fee</t>
  </si>
  <si>
    <t>40-296 / 2012-522 (5.30.12)</t>
  </si>
  <si>
    <t>Ord. 2012-522 approved 5.30.12</t>
  </si>
  <si>
    <r>
      <t xml:space="preserve">TO BE INCREASED </t>
    </r>
    <r>
      <rPr>
        <b/>
        <u/>
        <sz val="8"/>
        <color theme="1"/>
        <rFont val="Arial"/>
        <family val="2"/>
      </rPr>
      <t>next time</t>
    </r>
    <r>
      <rPr>
        <sz val="8"/>
        <color theme="1"/>
        <rFont val="Arial"/>
        <family val="2"/>
      </rPr>
      <t xml:space="preserve"> on 1/1/14</t>
    </r>
  </si>
  <si>
    <r>
      <t xml:space="preserve">Original Application - Fee for 2nd and each additional facility on the original application </t>
    </r>
    <r>
      <rPr>
        <sz val="10"/>
        <color rgb="FF0000FF"/>
        <rFont val="Calibri"/>
        <family val="2"/>
        <scheme val="minor"/>
      </rPr>
      <t/>
    </r>
  </si>
  <si>
    <t>TO BE INCREASED next time on 1/1/14</t>
  </si>
  <si>
    <t>Renewal Application Fee</t>
  </si>
  <si>
    <r>
      <t xml:space="preserve">Renewal Application - Fee for 2nd and each additional facility on the renewal application </t>
    </r>
    <r>
      <rPr>
        <sz val="10"/>
        <color rgb="FF0000FF"/>
        <rFont val="Calibri"/>
        <family val="2"/>
        <scheme val="minor"/>
      </rPr>
      <t/>
    </r>
  </si>
  <si>
    <t>Oil &amp; Gas Wells</t>
  </si>
  <si>
    <t>Application to drill, complete and operate a well for oil or gas - Filing fee</t>
  </si>
  <si>
    <t>31-24(c)</t>
  </si>
  <si>
    <t>Pipelines, Conduits, etc. across, along or under Streets</t>
  </si>
  <si>
    <t>Permit fee: per person at the time of a permit application</t>
  </si>
  <si>
    <t>40-234(f)(1)</t>
  </si>
  <si>
    <t>Pipeline fee: per pipeline at the time of a permit application</t>
  </si>
  <si>
    <t>40-234(f)(2)</t>
  </si>
  <si>
    <t>Permit fee: per person each year during term of permit</t>
  </si>
  <si>
    <t>40-234(f)(3)</t>
  </si>
  <si>
    <t>Application Fee: to construct a new pipeline</t>
  </si>
  <si>
    <t>40-234(f)(4)</t>
  </si>
  <si>
    <t>Adding a newly-acquired pipeline to the Permit</t>
  </si>
  <si>
    <t>40-234(f)(5)</t>
  </si>
  <si>
    <t>Private Street Work</t>
  </si>
  <si>
    <r>
      <t xml:space="preserve">Permit fee - Curb and Gutter (or either), per lineal foot, excluding portions within intersections of streets above </t>
    </r>
    <r>
      <rPr>
        <b/>
        <sz val="10"/>
        <color theme="1"/>
        <rFont val="Calibri"/>
        <family val="2"/>
      </rPr>
      <t>Minimum</t>
    </r>
  </si>
  <si>
    <t>40-62(a)(1)</t>
  </si>
  <si>
    <r>
      <t xml:space="preserve">Permit Fee - Pavement other than with reinforced concrete base, per lineal foot, excluding portions within intersections of streets above </t>
    </r>
    <r>
      <rPr>
        <sz val="10"/>
        <color theme="1"/>
        <rFont val="Calibri"/>
        <family val="2"/>
      </rPr>
      <t>Minimum</t>
    </r>
  </si>
  <si>
    <t>40-62(a)(2)</t>
  </si>
  <si>
    <r>
      <t xml:space="preserve">Pavement other than with reinforced concrete base </t>
    </r>
    <r>
      <rPr>
        <sz val="10"/>
        <color theme="1"/>
        <rFont val="Calibri"/>
        <family val="2"/>
      </rPr>
      <t>without curb or gutter, per lineal foot, excluding portions within intersections of streets above Minimum</t>
    </r>
  </si>
  <si>
    <t>40-62(a)(3)</t>
  </si>
  <si>
    <r>
      <t xml:space="preserve">Pavement other than with reinforced concrete base </t>
    </r>
    <r>
      <rPr>
        <sz val="10"/>
        <color theme="1"/>
        <rFont val="Calibri"/>
        <family val="2"/>
      </rPr>
      <t>with curb or gutter, per lineal foot, excluding portions within intersections of streets - pavement portion above Minimum</t>
    </r>
  </si>
  <si>
    <r>
      <t>Pavement other than with reinforced concrete base with curb or gutter, per lineal foot, excluding portions within intersections of streets -</t>
    </r>
    <r>
      <rPr>
        <sz val="10"/>
        <color theme="1"/>
        <rFont val="Calibri"/>
        <family val="2"/>
      </rPr>
      <t xml:space="preserve"> plus curb and gutter portion above Minimum</t>
    </r>
  </si>
  <si>
    <r>
      <rPr>
        <sz val="10"/>
        <color theme="1"/>
        <rFont val="Calibri"/>
        <family val="2"/>
      </rPr>
      <t>Minimum Private Street Work fee per permit</t>
    </r>
  </si>
  <si>
    <t>40-62(b)</t>
  </si>
  <si>
    <t>Required Connection to Public Sewers</t>
  </si>
  <si>
    <t xml:space="preserve">Owners of real property, if within 300 ft. of City sewer main, to apply for sewer tap permit  </t>
  </si>
  <si>
    <t>47-11</t>
  </si>
  <si>
    <t>Any fee due the City for permit, including impact fees, if applicable</t>
  </si>
  <si>
    <r>
      <t>Any fee due the City for permit,</t>
    </r>
    <r>
      <rPr>
        <strike/>
        <sz val="10"/>
        <color theme="1"/>
        <rFont val="Calibri"/>
        <family val="2"/>
        <scheme val="minor"/>
      </rPr>
      <t xml:space="preserve"> </t>
    </r>
    <r>
      <rPr>
        <sz val="10"/>
        <color theme="1"/>
        <rFont val="Calibri"/>
        <family val="2"/>
        <scheme val="minor"/>
      </rPr>
      <t>including impact fees, if applicable</t>
    </r>
  </si>
  <si>
    <t>Any fee due the City for permit, include. impact fees, if applicable</t>
  </si>
  <si>
    <t>Sewer &amp; Drain Contractors License Fee</t>
  </si>
  <si>
    <t>License fee to lay private sanitary or storm sewer/drains</t>
  </si>
  <si>
    <t>47-221</t>
  </si>
  <si>
    <t>Sidewalk &amp; Roadway Obstructions &amp; Impairments</t>
  </si>
  <si>
    <t>Single lane closure on local street, per lane, per block, per week</t>
  </si>
  <si>
    <t xml:space="preserve"> 40-371 (Table)</t>
  </si>
  <si>
    <t>The director of public works and engineering shall determine annually in connection with the city's fiscal year whether an increase or decrease in these fees is required for the sidewalk and roadway obstructions and impairments permit program, based on an</t>
  </si>
  <si>
    <t>Single lane closure of roadway on major thoroughfare or major collector street outside CBD, per lane, per block, per week - during off-peak traffic hours</t>
  </si>
  <si>
    <t>Single lane closure of roadway on major thoroughfare or major collector street outside CBD, per lane, per block, per week - during peak traffic hours</t>
  </si>
  <si>
    <t>Single lane closure of roadway on major thoroughfare or major collector street inside CBD, per lane, per block, per week - during off-peak traffic hours</t>
  </si>
  <si>
    <t>Single lane closure of roadway on major thoroughfare or major collector street inside CBD, per lane, per block, per week - during peak traffic hours</t>
  </si>
  <si>
    <t>Partial sidewalk impairment or obstruction (maintaining three feet of pedestrian way), per block, per week</t>
  </si>
  <si>
    <t>Full sidewalk impairment or obstruction, per block, per week</t>
  </si>
  <si>
    <t>Street &amp; Sidewalks, Inspection of Certain Structures in Public   R-O-W</t>
  </si>
  <si>
    <r>
      <t xml:space="preserve">Initial Fee for initial installation:
</t>
    </r>
    <r>
      <rPr>
        <sz val="10"/>
        <color theme="1"/>
        <rFont val="Calibri"/>
        <family val="2"/>
      </rPr>
      <t xml:space="preserve">Minimum Fee </t>
    </r>
  </si>
  <si>
    <t>40-192</t>
  </si>
  <si>
    <t>Street &amp; Sidewalks, Inspection of Certain Structures in Public  R-O-W</t>
  </si>
  <si>
    <r>
      <t xml:space="preserve">Initial Fee for initial installation:
Per Cubic Foot Fee if greater than </t>
    </r>
    <r>
      <rPr>
        <sz val="10"/>
        <color theme="1"/>
        <rFont val="Calibri"/>
        <family val="2"/>
      </rPr>
      <t>Minimum</t>
    </r>
  </si>
  <si>
    <t>33% of $0.01</t>
  </si>
  <si>
    <t>1% of 0.01</t>
  </si>
  <si>
    <t>Street &amp; Sidewalks, Inspection of Certain Structures in Public R_O_W</t>
  </si>
  <si>
    <r>
      <t xml:space="preserve">Annual Inspection Fee:
Per Cubic Foot or </t>
    </r>
    <r>
      <rPr>
        <sz val="10"/>
        <color theme="1"/>
        <rFont val="Calibri"/>
        <family val="2"/>
      </rPr>
      <t>Minimum, whichever is greater.</t>
    </r>
  </si>
  <si>
    <t>40-192(3)</t>
  </si>
  <si>
    <r>
      <t>Annual Inspection Fee:</t>
    </r>
    <r>
      <rPr>
        <sz val="10"/>
        <color theme="1"/>
        <rFont val="Calibri"/>
        <family val="2"/>
      </rPr>
      <t xml:space="preserve"> Minimum Fee</t>
    </r>
  </si>
  <si>
    <t>Street &amp; Sidewalks, Transportation of Earth Materials on Streets &amp; Alleys</t>
  </si>
  <si>
    <t>Issuance of permit for transporting earth materials to the owner of a vehicle</t>
  </si>
  <si>
    <t>40-178</t>
  </si>
  <si>
    <t>Streets &amp; Sidewalks</t>
  </si>
  <si>
    <t>Private street permit, bond or deposit</t>
  </si>
  <si>
    <t>40-59/60</t>
  </si>
  <si>
    <t>Installation of street lights at expense to property owner</t>
  </si>
  <si>
    <t>40-3</t>
  </si>
  <si>
    <t>1 Year Operating Costs</t>
  </si>
  <si>
    <t>Sidewalks, Driveways, Curbs &amp; Gutters -Construction or Repair</t>
  </si>
  <si>
    <t xml:space="preserve">Permit to construct or repair sidewalks, curbs or gutters </t>
  </si>
  <si>
    <t>40-88</t>
  </si>
  <si>
    <t>Streets &amp; Sidewalks - Alleys</t>
  </si>
  <si>
    <t>Permit to work on an alley</t>
  </si>
  <si>
    <t>40-345</t>
  </si>
  <si>
    <t>Cash Deposit</t>
  </si>
  <si>
    <t>Streets &amp; Sidewalks - Bus Shelters</t>
  </si>
  <si>
    <t>Construction &amp; maintenance of bus shelters for users of public transportation</t>
  </si>
  <si>
    <t>40-200(a)</t>
  </si>
  <si>
    <t>Inspection of bus shelters for users of public transportation</t>
  </si>
  <si>
    <t>Streets &amp; Sidewalks - Sales &amp; Performance</t>
  </si>
  <si>
    <t>Food vendor's permit</t>
  </si>
  <si>
    <t>40-264</t>
  </si>
  <si>
    <t>Food vendor's permit - 30 days</t>
  </si>
  <si>
    <t>Streets &amp; Sidewalks - Sidewalk cafes</t>
  </si>
  <si>
    <t>Contractor's bond payable to the City</t>
  </si>
  <si>
    <t>40-95</t>
  </si>
  <si>
    <t>Streets &amp; Sidewalks- Sidewalk Cafes- License</t>
  </si>
  <si>
    <t>Renewal of a sidewalk café license</t>
  </si>
  <si>
    <t>40-10.1(f)(3)</t>
  </si>
  <si>
    <t>Cash bond</t>
  </si>
  <si>
    <t>Initial Fee for a sidewalk café license</t>
  </si>
  <si>
    <t>40-10.1(f)(1)</t>
  </si>
  <si>
    <t>40-10.1(f)(2)</t>
  </si>
  <si>
    <t>Merchandise vendor (performer) permit - 1 year</t>
  </si>
  <si>
    <t>Merchandise vendor (performer) permit - 1 month</t>
  </si>
  <si>
    <t>Subdivision Identification</t>
  </si>
  <si>
    <t>Application fee for 1 or 2 markers in the public street right-of-way Base Charge</t>
  </si>
  <si>
    <t>41-12(d)</t>
  </si>
  <si>
    <t>Application fee for markers Base Charge Plus Fee for each marker above  first 2</t>
  </si>
  <si>
    <t>Application procedure for a tower permit (See Planning Department)</t>
  </si>
  <si>
    <t>41-57(a)</t>
  </si>
  <si>
    <t>Valuation Table</t>
  </si>
  <si>
    <t>Regulation of towers - notice of pending application (See Planning Department)</t>
  </si>
  <si>
    <t>41-58(g)</t>
  </si>
  <si>
    <t>At owner's expense</t>
  </si>
  <si>
    <t>Removal of towers at owner's expense (See Planning Department)</t>
  </si>
  <si>
    <t>41-62.1</t>
  </si>
  <si>
    <t>Subdivisions, Developments &amp; Platting</t>
  </si>
  <si>
    <t>Administrative Fee on any license, permit or service for which the fee is greater than $50.00</t>
  </si>
  <si>
    <t>Increased by Ord. No. 2010-106, also added auto increase provision</t>
  </si>
  <si>
    <t>Expiration of subdivision plat and extension of approval (See Planning Department)</t>
  </si>
  <si>
    <t>42-80(e)</t>
  </si>
  <si>
    <t>To pay all applicable fees</t>
  </si>
  <si>
    <t>Sewer Rates</t>
  </si>
  <si>
    <t>Single Family Residential Base Charge for  5/8 or 3/4 inch meter (additional Volume Charge applies)</t>
  </si>
  <si>
    <t>47-122(a)(1)a</t>
  </si>
  <si>
    <t>The U.S. Consumer Price Index for all Urban Consumers (CPI-U) for the Houston-Galveston-Brazoria Metropolitan Area (1982-1984=100), as published by the Bureau of Labor Statistics, U.S. Dept. of Labor, plus U.S. Census Houston Year-over-year population percent increase, OR -- if a rate study is conducted, the CUS can increase rates and charges with the U.S. All Commodity Producer Price Index as published by the Bureau of Labor Statistics, U.S. Dept. of Labor</t>
  </si>
  <si>
    <t>Single Family Residential Base Charge for 1 inch meter (additional Volume Charge applies)</t>
  </si>
  <si>
    <t>Single Family Residential Base Charge for 1.5 inch meter  (additional Volume Charge apples)</t>
  </si>
  <si>
    <t>Single Family Residential Base Charge for 2 inch meter (additional Volume Charge applies)</t>
  </si>
  <si>
    <t>Single Family Residential Base Charge for 3 inch meter (additional Volume Charge applies)</t>
  </si>
  <si>
    <t>Single Family Residential Volume Charge regardless of meter size for 0 gallons (Base Charge based on meter size applies)</t>
  </si>
  <si>
    <t>47-122(a)(1)b</t>
  </si>
  <si>
    <t>Single Family Residential Volume Charge regardless of meter size for  1,000 gallons  (additional Base Charge based on meter size applies)</t>
  </si>
  <si>
    <t xml:space="preserve">Single Family Residential Volume Charge regardless of meter size for 2,000 gallons (additional Base Charge based on meter size applies) </t>
  </si>
  <si>
    <t>Single Family Residential Volume Charge regardless of meter size for 3,000 gallons (additional Base Charge based on meter size applies)</t>
  </si>
  <si>
    <t xml:space="preserve">Single Family Residential Volume Charge regardless of meter size for 4,000  gallons (additional Base Charge  based on meter size applies) </t>
  </si>
  <si>
    <t>Single Family Residential Volume Charge regardless of meter size for  5,000 gallons (additional Base Charge based on meter size applies)</t>
  </si>
  <si>
    <t>Single Family Residential Volume Charge regardless of meter size for every 1,000 gallons over the first 5,000 gallons (additional Base Charge based on meter size Plus Volume Charge for the first 5,000 gallons applies)</t>
  </si>
  <si>
    <t>Multi-Family Residential Base Charge for 5/8 inch meter (additional Volume Charge applies)</t>
  </si>
  <si>
    <t>47-122(a)(2)a</t>
  </si>
  <si>
    <t>Multi-Family Residential Base Charge for 3/4 inch meter (additional Volume Charge  applies)</t>
  </si>
  <si>
    <t>Multi-Family Residential Base Charge for 1 inch meter (additional Volume Charge  applies)</t>
  </si>
  <si>
    <t>Multi-Family Residential Base Charge for 1.5 inch meter (additional Volume Charge applies)</t>
  </si>
  <si>
    <t>Multi-Family Residential Base Charge for 2 inch meter (additional Volume Charge applies)</t>
  </si>
  <si>
    <t>Multi-Family Residential Base Charge for 3 inch meter (additional Volume Charge applies)</t>
  </si>
  <si>
    <t>Multi-Family Residential Base Charge for 4 inch meter (additional Volume Charge applies)</t>
  </si>
  <si>
    <t>Multi-Family Residential Base Charge for 6 inch meter (additional Volume Charge applies)</t>
  </si>
  <si>
    <t>Multi-Family Residential Base Charge for 8 inch meter (additional Volume Charge applies)</t>
  </si>
  <si>
    <t>Multi-Family Residential Base Charge for 10 inch meter (additional Volume Charge applies)</t>
  </si>
  <si>
    <t>Multi-Family Residential Volume Charge regardless of meter size for 0 gallons (Base Charge based on meter size applies)</t>
  </si>
  <si>
    <t>47-122(a)(2)b</t>
  </si>
  <si>
    <t>Multi-Family Residential Volume Charge regardless of meter size for every 1,000 gallons (additional Base Charge based on meter size applies)</t>
  </si>
  <si>
    <t>Commercial Base Charge for 5/8 inch meter (additional Volume Charge applies)</t>
  </si>
  <si>
    <t>47-122(b)(1)a</t>
  </si>
  <si>
    <t>Commercial Base Charge for 3/4 inch meter (additional Volume Charge applies)</t>
  </si>
  <si>
    <t>Commercial Base Charge for 1 inch meter  (additional Volume Charge applies)</t>
  </si>
  <si>
    <t>Commercial Base Charge for 1.5 inch meter  (additional Volume Charge applies)</t>
  </si>
  <si>
    <t xml:space="preserve">Commercial Base Charge for 2 inch meter  (additional Volume Charge applies) </t>
  </si>
  <si>
    <t>Commercial Base Charge for 3 inch meter  (additional Volume Charge applies)</t>
  </si>
  <si>
    <t>Commercial Base Charge for 4 inch meter  (additional Volume Charge applies)</t>
  </si>
  <si>
    <t>Commercial Base Charge for 6 inch meter  (additional Volume Charge applies)</t>
  </si>
  <si>
    <t>Commercial Base Charge for 8 inch meter  (additional Volume Charge applies)</t>
  </si>
  <si>
    <t>Commercial Base Charge for 10 inch meter  (additional Volume Charge applies)</t>
  </si>
  <si>
    <t>Commercial Volume Charge regardless of meter size for 0 gallons (Base Charge based on meter size applies)</t>
  </si>
  <si>
    <t>47-122(b)(1)b</t>
  </si>
  <si>
    <t>Commercial Volume Charge regardless of meter size for every 1,000 gallons (additional Base Charge based on meter size applies)</t>
  </si>
  <si>
    <t>Industrial Base Charge for 5/8 inch meter (additional Volume Charge applies)</t>
  </si>
  <si>
    <t>47-122(b)(2)a</t>
  </si>
  <si>
    <t>Industrial Base Charge for 3/4 inch meter (additional Volume Charge applies)</t>
  </si>
  <si>
    <t>Industrial Base Charge for 1 inch meter (additional Volume Charge applies)</t>
  </si>
  <si>
    <t>Industrial Base Charge for 1.5 inch meter (additional Volume Charge applies)</t>
  </si>
  <si>
    <t>Industrial Base Charge for 2 inch meter (additional Volume Charge applies)</t>
  </si>
  <si>
    <t>Industrial Base Charge for 3 inch meter  (additional Volume Charge applies)</t>
  </si>
  <si>
    <t>Industrial Base Charge for 4 inch meter  (additional Volume Charge applies)</t>
  </si>
  <si>
    <t>Industrial Base Charge for 6 inch meter  (additional Volume Charge applies)</t>
  </si>
  <si>
    <t>Industrial Base Charge for 8 inch meter  (additional Volume Charge  applies)</t>
  </si>
  <si>
    <t>Industrial Base Charge for 10 inch meter (additional Volume Charge applies)</t>
  </si>
  <si>
    <t>Industrial Volume Charge regardless of meter size for 0 gallons (Base Charge based on meter size applies)</t>
  </si>
  <si>
    <t>47-122(b)(2)b</t>
  </si>
  <si>
    <t>Industrial Volume Charge regardless of meter size for 1,000 gallons (additional Base Charge based on meter size applies)</t>
  </si>
  <si>
    <t>Industrial Volume Charge regardless of meter size for 2,000 gallons (additional Base Charge based on meter size applies)</t>
  </si>
  <si>
    <t>Industrial Volume Charge regardless of meter size for every additional 1,000 gallons, after the first 2,000  (additional Base Charge based on meter size Plus Volume Charge for the first 2,000 gallons applies)</t>
  </si>
  <si>
    <t>Sanitary Sewer Service Charge for Single Family Residence not receiving water from the city</t>
  </si>
  <si>
    <t>47-123(1)</t>
  </si>
  <si>
    <t xml:space="preserve">Sanitary Sewer Service Charge for Duplex Residence not receiving water from the city, per Single Family unit </t>
  </si>
  <si>
    <t>47-123(2)</t>
  </si>
  <si>
    <t>Sanitary Sewer Service Charge for Multiple Dwelling Units not receiving water from the city, per single family unit</t>
  </si>
  <si>
    <t>47-123(3)</t>
  </si>
  <si>
    <t xml:space="preserve">Sanitary Sewer Service Charge for Commercial Users not receiving water from the city, per commercial equivalent </t>
  </si>
  <si>
    <t>47-123(4)</t>
  </si>
  <si>
    <t>Sanitary Sewer Service Charge for Industrial Users not receiving water from the city, per commercial equivalent</t>
  </si>
  <si>
    <t>47-123(5)</t>
  </si>
  <si>
    <t>Volume Charge for establishments that produce industrial waste, per 1,000 gallons  (additional Base Charge for Industrial Customers based on meter size applies.  See Industrial Base Charge by meter size)</t>
  </si>
  <si>
    <t>47-143(a)</t>
  </si>
  <si>
    <t>Establishments that produce industrial waste, Biochemical Oxygen Demand (BOD) content formula charge per pound  (additional Basic Service Charge for Industrial Customers based on meter size applies.  See Industrial Base Charge by meter size)</t>
  </si>
  <si>
    <t>Only 4 decimal points</t>
  </si>
  <si>
    <t>Establishments that produce industrial waste, Suspended Solids formula, charge per pound  (additional Basic Service Charge for Industrial Customers based on meter size applies.  See Industrial Base Charge by meter size)</t>
  </si>
  <si>
    <t>Contract Wholesale Wastewater Service Charge for municipalities and conservation and reclamation districts that have made capital contributions, per 1,000 gallons (applicable if specified requirements have been met)</t>
  </si>
  <si>
    <t>47-140(b)</t>
  </si>
  <si>
    <t>Only 3 decimal points</t>
  </si>
  <si>
    <t>Contract Wholesale Wastewater Service Charge for other municipalities and conservation and reclamation districts, per 1,000 gallons</t>
  </si>
  <si>
    <t xml:space="preserve">47-140(c) </t>
  </si>
  <si>
    <t>Water &amp; Sewer Fees</t>
  </si>
  <si>
    <t xml:space="preserve">Collection and disposal of domestic sewage from on-site sanitary facilities in the Lake Houston vicinity, for each collection and disposal of up to 500 gallons of domestic sewage from any on-site facility </t>
  </si>
  <si>
    <t>47-139(b) / 2011-1086 (12.7.11)</t>
  </si>
  <si>
    <t>Ordinance 2011-1086 (Amendment to Ordinance 2010-305), approved by Council 12.7.11
$100.00 (1.1.12); $160.00 (1.1.13)</t>
  </si>
  <si>
    <t>5 (Fee increases to $160 on Jan. 1, 2013, then beginning April 1, 2014, increases annually per Ord. 2010-305.)</t>
  </si>
  <si>
    <t>Submeter credit program, application fee</t>
  </si>
  <si>
    <t>47-129(b)</t>
  </si>
  <si>
    <t>Submeter credit program, monthly administrative processing fee</t>
  </si>
  <si>
    <t>47-129(d)</t>
  </si>
  <si>
    <t>Water Rates</t>
  </si>
  <si>
    <t>Single Family Residential Base Charge plus Volume Charge for 5/8 or 3/4 inch meter and 0 gallons</t>
  </si>
  <si>
    <t>47-61(c)(1)a</t>
  </si>
  <si>
    <r>
      <t>Single Family Residential Base Charge</t>
    </r>
    <r>
      <rPr>
        <sz val="10"/>
        <color theme="1"/>
        <rFont val="Calibri"/>
        <family val="2"/>
      </rPr>
      <t xml:space="preserve"> plus Volume Charge for 5/8 or 3/4 inch meter and 1,000 gallons </t>
    </r>
  </si>
  <si>
    <t xml:space="preserve">Single Family Residential  Base Charge plus Volume Charge for 5/8 or 3/4 inch meter and 2,000 gallons </t>
  </si>
  <si>
    <t xml:space="preserve">Single Family Residential  Base Charge plus Volume Charge for  5/8 or 3/4 inch meter and 3,000 gallons </t>
  </si>
  <si>
    <t xml:space="preserve">Single Family Residential  Base Charge plus Volume Charge for 5/8 or 3/4 inch meter and 4,000 gallons </t>
  </si>
  <si>
    <t xml:space="preserve">Single Family Residential Base Charge plus Volume Charge for 5/8 or 3/4 inch meter and 5,000 gallons </t>
  </si>
  <si>
    <t>Single Family Residential  Base Charge plus  Volume Charge for 5/8 or 3/4 inch meter and 6,000 gallons</t>
  </si>
  <si>
    <t>Single Family Residential  Base Charge plus Volume Charge for  5/8 or 3/4 inch meter and 7,000 gallons</t>
  </si>
  <si>
    <t>47-61(c)(1)b</t>
  </si>
  <si>
    <t>Single Family residential Base Charge plus  Volume Charge for 5/8 or 3/4 inch meter and 8,000 gallons</t>
  </si>
  <si>
    <t>Single Family Residential Base Charge plus Volume Charge for 5/8 or 3/4 inch meter and 9,000 gallons</t>
  </si>
  <si>
    <t>Single Family Residential Base Charge plus  Volume Charge for 5/8 or 3/4 inch meter and 10,000 gallons</t>
  </si>
  <si>
    <t>Single Family Residential Base Charge plus Volume Charge for 5/8 or 3/4  inch meter and 11,000 gallons</t>
  </si>
  <si>
    <t>Single Family Residential Base Charge plus Volume Charge for 5/8 or 3/4 inch meter and 12,000 gallons</t>
  </si>
  <si>
    <t>Single Family Residential Volume Charge for every additional 1,000 gallons over 12,000 for 5/8 or 3/4 inch meter (Base Charge plus Volume Charge for 12,000 gallons applies)</t>
  </si>
  <si>
    <t>Single Family Residential Base Charge plus Volume Charge for 1 inch meter and 0 gallons</t>
  </si>
  <si>
    <t>Single Family Residential Base Charge plus Volume Charge for 1 inch meter and 1,000 gallons</t>
  </si>
  <si>
    <t>Single Family Residential Base Charge plus Volume Charge for 1 inch meter and 2,000 gallons</t>
  </si>
  <si>
    <t>Single Family Residential Base Charge plus Volume Charge for 1 inch meter and 3,000 gallons</t>
  </si>
  <si>
    <t>Single family residential Base Charge plus Volume Charge for 1 inch meter and 4,000 gallons</t>
  </si>
  <si>
    <t>Single Family Residential Base Charge plus Volume Charge for 1 inch meter and 5,000 gallons</t>
  </si>
  <si>
    <t>Single Family Residential Base Charge plus Volume Charge for 1 inch meter and 6,000 gallons</t>
  </si>
  <si>
    <t>Single Family Residential Base Charge plus Volume Charge for 1 inch meter and 7,000 gallons</t>
  </si>
  <si>
    <t>Single Family residential Base Charge plus  Volume Charge for 1 inch meter and 8,000 gallons</t>
  </si>
  <si>
    <t>Single Family Residential Base Charge plus Volume Charge for 1 inch meter and 9,000 gallons</t>
  </si>
  <si>
    <t>Single Family Residential Base Charge plus  Volume Charge for 1 inch meter and 10,000 gallons</t>
  </si>
  <si>
    <t>Single Family Residential Base Charge plus Volume Charge for 1  inch meter and 11,000 gallons</t>
  </si>
  <si>
    <t>Single Family Residential Base Charge plus Volume Charge for  1 inch meter and 12,000 gallons</t>
  </si>
  <si>
    <t>Single Family Residential Volume Charge for every additional 1,000 gallons over 12,000 for 1 inch meter (Base Charge plus Volume Charge for 12,000 gallons applies)</t>
  </si>
  <si>
    <t>Single Family Residential Base Charge plus Volume Charge for 1.5 inch meter and 0 gallons</t>
  </si>
  <si>
    <t>Single Family Residential Base Charge plus Volume Charge for 1.5 inch meter and 1,000 gallons</t>
  </si>
  <si>
    <t xml:space="preserve">Single Family Residential Base Charge plus  Volume Charge for 1.5 inch meter and 2,000 gallons </t>
  </si>
  <si>
    <t xml:space="preserve">Single Family Residential Base Charge plus Volume Charge for 1.5 inch meter and 3,000 gallons </t>
  </si>
  <si>
    <t>Single Family Residential Base Charge plus Volume Charge for 1.5 inch mater and 4,000 gallons</t>
  </si>
  <si>
    <t>Single Family Residential Base Charge plus Volume Charge for 1.5 inch meter and 5,000 gallons</t>
  </si>
  <si>
    <t>Single Family Residential Base Charge plus  Volume Charge for 1.5 inch meter and 6,000 gallons</t>
  </si>
  <si>
    <t>Single Family Residential Base Charge plus Volume Charge for 1.5 inch meter and 7,000 gallons</t>
  </si>
  <si>
    <t>Single Family Residential Base Charge plus  Volume Charge for 1.5 inch meter and 8,000 gallons</t>
  </si>
  <si>
    <t>Single Family Residential Base Charge plus Volume Charge for 1.5 inch meter and 9,000 gallons</t>
  </si>
  <si>
    <t>Single Family Residential Base Charge plus  Volume Charge for 1.5 inch meter and 10,000 gallons</t>
  </si>
  <si>
    <t>Single Family Residential Base Charge plus Volume Charge for 1.5 inch meter and 11,000 gallons</t>
  </si>
  <si>
    <t>Single Family Residential Base Charge plus Volume Charge for 1.5 inch meter and 12,000 gallons</t>
  </si>
  <si>
    <t>Single Family Residential Volume Charge for every additional 1,000 gallons over 12,000 for 1.5 inch meter (Base Charge plus Volume Charge for 12,000 gallons applies)</t>
  </si>
  <si>
    <t>Single Family Residential Base Charge plus Volume Charge for 2 or 3 inch meter and 0 gallons</t>
  </si>
  <si>
    <t>Single Family Residential Base Charge plus Volume Charge for 2 or 3 inch meter and 1,000 gallons</t>
  </si>
  <si>
    <t>Single Family Residential Base Charge plus Volume Charge for 2 or 3 inch meter and 2,000 gallons</t>
  </si>
  <si>
    <t xml:space="preserve">Single Family Residential Base Charge plus Volume Charge for 2 or 3 inch meter and 3,000 </t>
  </si>
  <si>
    <t>Single Family Residential Base Charge plus Volume Charge for 2 or 3 inch meter and 4,000 gallons</t>
  </si>
  <si>
    <t>Single Family Residential Base Charge plus Volume Charge for 2 or 3 inch meter and 5,000 gallons</t>
  </si>
  <si>
    <t>Single Family Residential Base Charge plus Volume Charge for 2 or 3 inch meter and 6,000 gallons</t>
  </si>
  <si>
    <t>Single Family Residential Base Charge plus Volume Charge for 2 or 3 inch meter and 7,000 gallons</t>
  </si>
  <si>
    <t>Single Family residential Base Charge plus  Volume Charge for 2 or 3 inch meter and 8,000 gallons</t>
  </si>
  <si>
    <t>Single Family Residential Base Charge plus Volume Charge for 2 or 3 inch meter and 9,000 gallons</t>
  </si>
  <si>
    <t>Single Family Residential Base Charge plus  Volume Charge for 2 or 3 inch meter and 10,000 gallons</t>
  </si>
  <si>
    <t>Single Family Residential Base Charge plus Volume Charge for 2 or 3 inch meter and 11,000 gallons</t>
  </si>
  <si>
    <t>Single Family Residential Base Charge plus Volume Charge for 2 or 3 inch meter and 12,000 gallons</t>
  </si>
  <si>
    <t>Single Family Residential Volume Charge for every additional 1,000 gallons over 12,000 for 2 or 3 inch meter (Base Charge plus Volume Charge for 12,000 gallons applies)</t>
  </si>
  <si>
    <t>47-61(c)(2)a</t>
  </si>
  <si>
    <t>Multi-Family Residential Base Charge for 3/4 inch meter (additional Volume Charge applies)</t>
  </si>
  <si>
    <t>Multi-Family Residential Base Charge for 1 inch meter (additional Volume Charge applies)</t>
  </si>
  <si>
    <t>Multi-Family Residential Base Charge for 8 inch meter  &amp; above (additional Volume Charge applies)</t>
  </si>
  <si>
    <t>Multi-Family Residential Volume Charge for 0 gallons regardless of meter size (additional Base Charge based on meter size applies)</t>
  </si>
  <si>
    <t>47-61(c)(2)b</t>
  </si>
  <si>
    <t>Multi-Family Residential Volume Charge for every additional 1,000 gallons regardless of meter size (additional Base Charge based on meter size applies)</t>
  </si>
  <si>
    <t>Resale Base Charge for 5/8 inch meter (additional Volume Charge applies)</t>
  </si>
  <si>
    <t>47-61(d)(2)a</t>
  </si>
  <si>
    <t>Resale Base Charge for 3/4 inch meter  (additional Volume Charge applies)</t>
  </si>
  <si>
    <t xml:space="preserve">Resale Base Charge for 1 inch meter (additional Volume Charge applies) </t>
  </si>
  <si>
    <t xml:space="preserve">Resale Base Charge for 1.5 inch meter (additional Volume Charge applies) </t>
  </si>
  <si>
    <t>Resale Base Charge for 2 inch meter (additional Volume Charge applies)</t>
  </si>
  <si>
    <t>Resale Base Charge for 3 inch meter (additional Volume Charge applies)</t>
  </si>
  <si>
    <t>Resale Base Charge for 4 inch meter (additional Volume Charge applies)</t>
  </si>
  <si>
    <t>Resale Base Charge for 6 inch meter (additional Volume Charge applies)</t>
  </si>
  <si>
    <t>Resale Base Charge for 8 inch meter &amp; above (additional Volume Charge applies)</t>
  </si>
  <si>
    <t>Resale Volume Charge for 0 gallons regardless of meter size (Base Charge based on meter size applies)</t>
  </si>
  <si>
    <t>47-61(d)(2)b</t>
  </si>
  <si>
    <t>Resale Volume Charge for every 1,000 gallons regardless of meter size  (additional Base Charge based on meter size applies)</t>
  </si>
  <si>
    <t xml:space="preserve">Outdoor Meter size 5/8 inch Base Charge (additional Volume Charge applies) </t>
  </si>
  <si>
    <t>47-61(d)(3)a</t>
  </si>
  <si>
    <t xml:space="preserve">Outdoor Meter size 3/4 inch Base Charge (additional Volume Charge applies) </t>
  </si>
  <si>
    <t xml:space="preserve">Outdoor Meter size 1 inch Base Charge (additional Volume Charge applies) </t>
  </si>
  <si>
    <t xml:space="preserve">Outdoor Meter size 1.5 inch Base Charge (additional Volume Charge for each 1,000 gallons using the "Defined Volume Rate" for up to 10,000 gallons Plus the "Over Defined Volume Rate" for every 1,000 gallons over the first 10,000 gallons applies) </t>
  </si>
  <si>
    <t>Outdoor Meter size 2 inch Base Charge (additional Volume Charge for each 1,000 gallons using the "Defined Volume Rate" for 1,000 to 16,000 gallons Plus "Over Defined Volume Rate" for every 1,000 gallons over the first 16,000 gallons applies)</t>
  </si>
  <si>
    <t>Outdoor Meter size 3 inch Base Charge (additional Volume Charge for each 1,000 gallons using the "Defined Volume Rate" for 1,000 to 35,000 gallons Plus "Over Defined Volume Rate" for every 1,000 gallons over the first 35,000 gallons applies)</t>
  </si>
  <si>
    <r>
      <t>Outdoor Meter size 4 inch Base Charge (additional Volume Charge for each 1,000 gallons using the "Defined Volume Rate" for 1,000 to 60,000 gallons Plus "Over Defined Rate" for every 1,000 gallons over the first 60,000</t>
    </r>
    <r>
      <rPr>
        <b/>
        <sz val="10"/>
        <color theme="1"/>
        <rFont val="Calibri"/>
        <family val="2"/>
      </rPr>
      <t xml:space="preserve"> </t>
    </r>
    <r>
      <rPr>
        <sz val="10"/>
        <color theme="1"/>
        <rFont val="Calibri"/>
        <family val="2"/>
      </rPr>
      <t>gallons applies)</t>
    </r>
  </si>
  <si>
    <t>Outdoor Meter size 6 inch Base Charge (additional Volume Charge for each 1,000 gallons using the "Defined Rate" for 1,000 to 125,000 gallons Plus "Over Defined Volume Rate" for each 1,000 gallons over the first 125,000 gallons applies)</t>
  </si>
  <si>
    <t>Outdoor Meter size 8 inch &amp; above Base Charge (additional Volume Charge for each 1,000 gallons using the "Defined Volume Rate" for 1,000 to 180,000 gallons Plus "Over Defined Volume Rate" for each 1,000 gallons over the first 180,000 gallons applies)</t>
  </si>
  <si>
    <t>Outdoor Meter Volume Charge regardless of meter size for 0 gallons (Base Charge based on meter size applies)</t>
  </si>
  <si>
    <t>47-61(d)(3)b</t>
  </si>
  <si>
    <t xml:space="preserve">Outdoor Meter Volume Charge for meter size 5/8 inch, 3/4 inch and 1 inch per 1,000 gallons for all volumes </t>
  </si>
  <si>
    <t>Outdoor Meter Volume Charge based on "Defined Volume Rate"  per 1,000 gallons (applicable to Outdoor Meter sizes from 1.5 inch to 8 Inches  &amp; above)</t>
  </si>
  <si>
    <t>Outdoor Meter Volume Charge based on "Over Defined Volume Rate" per 1,000 gallons (applicable to Outdoor Meter sizes from 1.5 inch to 8 inches &amp; above)</t>
  </si>
  <si>
    <t xml:space="preserve">Commercial or industrial Base Charge for 5/8 inch meter  (additional Volume Charge applies)  </t>
  </si>
  <si>
    <t>47-61(d)(4)a</t>
  </si>
  <si>
    <t>Commercial or industrial Base Charge for 3/4 inch meter (additional Volume Charge applies)</t>
  </si>
  <si>
    <t>Commercial and industrial Base Charge for 1 inch meter  (additional Volume Charge applies)</t>
  </si>
  <si>
    <t>Commercial or industrial Base Charge for 1.5 inch meter  (additional Volume Charge applies)</t>
  </si>
  <si>
    <t>Commercial or industrial Base Charge for 2 inch meter  (additional Volume Charge applies)</t>
  </si>
  <si>
    <t>Commercial or industrial Base Charge for 3 inch meter (additional Volume Charge applies)</t>
  </si>
  <si>
    <t>Commercial or industrial Base Charge for 4 inch meter  (additional Volume Charge applies)</t>
  </si>
  <si>
    <t>Commercial or industrial Base Charge for 6 inch meter  (additional Volume Charge applies)</t>
  </si>
  <si>
    <t>Commercial or industrial Base Charge for 8 inch meter &amp; above (additional Volume Charge applies)</t>
  </si>
  <si>
    <t>Commercial or industrial Volume Charge regardless of meter size for 0 gallons  (Base Charge based on meter size applies)</t>
  </si>
  <si>
    <t>47-61(d)(4)b</t>
  </si>
  <si>
    <t>Commercial or industrial Volume Charge  regardless of meter size for every 1,000 gallons (additional Base Charge based on meter size applies)</t>
  </si>
  <si>
    <t>Basic Service Charge for unmetered connection to a fire sprinkling system, for service line of 5/8 inch</t>
  </si>
  <si>
    <t>47-64(a)</t>
  </si>
  <si>
    <t>Ordinance 2011-1086 (Amendment to Ordinance 2010-305), approved by Council 12.7.11</t>
  </si>
  <si>
    <t>Basic Service Charge for unmetered connection to a fire sprinkling system, for service line of 3/4 inch</t>
  </si>
  <si>
    <t>Basic Service Charge for  unmetered connection to a fire sprinkling systems, for service line of 1 inch</t>
  </si>
  <si>
    <t>Basic Service Charge for unmetered connection to a fire sprinkling system, for service line of 1.5 inch</t>
  </si>
  <si>
    <t>Basic Service Charge for  unmetered connection to a fire sprinkling system, for service line of 2 inches</t>
  </si>
  <si>
    <t>Basic Service Charge for unmetered connection to a fire sprinkling system, for service line of 3 inches</t>
  </si>
  <si>
    <t>Basic Service Charge for  unmetered connection to a fire sprinkling system, for service line of 4 inches</t>
  </si>
  <si>
    <t>Basic Service Charge for unmetered connection to a fire sprinkling system, for service line of 6 inches</t>
  </si>
  <si>
    <t>Basic Service Charge for  unmetered connection to a fire sprinkling system, for service line of 8 inches</t>
  </si>
  <si>
    <t>Basic Service Charge for unmetered connection to a fire sprinkling system, for service line of 10 inches and above</t>
  </si>
  <si>
    <t>Emergency Backup Service Base Charge for 5/8 inch meter  (additional Volume Charge applies)</t>
  </si>
  <si>
    <t>47-61(d)(5)a</t>
  </si>
  <si>
    <t>Emergency Backup Service Base Charge for 3/4 inch meter  (additional Volume Charge applies)</t>
  </si>
  <si>
    <t>Emergency Backup Service Base Charge for 1 inch meter  (additional Volume Charge applies)</t>
  </si>
  <si>
    <t>Emergency Backup Service Base Charge for 1.5 inch meter  (additional Volume Charge applies)</t>
  </si>
  <si>
    <t>Emergency Backup Service Base Charge for 2 inch meter size  (additional Volume Charge applies)</t>
  </si>
  <si>
    <t>Emergency Backup Service Base Charge for 3 inch meter  (additional Volume Charge applies)</t>
  </si>
  <si>
    <t>Emergency Backup Service Base Charge for 4 inch meter  (additional Volume Charge applies)</t>
  </si>
  <si>
    <t>Emergency Backup Service Base Charge for 6 inch meter  (additional Volume Charge applies)</t>
  </si>
  <si>
    <t>Emergency Backup Service Base Charge for 8 inch meter  (additional Volume Charge applies)</t>
  </si>
  <si>
    <t>Emergency Backup Service Base Charge for 10 inches and above meters  (additional Volume Charge applies)</t>
  </si>
  <si>
    <t>Emergency Backup Service Volume Charge regardless of meter size for 0 gallons (Base Service Charge based on meter size applies)</t>
  </si>
  <si>
    <t>47-61(d)(5)b</t>
  </si>
  <si>
    <t>Emergency Backup Service Volume Charge regardless of meter size for every 1,000 gallons  (additional Base Service Charge based on meter size applies)</t>
  </si>
  <si>
    <t>Transient Meter Base Charge for 1 inch meter  (additional Volume Charge applies)</t>
  </si>
  <si>
    <t>47-61(d)(6)a</t>
  </si>
  <si>
    <t>Transient Meter Base Charge for 2 inch meter  (additional Volume Charge applies)</t>
  </si>
  <si>
    <t>Transient Meter Base Charge for 3 inch meter (additional Volume Charge applies)</t>
  </si>
  <si>
    <t>Transient Meter Volume Charge for 0 gallons (Base Charge based on meter size applies)</t>
  </si>
  <si>
    <t>47-61(d)(6)b</t>
  </si>
  <si>
    <t>Transient Meter Volume Charge regardless of meter size for every  1,000 gallons (additional Base Charge based on meter size applies)</t>
  </si>
  <si>
    <t>Contract Treated Water Service Charge with airgap between systems, per 1,000 gallons</t>
  </si>
  <si>
    <t>47-61(f)(3)</t>
  </si>
  <si>
    <t>Contract Treated Water Service Charge without airgap between systems, per 1,000 gallons</t>
  </si>
  <si>
    <t xml:space="preserve">Contract Treated Water Service Charge Premium over Contract Minimum, per 1,000 gallons </t>
  </si>
  <si>
    <t xml:space="preserve">Untreated Water Sales No Contract Standard Rate for volume from 1,000 to 10,000,000 gallons, per 1,000 gallons </t>
  </si>
  <si>
    <t>47-84(d)(1)</t>
  </si>
  <si>
    <t>Untreated Water Sales No Contract Standard Rate for volume from over 10,000,000 to 20,000,000 gallons, per 1,000 gallons (in addition to Volume Charge for the first increment of 10,000,000 gallons)</t>
  </si>
  <si>
    <t>47-84(d)(2)</t>
  </si>
  <si>
    <r>
      <t>Untreated Water Sales No Contract Standard Rate for volume from over 20,000,000 to 50,000,000 gallons, per 1,000 gallons (in addition to Volume Charges for the first increment of 10,000,000 gallons and for the second increment of 10,000,000 gallons)</t>
    </r>
    <r>
      <rPr>
        <sz val="10"/>
        <color theme="1"/>
        <rFont val="Calibri"/>
        <family val="2"/>
      </rPr>
      <t xml:space="preserve"> </t>
    </r>
  </si>
  <si>
    <t>47-84(d)(3)</t>
  </si>
  <si>
    <t>Untreated Water Sales No Contract Standard Rate for volume from over 50,000,000 to 150,000,000 gallons, per 1,000 gallons (in addition to Volume Charges for the first increment of 10,000,000 gallons, the second increment of 10,000,000 gallons and the third increment of 30,000,000 gallons)</t>
  </si>
  <si>
    <t>47-84(d)(4)</t>
  </si>
  <si>
    <t>Untreated Water Sales No Contract Standard Rate for volume over 150,000,000 gallons, per 1,000 gallons (in addition to Volume Charges for the first 10,000,000 gallons, the second increment of 10,000,000 gallons, the third increment of 30,000,000 gallons and the fourth increment of 100,000,000 gallons)</t>
  </si>
  <si>
    <t>47-84(d)(5)</t>
  </si>
  <si>
    <t>Contract Untreated Water sold in excess of contract amount, per 1,000 gallons</t>
  </si>
  <si>
    <t>47-85</t>
  </si>
  <si>
    <t>Contract Untreated Water for agricultural use, general agriculture, per 1,000,000 gallons</t>
  </si>
  <si>
    <t>47-89(b)(1)</t>
  </si>
  <si>
    <t>Contract Untreated Water for agricultural use, rice irrigation, rate for first watering, per acre of contracted land (if diverted through a meter on canal / conveyance system - per 1,000,000 gallons actually used)</t>
  </si>
  <si>
    <t>47-89(b)(2)a</t>
  </si>
  <si>
    <t>Contract Untreated Water for agricultural use, rice irrigation, Rate for each additional watering, per acre of contracted land (if diverted through a meter on canal / conveyance system - per 1,000,000 gallons actually used)</t>
  </si>
  <si>
    <t>47-89(b)(2)b</t>
  </si>
  <si>
    <t>Contract Reclaimed Water Sales</t>
  </si>
  <si>
    <t>47-84</t>
  </si>
  <si>
    <t>See Contract Untreated Water</t>
  </si>
  <si>
    <r>
      <t>Groundwater reduction plan agreement</t>
    </r>
    <r>
      <rPr>
        <sz val="10"/>
        <color theme="1"/>
        <rFont val="Calibri"/>
        <family val="2"/>
      </rPr>
      <t xml:space="preserve"> - application processing fee</t>
    </r>
  </si>
  <si>
    <t>47-62(e)</t>
  </si>
  <si>
    <t>Itemized summary of billing records, copy fee, for previous 12-month period, or fraction thereof</t>
  </si>
  <si>
    <t>47-79</t>
  </si>
  <si>
    <t>Itemized summary of billing records, copy fee, for each additional 12-month period, or fraction thereof</t>
  </si>
  <si>
    <t>Fee for change of customer at same address</t>
  </si>
  <si>
    <t>47-67</t>
  </si>
  <si>
    <t>Request for a Transient Water Meter, size: 1 inch.</t>
  </si>
  <si>
    <t>47-22(a)</t>
  </si>
  <si>
    <t>$500.00
Required Deposit</t>
  </si>
  <si>
    <t>$500/
Required Deposit</t>
  </si>
  <si>
    <t>Request for a Transient Water Meter,  size: 2 inches.</t>
  </si>
  <si>
    <t>$1,000.00 
Required Deposit</t>
  </si>
  <si>
    <t>$1,000/
Required Deposit</t>
  </si>
  <si>
    <t>Request for a Transient Water Meter, size: 3 inches.</t>
  </si>
  <si>
    <t>$1,500.00 
Required Deposit</t>
  </si>
  <si>
    <t>$1,500/
Required Deposit</t>
  </si>
  <si>
    <t>Relocation of a Transient Water Meter</t>
  </si>
  <si>
    <t>47-22(c)</t>
  </si>
  <si>
    <t>Fee to restore water service after termination for non-payment or initiate water service for new tenant at a service address, who failed to apply</t>
  </si>
  <si>
    <t>47-70(d)</t>
  </si>
  <si>
    <t>Closed meter unauthorized water usage fee, first occurrence</t>
  </si>
  <si>
    <t>47-70(e)(1)</t>
  </si>
  <si>
    <t>Closed meter unauthorized water usage fee, second occurrence</t>
  </si>
  <si>
    <t>47-70(e)(2)</t>
  </si>
  <si>
    <t>Closed meter unauthorized water usage fee, penalty for second occurrence (in addition to fee)</t>
  </si>
  <si>
    <t>Closed meter unauthorized water usage fee, third and subsequent occurrences</t>
  </si>
  <si>
    <t>47-70(e)(3)</t>
  </si>
  <si>
    <t>Closed meter unauthorized water usage fee, penalty for third and each subsequent occurrence (in addition to fee)</t>
  </si>
  <si>
    <t>Posting of notice of termination for commercial customers with tenants</t>
  </si>
  <si>
    <t>47-47</t>
  </si>
  <si>
    <t>Posting of notice of termination for multi-family residential customers, 10 or fewer notices</t>
  </si>
  <si>
    <t>47-48</t>
  </si>
  <si>
    <t>Posting of notice of termination for multifamily residential customers, each additional notice after first 10</t>
  </si>
  <si>
    <t>Contract treated water service application processing fee</t>
  </si>
  <si>
    <t>47-61(f)(1)</t>
  </si>
  <si>
    <t>Deposit to assure payment</t>
  </si>
  <si>
    <t>47-68 (c )&amp; (d)</t>
  </si>
  <si>
    <t>Industrial Waste Permit</t>
  </si>
  <si>
    <t>47-188(a)</t>
  </si>
  <si>
    <t>Water meter inspection of a 2-inch or smaller meter</t>
  </si>
  <si>
    <t>47-18(c)</t>
  </si>
  <si>
    <t>Water meter inspection of a meter larger than 2 inches</t>
  </si>
  <si>
    <t>Water meter inspection --- missed appointment fee (if at least 1-hour notice not provided)</t>
  </si>
  <si>
    <t>47-18(d)</t>
  </si>
  <si>
    <t>Meter re-read fee, if original reading is verified</t>
  </si>
  <si>
    <t>47-73(e)</t>
  </si>
  <si>
    <t>Field call collection fee</t>
  </si>
  <si>
    <t>47-76</t>
  </si>
  <si>
    <r>
      <t xml:space="preserve">Field test of meter </t>
    </r>
    <r>
      <rPr>
        <sz val="10"/>
        <color theme="1"/>
        <rFont val="Calibri"/>
        <family val="2"/>
      </rPr>
      <t>less than 3 inches</t>
    </r>
  </si>
  <si>
    <t>47-73(d)(2)</t>
  </si>
  <si>
    <r>
      <t>Bench test of meter</t>
    </r>
    <r>
      <rPr>
        <sz val="10"/>
        <color theme="1"/>
        <rFont val="Calibri"/>
        <family val="2"/>
      </rPr>
      <t xml:space="preserve"> less than 3 inches</t>
    </r>
  </si>
  <si>
    <t>Bench test of meter 3 inches and larger</t>
  </si>
  <si>
    <t>Fee for a city employee to participate in or witness any test of a fire suppression system</t>
  </si>
  <si>
    <t>47-64(c)</t>
  </si>
  <si>
    <t>No refund of fees of $25.00 or less</t>
  </si>
  <si>
    <t>47-49(2)</t>
  </si>
  <si>
    <t>Fee Refund  - Base Charge plus 10%</t>
  </si>
  <si>
    <t>47-49(3)</t>
  </si>
  <si>
    <t>Customers of acquired former private utility companies, reduction of fee</t>
  </si>
  <si>
    <t>47-18.1(c )</t>
  </si>
  <si>
    <t>Wastewater Impact Fees</t>
  </si>
  <si>
    <t>Impact fee appeals</t>
  </si>
  <si>
    <t>47-323(c)</t>
  </si>
  <si>
    <t>Wastewater facilities reservation application fee, for first acre or portion thereof</t>
  </si>
  <si>
    <t>47-339(a)(1)</t>
  </si>
  <si>
    <t>Wastewater facilities reservation application fee, for each additional acre or portion thereof</t>
  </si>
  <si>
    <t>Fee for transfer of wastewater capacity to a tract, first tract from which capacity is transferred</t>
  </si>
  <si>
    <t>47-339(b)</t>
  </si>
  <si>
    <t>Fee for transfer of wastewater capacity to a tract, each additional tract in same transfer application</t>
  </si>
  <si>
    <t>Fee for transfer of wastewater capacity from one person to another person, with no changes to development</t>
  </si>
  <si>
    <t>47-339(c)</t>
  </si>
  <si>
    <t>Wastewater capacity reservation board appeal fee</t>
  </si>
  <si>
    <t>47-339(d)</t>
  </si>
  <si>
    <t>Fee per service unit, collected</t>
  </si>
  <si>
    <t>47-316(b)</t>
  </si>
  <si>
    <t>United States Producers Price Index for All Commodities (1982=100), as published by the Bureau of Labor Statistics, U.S. Department of Labor</t>
  </si>
  <si>
    <t>Maximum fee per service unit, assessed</t>
  </si>
  <si>
    <r>
      <t xml:space="preserve">Wastewater facilities reservation application fee, </t>
    </r>
    <r>
      <rPr>
        <sz val="10"/>
        <color theme="1"/>
        <rFont val="Calibri"/>
        <family val="2"/>
      </rPr>
      <t>Maximum</t>
    </r>
  </si>
  <si>
    <t>47-339(a)(2)</t>
  </si>
  <si>
    <t>Water Impact Fees</t>
  </si>
  <si>
    <t>Impact fee appeal processing fee</t>
  </si>
  <si>
    <t>47-402(c)</t>
  </si>
  <si>
    <t>47-384(b)</t>
  </si>
  <si>
    <t>Department will make adjustments</t>
  </si>
  <si>
    <t>the United States Producers Price Index for All Commodities (1982=100), as published by the Bureau of Labor Statistics, U.S. Department of Labor</t>
  </si>
  <si>
    <r>
      <t>Drainage Impact Fees</t>
    </r>
    <r>
      <rPr>
        <sz val="10"/>
        <color rgb="FFFF0000"/>
        <rFont val="Calibri"/>
        <family val="2"/>
      </rPr>
      <t xml:space="preserve"> </t>
    </r>
  </si>
  <si>
    <t>Drainage Impact Fees on new development - Rate per Service Unit (1,000 sq. ft. of  impervious surface) of increase in impervious surface within the Addicks Reservoir Service Area</t>
  </si>
  <si>
    <t>47-891 (Ordinance 2013-281, passed 4.3.13)</t>
  </si>
  <si>
    <t>Drainage Impact Fees</t>
  </si>
  <si>
    <t>Drainage Impact Fees on new development - Rate per Service Unit (1,000 sq. ft. of  impervious surface) of increase in impervious surface within the Barker Reservoir Service Area</t>
  </si>
  <si>
    <t>Drainage Impact Fees on new development - Rate per Service Unit (1,000 sq. ft. of impervious surface) of increase in impervious surface within the Brays Bayou Service Area</t>
  </si>
  <si>
    <t>Drainage Impact Fees on new development - Rate per Service Unit (1,000 sq. ft. of impervious surface) of increase in impervious surface within the Buffalo / White Oak Service Area</t>
  </si>
  <si>
    <t>Drainage Impact Fees on new development - Rate per Service Unit (1,000 sq. ft. of impervious surface) of increase in impervious surface within the Clear Creek Service Area</t>
  </si>
  <si>
    <t>Drainage Impact Fees on new development -Rate per Service Unit (1,000 sq. ft. of  impervious surface) of increase in impervious surface within the Greens Bayou Service Area</t>
  </si>
  <si>
    <t>Drainage Impact Fees on new development - Rate per Service Unit (1,000 sq. ft. of  impervious surface) of increase in impervious surface within the Hunting Bayou Service Area</t>
  </si>
  <si>
    <t>Drainage Impact Fees on new development - Rate per Service Unit (1,000 sq. ft. of  impervious surface) of increase in impervious surface within the San Jacinto Service Area</t>
  </si>
  <si>
    <r>
      <t xml:space="preserve">Drainage Impact Fees on new development - Rate per Service Unit (1,000 sq. ft.) of increase in impervious </t>
    </r>
    <r>
      <rPr>
        <strike/>
        <sz val="11"/>
        <color theme="1"/>
        <rFont val="Calibri"/>
        <family val="2"/>
      </rPr>
      <t xml:space="preserve"> </t>
    </r>
    <r>
      <rPr>
        <sz val="11"/>
        <color theme="1"/>
        <rFont val="Calibri"/>
        <family val="2"/>
      </rPr>
      <t>surface within the Ship Channel Service Area</t>
    </r>
  </si>
  <si>
    <t>Drainage Impact Fees on new development - Rate per Service Unit (1,000 sq. ft. of  impervious surface) of increase in impervious surface within the Sims / Vince Service Area</t>
  </si>
  <si>
    <t xml:space="preserve">Administrative Fee when applicable </t>
  </si>
  <si>
    <t>47-902 (Ordinance 2013-281, passed 4.3.13)</t>
  </si>
  <si>
    <t>District Petitions</t>
  </si>
  <si>
    <t>Filing Fee for District Petitions / requests for Consent</t>
  </si>
  <si>
    <t>2-73</t>
  </si>
  <si>
    <t>See City Secretary site and Texas Administrative Code</t>
  </si>
  <si>
    <t>02-98/99</t>
  </si>
  <si>
    <t>Administrative Fee – Tags for Bags</t>
  </si>
  <si>
    <t>Solid Waste Management</t>
  </si>
  <si>
    <t>Administrative Fee (tags purchased thru the department). Minimum of $10.00 purchase</t>
  </si>
  <si>
    <t>39-62(a)(2)</t>
  </si>
  <si>
    <t>Administrative Fee-Licenses &amp; Permits</t>
  </si>
  <si>
    <t>Administrative Fee (Dumpster Permit)</t>
  </si>
  <si>
    <t>105.6.29</t>
  </si>
  <si>
    <t>Dead Animals</t>
  </si>
  <si>
    <t>Large Dead Animal Collection - per animal</t>
  </si>
  <si>
    <t>39-78(b)</t>
  </si>
  <si>
    <t>Dumpster Permits</t>
  </si>
  <si>
    <t>Dumpster Permit  -1 Dumpster- 1 year.</t>
  </si>
  <si>
    <t>Fire Code Sec. 105.6.29</t>
  </si>
  <si>
    <t>Dumpster Permit  -1 Dumpster- 2 year.</t>
  </si>
  <si>
    <t>Dumpster Permit  -1 Dumpster- 3 year.</t>
  </si>
  <si>
    <t>Dumpster Permit  -2 or more Dumpsters- 1 year.</t>
  </si>
  <si>
    <t>Dumpster Permit  -2 or more Dumpsters- 2 year.</t>
  </si>
  <si>
    <t>Dumpster Permit  -2 or more Dumpsters- 3 year.</t>
  </si>
  <si>
    <t>Extra Capacity Container Garbage Fee</t>
  </si>
  <si>
    <t>Extra Capacity Container (Monthly fee plus sales tax)</t>
  </si>
  <si>
    <t>39-62 (a)(1)</t>
  </si>
  <si>
    <t>Plus sales tax</t>
  </si>
  <si>
    <t>Non-Residential Garbage Fee</t>
  </si>
  <si>
    <t>Non-Residential container (Monthly fee plus sales tax)</t>
  </si>
  <si>
    <t>39-49(f)</t>
  </si>
  <si>
    <t>Tags for Bags</t>
  </si>
  <si>
    <t>Tags for Bags (if purchased at participating stores)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</si>
</sst>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mm/dd/yy;@"/>
    <numFmt numFmtId="167" formatCode="0.00000"/>
    <numFmt numFmtId="168" formatCode="mmmm\ dd"/>
    <numFmt numFmtId="169" formatCode="0.0000"/>
    <numFmt numFmtId="170" formatCode="&quot;$&quot;#,##0.0000"/>
    <numFmt numFmtId="171" formatCode="0.0"/>
    <numFmt numFmtId="172" formatCode="m/d/yy;@"/>
    <numFmt numFmtId="173" formatCode="_(* #,##0.000_);_(* \(#,##0.000\);_(* &quot;-&quot;??_);_(@_)"/>
    <numFmt numFmtId="174" formatCode="&quot;$&quot;#,##0.000_);\(&quot;$&quot;#,##0.000\)"/>
    <numFmt numFmtId="175" formatCode="_(&quot;$&quot;* #,##0.000_);_(&quot;$&quot;* \(#,##0.000\);_(&quot;$&quot;* &quot;-&quot;??_);_(@_)"/>
    <numFmt numFmtId="176" formatCode="&quot;$&quot;#,##0.000"/>
    <numFmt numFmtId="177" formatCode="&quot;$&quot;#,##0.0000_);\(&quot;$&quot;#,##0.0000\)"/>
  </numFmts>
  <fonts count="63" x14ac:knownFonts="1">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b/>
      <sz val="10"/>
      <name val="Calibri"/>
      <family val="2"/>
      <scheme val="minor"/>
    </font>
    <font>
      <b/>
      <sz val="10"/>
      <color rgb="FF3333CC"/>
      <name val="Calibri"/>
      <family val="2"/>
      <scheme val="minor"/>
    </font>
    <font>
      <b/>
      <sz val="10"/>
      <name val="Calibri"/>
      <family val="2"/>
    </font>
    <font>
      <sz val="10"/>
      <name val="Calibri"/>
      <family val="2"/>
      <scheme val="minor"/>
    </font>
    <font>
      <sz val="10"/>
      <name val="Calibri"/>
      <family val="2"/>
    </font>
    <font>
      <b/>
      <sz val="10"/>
      <color rgb="FF3333CC"/>
      <name val="Calibri"/>
      <family val="2"/>
    </font>
    <font>
      <u/>
      <sz val="10"/>
      <name val="Calibri"/>
      <family val="2"/>
    </font>
    <font>
      <strike/>
      <sz val="10"/>
      <name val="Calibri"/>
      <family val="2"/>
      <scheme val="minor"/>
    </font>
    <font>
      <b/>
      <strike/>
      <sz val="10"/>
      <color rgb="FF3333CC"/>
      <name val="Calibri"/>
      <family val="2"/>
      <scheme val="minor"/>
    </font>
    <font>
      <strike/>
      <sz val="10"/>
      <name val="Calibri"/>
      <family val="2"/>
    </font>
    <font>
      <sz val="8"/>
      <color indexed="81"/>
      <name val="Tahoma"/>
      <family val="2"/>
    </font>
    <font>
      <sz val="11"/>
      <color rgb="FFFF0000"/>
      <name val="Calibri"/>
      <family val="2"/>
      <scheme val="minor"/>
    </font>
    <font>
      <b/>
      <sz val="12"/>
      <name val="Calibri"/>
      <family val="2"/>
      <scheme val="minor"/>
    </font>
    <font>
      <b/>
      <sz val="12"/>
      <color rgb="FFFF0000"/>
      <name val="Calibri"/>
      <family val="2"/>
      <scheme val="minor"/>
    </font>
    <font>
      <sz val="10"/>
      <color rgb="FFFF0000"/>
      <name val="Calibri"/>
      <family val="2"/>
    </font>
    <font>
      <sz val="8"/>
      <name val="Calibri"/>
      <family val="2"/>
      <scheme val="minor"/>
    </font>
    <font>
      <b/>
      <sz val="9"/>
      <color indexed="81"/>
      <name val="Tahoma"/>
      <family val="2"/>
    </font>
    <font>
      <sz val="9"/>
      <color indexed="81"/>
      <name val="Tahoma"/>
      <family val="2"/>
    </font>
    <font>
      <sz val="8"/>
      <color rgb="FF0F7B19"/>
      <name val="Arial"/>
      <family val="2"/>
    </font>
    <font>
      <sz val="9"/>
      <name val="Calibri"/>
      <family val="2"/>
      <scheme val="minor"/>
    </font>
    <font>
      <sz val="11"/>
      <name val="Calibri"/>
      <family val="2"/>
    </font>
    <font>
      <sz val="10"/>
      <color rgb="FFFF0000"/>
      <name val="Calibri"/>
      <family val="2"/>
      <scheme val="minor"/>
    </font>
    <font>
      <b/>
      <sz val="11"/>
      <color indexed="81"/>
      <name val="Tahoma"/>
      <family val="2"/>
    </font>
    <font>
      <sz val="11"/>
      <color indexed="81"/>
      <name val="Tahoma"/>
      <family val="2"/>
    </font>
    <font>
      <sz val="10"/>
      <color theme="1"/>
      <name val="Calibri"/>
      <family val="2"/>
      <scheme val="minor"/>
    </font>
    <font>
      <b/>
      <sz val="11"/>
      <color rgb="FF3333CC"/>
      <name val="Calibri"/>
      <family val="2"/>
    </font>
    <font>
      <sz val="6"/>
      <name val="Arial Narrow"/>
      <family val="2"/>
    </font>
    <font>
      <b/>
      <sz val="10"/>
      <color rgb="FFFF0000"/>
      <name val="Calibri"/>
      <family val="2"/>
      <scheme val="minor"/>
    </font>
    <font>
      <sz val="10"/>
      <color theme="1"/>
      <name val="Calibri"/>
      <family val="2"/>
    </font>
    <font>
      <strike/>
      <sz val="10"/>
      <color theme="1"/>
      <name val="Calibri"/>
      <family val="2"/>
      <scheme val="minor"/>
    </font>
    <font>
      <sz val="6"/>
      <color theme="1"/>
      <name val="Arial Narrow"/>
      <family val="2"/>
    </font>
    <font>
      <b/>
      <sz val="10"/>
      <color theme="1"/>
      <name val="Calibri"/>
      <family val="2"/>
      <scheme val="minor"/>
    </font>
    <font>
      <sz val="9"/>
      <color theme="1"/>
      <name val="Arial Narrow"/>
      <family val="2"/>
    </font>
    <font>
      <strike/>
      <sz val="10"/>
      <color rgb="FFFF0000"/>
      <name val="Calibri"/>
      <family val="2"/>
      <scheme val="minor"/>
    </font>
    <font>
      <sz val="9"/>
      <name val="Arial Narrow"/>
      <family val="2"/>
    </font>
    <font>
      <sz val="8"/>
      <name val="Arial Narrow"/>
      <family val="2"/>
    </font>
    <font>
      <b/>
      <sz val="12"/>
      <color rgb="FFFF0000"/>
      <name val="Calibri"/>
      <family val="2"/>
    </font>
    <font>
      <sz val="8"/>
      <color theme="0"/>
      <name val="Calibri"/>
      <family val="2"/>
      <scheme val="minor"/>
    </font>
    <font>
      <sz val="9"/>
      <color theme="1"/>
      <name val="Calibri"/>
      <family val="2"/>
      <scheme val="minor"/>
    </font>
    <font>
      <sz val="9"/>
      <color rgb="FFFF0000"/>
      <name val="Calibri"/>
      <family val="2"/>
      <scheme val="minor"/>
    </font>
    <font>
      <b/>
      <sz val="14"/>
      <color theme="1"/>
      <name val="Calibri"/>
      <family val="2"/>
      <scheme val="minor"/>
    </font>
    <font>
      <sz val="11"/>
      <color theme="1"/>
      <name val="Calibri"/>
      <family val="2"/>
    </font>
    <font>
      <sz val="11"/>
      <name val="Calibri"/>
      <family val="2"/>
      <scheme val="minor"/>
    </font>
    <font>
      <b/>
      <sz val="18"/>
      <name val="Calibri"/>
      <family val="2"/>
      <scheme val="minor"/>
    </font>
    <font>
      <strike/>
      <sz val="6"/>
      <name val="Arial Narrow"/>
      <family val="2"/>
    </font>
    <font>
      <sz val="14"/>
      <color rgb="FFFF0000"/>
      <name val="Calibri"/>
      <family val="2"/>
      <scheme val="minor"/>
    </font>
    <font>
      <sz val="10"/>
      <color theme="0"/>
      <name val="Calibri"/>
      <family val="2"/>
      <scheme val="minor"/>
    </font>
    <font>
      <sz val="8"/>
      <color theme="1"/>
      <name val="Arial"/>
      <family val="2"/>
    </font>
    <font>
      <b/>
      <u/>
      <sz val="8"/>
      <color theme="1"/>
      <name val="Arial"/>
      <family val="2"/>
    </font>
    <font>
      <sz val="10"/>
      <color rgb="FF0000FF"/>
      <name val="Calibri"/>
      <family val="2"/>
      <scheme val="minor"/>
    </font>
    <font>
      <b/>
      <sz val="10"/>
      <color theme="1"/>
      <name val="Calibri"/>
      <family val="2"/>
    </font>
    <font>
      <sz val="10"/>
      <color indexed="8"/>
      <name val="Calibri"/>
      <family val="2"/>
    </font>
    <font>
      <b/>
      <sz val="10"/>
      <color theme="0"/>
      <name val="Calibri"/>
      <family val="2"/>
      <scheme val="minor"/>
    </font>
    <font>
      <sz val="6"/>
      <color theme="0"/>
      <name val="Arial Narrow"/>
      <family val="2"/>
    </font>
    <font>
      <sz val="10"/>
      <name val="Arial Narrow"/>
      <family val="2"/>
    </font>
    <font>
      <sz val="9"/>
      <name val="Calibri"/>
      <family val="2"/>
    </font>
    <font>
      <sz val="12"/>
      <color theme="1"/>
      <name val="Arial"/>
      <family val="2"/>
    </font>
    <font>
      <b/>
      <sz val="11"/>
      <color rgb="FF0000FF"/>
      <name val="Calibri"/>
      <family val="2"/>
    </font>
    <font>
      <strike/>
      <sz val="11"/>
      <color theme="1"/>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theme="5" tint="0.59999389629810485"/>
        <bgColor indexed="64"/>
      </patternFill>
    </fill>
    <fill>
      <patternFill patternType="solid">
        <fgColor rgb="FFFFCCFF"/>
        <bgColor indexed="64"/>
      </patternFill>
    </fill>
    <fill>
      <patternFill patternType="solid">
        <fgColor rgb="FF00FFFF"/>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57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1" fillId="0" borderId="0"/>
    <xf numFmtId="0" fontId="1" fillId="0" borderId="0"/>
    <xf numFmtId="0" fontId="60" fillId="0" borderId="0"/>
    <xf numFmtId="0" fontId="60" fillId="0" borderId="0"/>
  </cellStyleXfs>
  <cellXfs count="347">
    <xf numFmtId="0" fontId="0" fillId="0" borderId="0" xfId="0"/>
    <xf numFmtId="0" fontId="4" fillId="0" borderId="1" xfId="0" applyFont="1" applyFill="1" applyBorder="1" applyAlignment="1" applyProtection="1">
      <alignment horizontal="center" wrapText="1"/>
    </xf>
    <xf numFmtId="49" fontId="4" fillId="0" borderId="1" xfId="0" applyNumberFormat="1" applyFont="1" applyFill="1" applyBorder="1" applyAlignment="1" applyProtection="1">
      <alignment horizontal="center" wrapText="1"/>
    </xf>
    <xf numFmtId="43" fontId="5" fillId="2" borderId="1" xfId="1" applyFont="1" applyFill="1" applyBorder="1" applyAlignment="1">
      <alignment horizontal="right" wrapText="1"/>
    </xf>
    <xf numFmtId="164" fontId="4" fillId="0" borderId="1" xfId="2" applyNumberFormat="1" applyFont="1" applyFill="1" applyBorder="1" applyAlignment="1" applyProtection="1">
      <alignment horizontal="center" vertical="center" wrapText="1"/>
    </xf>
    <xf numFmtId="164" fontId="4" fillId="0" borderId="1" xfId="2" applyNumberFormat="1" applyFont="1" applyFill="1" applyBorder="1" applyAlignment="1" applyProtection="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wrapText="1"/>
    </xf>
    <xf numFmtId="10" fontId="6" fillId="4" borderId="1"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10" fontId="6" fillId="0" borderId="1" xfId="0" applyNumberFormat="1" applyFont="1" applyFill="1" applyBorder="1" applyAlignment="1">
      <alignment horizontal="center" wrapText="1"/>
    </xf>
    <xf numFmtId="10" fontId="6" fillId="5" borderId="1" xfId="0" applyNumberFormat="1" applyFont="1" applyFill="1" applyBorder="1" applyAlignment="1">
      <alignment horizontal="center" wrapText="1"/>
    </xf>
    <xf numFmtId="164" fontId="6" fillId="0" borderId="1" xfId="0" applyNumberFormat="1" applyFont="1" applyFill="1" applyBorder="1" applyAlignment="1">
      <alignment horizontal="center" wrapText="1"/>
    </xf>
    <xf numFmtId="10" fontId="6" fillId="0" borderId="1" xfId="3" applyNumberFormat="1" applyFont="1" applyFill="1" applyBorder="1" applyAlignment="1">
      <alignment horizontal="center" wrapText="1"/>
    </xf>
    <xf numFmtId="0" fontId="6" fillId="5" borderId="1" xfId="0" applyFont="1" applyFill="1" applyBorder="1" applyAlignment="1">
      <alignment horizontal="center" wrapText="1"/>
    </xf>
    <xf numFmtId="0" fontId="4" fillId="0" borderId="0" xfId="0" applyFont="1" applyFill="1" applyBorder="1" applyAlignment="1">
      <alignment horizontal="center" wrapText="1"/>
    </xf>
    <xf numFmtId="0" fontId="7" fillId="0" borderId="0" xfId="0"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3" fontId="5" fillId="2" borderId="0" xfId="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164" fontId="6" fillId="4" borderId="0" xfId="0" applyNumberFormat="1"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10"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164" fontId="7" fillId="5" borderId="0" xfId="0" applyNumberFormat="1" applyFont="1" applyFill="1" applyBorder="1" applyAlignment="1">
      <alignment horizontal="left" vertical="top" wrapText="1"/>
    </xf>
    <xf numFmtId="165" fontId="7" fillId="0" borderId="0" xfId="0" applyNumberFormat="1" applyFont="1" applyFill="1" applyBorder="1" applyAlignment="1">
      <alignment horizontal="left" vertical="top" wrapText="1"/>
    </xf>
    <xf numFmtId="16" fontId="7" fillId="0" borderId="0" xfId="0" applyNumberFormat="1" applyFont="1" applyFill="1" applyBorder="1" applyAlignment="1">
      <alignment horizontal="center" vertical="top" wrapText="1"/>
    </xf>
    <xf numFmtId="44" fontId="7" fillId="0" borderId="0" xfId="0" applyNumberFormat="1" applyFont="1" applyFill="1" applyBorder="1" applyAlignment="1">
      <alignment horizontal="right" vertical="top" wrapText="1"/>
    </xf>
    <xf numFmtId="0" fontId="7"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protection locked="0"/>
    </xf>
    <xf numFmtId="43" fontId="9" fillId="2" borderId="0" xfId="1" applyFont="1" applyFill="1" applyBorder="1" applyAlignment="1">
      <alignment horizontal="right" vertical="top" wrapText="1"/>
    </xf>
    <xf numFmtId="164" fontId="7" fillId="0" borderId="0" xfId="2" applyNumberFormat="1" applyFont="1" applyFill="1" applyBorder="1" applyAlignment="1" applyProtection="1">
      <alignment horizontal="right" vertical="top" wrapText="1"/>
      <protection locked="0"/>
    </xf>
    <xf numFmtId="0" fontId="8" fillId="0" borderId="0" xfId="0" applyFont="1" applyFill="1" applyBorder="1" applyAlignment="1">
      <alignment horizontal="left" vertical="top" wrapText="1"/>
    </xf>
    <xf numFmtId="164" fontId="4" fillId="4" borderId="0" xfId="2" applyNumberFormat="1" applyFont="1" applyFill="1" applyBorder="1" applyAlignment="1" applyProtection="1">
      <alignment horizontal="right" vertical="top" wrapText="1"/>
      <protection locked="0"/>
    </xf>
    <xf numFmtId="44" fontId="7" fillId="0" borderId="0" xfId="2" applyNumberFormat="1" applyFont="1" applyFill="1" applyBorder="1" applyAlignment="1" applyProtection="1">
      <alignment horizontal="left" vertical="top" wrapText="1"/>
      <protection locked="0"/>
    </xf>
    <xf numFmtId="44" fontId="7" fillId="0" borderId="0" xfId="2" applyNumberFormat="1"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horizontal="left" vertical="top" wrapText="1"/>
    </xf>
    <xf numFmtId="164" fontId="7" fillId="0" borderId="0" xfId="2" applyNumberFormat="1" applyFont="1" applyFill="1" applyBorder="1" applyAlignment="1" applyProtection="1">
      <alignment horizontal="right" vertical="top" wrapText="1"/>
    </xf>
    <xf numFmtId="0" fontId="4" fillId="0" borderId="0" xfId="0" applyFont="1" applyFill="1" applyBorder="1" applyAlignment="1">
      <alignment horizontal="center" vertical="top" wrapText="1"/>
    </xf>
    <xf numFmtId="0" fontId="8" fillId="0" borderId="0" xfId="0" applyNumberFormat="1" applyFont="1" applyFill="1" applyBorder="1" applyAlignment="1">
      <alignment horizontal="right" vertical="top" wrapText="1"/>
    </xf>
    <xf numFmtId="164" fontId="6" fillId="5"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top" wrapText="1"/>
    </xf>
    <xf numFmtId="10" fontId="8" fillId="0" borderId="0" xfId="3" applyNumberFormat="1" applyFont="1" applyFill="1" applyBorder="1" applyAlignment="1">
      <alignment horizontal="left" vertical="top" wrapText="1"/>
    </xf>
    <xf numFmtId="0" fontId="7" fillId="0" borderId="0" xfId="4" applyFont="1" applyFill="1" applyBorder="1" applyAlignment="1" applyProtection="1">
      <alignment horizontal="left" vertical="top" wrapText="1"/>
    </xf>
    <xf numFmtId="0" fontId="7" fillId="0" borderId="0" xfId="4" applyFont="1" applyFill="1" applyBorder="1" applyAlignment="1" applyProtection="1">
      <alignment horizontal="left" vertical="top" wrapText="1"/>
      <protection locked="0"/>
    </xf>
    <xf numFmtId="49" fontId="7" fillId="0" borderId="0" xfId="4" applyNumberFormat="1" applyFont="1" applyFill="1" applyBorder="1" applyAlignment="1" applyProtection="1">
      <alignment horizontal="left" vertical="top" wrapText="1"/>
      <protection locked="0"/>
    </xf>
    <xf numFmtId="164" fontId="7" fillId="0" borderId="0" xfId="5" applyNumberFormat="1" applyFont="1" applyFill="1" applyBorder="1" applyAlignment="1" applyProtection="1">
      <alignment horizontal="right" vertical="top" wrapText="1"/>
      <protection locked="0"/>
    </xf>
    <xf numFmtId="0" fontId="7" fillId="0" borderId="0" xfId="4" applyNumberFormat="1" applyFont="1" applyFill="1" applyBorder="1" applyAlignment="1">
      <alignment horizontal="left" vertical="top" wrapText="1"/>
    </xf>
    <xf numFmtId="0" fontId="7" fillId="0" borderId="0" xfId="4" applyNumberFormat="1" applyFont="1" applyFill="1" applyBorder="1" applyAlignment="1">
      <alignment horizontal="center" vertical="top" wrapText="1"/>
    </xf>
    <xf numFmtId="0" fontId="7" fillId="0" borderId="0" xfId="4" applyFont="1" applyFill="1" applyBorder="1" applyAlignment="1">
      <alignment horizontal="center" vertical="top" wrapText="1"/>
    </xf>
    <xf numFmtId="0" fontId="7" fillId="0" borderId="0" xfId="4" applyFont="1" applyFill="1" applyBorder="1" applyAlignment="1">
      <alignment horizontal="left" vertical="top" wrapText="1"/>
    </xf>
    <xf numFmtId="0" fontId="4" fillId="0" borderId="0" xfId="4" applyFont="1" applyFill="1" applyBorder="1" applyAlignment="1">
      <alignment horizontal="right" vertical="top" wrapText="1"/>
    </xf>
    <xf numFmtId="0" fontId="7" fillId="0" borderId="0" xfId="4"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164" fontId="7" fillId="0" borderId="0" xfId="2" applyNumberFormat="1" applyFont="1" applyFill="1" applyBorder="1" applyAlignment="1" applyProtection="1">
      <alignment horizontal="left" vertical="top" wrapText="1"/>
      <protection locked="0"/>
    </xf>
    <xf numFmtId="164" fontId="7" fillId="0" borderId="0" xfId="2" applyNumberFormat="1" applyFont="1" applyFill="1" applyBorder="1" applyAlignment="1">
      <alignment horizontal="right" vertical="top" wrapText="1"/>
    </xf>
    <xf numFmtId="0" fontId="8" fillId="0" borderId="0" xfId="0" applyFont="1" applyFill="1" applyBorder="1" applyAlignment="1">
      <alignment horizontal="right" vertical="top"/>
    </xf>
    <xf numFmtId="14" fontId="8" fillId="0" borderId="0" xfId="0" applyNumberFormat="1" applyFont="1" applyFill="1" applyBorder="1" applyAlignment="1">
      <alignment horizontal="right" vertical="top"/>
    </xf>
    <xf numFmtId="166" fontId="8" fillId="0" borderId="0" xfId="0" applyNumberFormat="1" applyFont="1" applyFill="1" applyBorder="1" applyAlignment="1">
      <alignment horizontal="right" vertical="top"/>
    </xf>
    <xf numFmtId="8" fontId="5" fillId="2" borderId="0" xfId="1" applyNumberFormat="1" applyFont="1" applyFill="1" applyBorder="1" applyAlignment="1">
      <alignment horizontal="right" vertical="top" wrapText="1"/>
    </xf>
    <xf numFmtId="167" fontId="8"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top" wrapText="1"/>
    </xf>
    <xf numFmtId="168" fontId="7"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43" fontId="12" fillId="2" borderId="0" xfId="1" applyFont="1" applyFill="1" applyBorder="1" applyAlignment="1">
      <alignment horizontal="right" vertical="top" wrapText="1"/>
    </xf>
    <xf numFmtId="0" fontId="13" fillId="0" borderId="0" xfId="0" applyFont="1" applyFill="1" applyBorder="1" applyAlignment="1">
      <alignment horizontal="right" vertical="top" wrapText="1"/>
    </xf>
    <xf numFmtId="0" fontId="8" fillId="0" borderId="0" xfId="0" applyNumberFormat="1" applyFont="1" applyFill="1" applyBorder="1" applyAlignment="1">
      <alignment horizontal="left" vertical="top" wrapText="1"/>
    </xf>
    <xf numFmtId="0" fontId="8" fillId="0" borderId="0" xfId="0" applyFont="1" applyFill="1" applyBorder="1" applyAlignment="1" applyProtection="1">
      <alignment horizontal="left" vertical="top" wrapText="1"/>
      <protection locked="0"/>
    </xf>
    <xf numFmtId="43" fontId="5" fillId="0" borderId="0" xfId="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top" wrapText="1"/>
    </xf>
    <xf numFmtId="164" fontId="7" fillId="0" borderId="0" xfId="0" applyNumberFormat="1" applyFont="1" applyFill="1" applyBorder="1" applyAlignment="1">
      <alignment horizontal="left" vertical="top" wrapText="1"/>
    </xf>
    <xf numFmtId="10" fontId="7" fillId="0" borderId="0" xfId="3" applyNumberFormat="1" applyFont="1" applyFill="1" applyBorder="1" applyAlignment="1">
      <alignment horizontal="left" vertical="top" wrapText="1"/>
    </xf>
    <xf numFmtId="164" fontId="4" fillId="4" borderId="0" xfId="2" applyNumberFormat="1" applyFont="1" applyFill="1" applyBorder="1" applyAlignment="1" applyProtection="1">
      <alignment horizontal="right" vertical="top" wrapText="1"/>
    </xf>
    <xf numFmtId="164" fontId="7" fillId="0" borderId="0" xfId="0" quotePrefix="1" applyNumberFormat="1" applyFont="1" applyFill="1" applyBorder="1" applyAlignment="1">
      <alignment horizontal="right" vertical="top" wrapText="1"/>
    </xf>
    <xf numFmtId="0" fontId="7" fillId="0" borderId="0" xfId="0" applyFont="1" applyFill="1" applyBorder="1" applyAlignment="1">
      <alignment horizontal="left" vertical="top"/>
    </xf>
    <xf numFmtId="0" fontId="16" fillId="0" borderId="1" xfId="0" applyFont="1" applyFill="1" applyBorder="1" applyAlignment="1">
      <alignment horizontal="center" wrapText="1"/>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43" fontId="5" fillId="2" borderId="0" xfId="1" applyFont="1" applyFill="1" applyBorder="1" applyAlignment="1">
      <alignment horizontal="right" vertical="center" wrapText="1"/>
    </xf>
    <xf numFmtId="0" fontId="16" fillId="0" borderId="0" xfId="0" applyFont="1" applyFill="1" applyBorder="1" applyAlignment="1">
      <alignment horizontal="left" vertical="top" wrapText="1"/>
    </xf>
    <xf numFmtId="0" fontId="7" fillId="0" borderId="0" xfId="0" applyFont="1" applyFill="1" applyBorder="1" applyAlignment="1" applyProtection="1">
      <alignment horizontal="center" vertical="top" wrapText="1"/>
      <protection locked="0"/>
    </xf>
    <xf numFmtId="49" fontId="7" fillId="0" borderId="0" xfId="0" applyNumberFormat="1" applyFont="1" applyFill="1" applyBorder="1" applyAlignment="1">
      <alignment horizontal="center" vertical="top" wrapText="1"/>
    </xf>
    <xf numFmtId="44" fontId="7" fillId="0" borderId="0" xfId="2" applyNumberFormat="1" applyFont="1" applyFill="1" applyBorder="1" applyAlignment="1" applyProtection="1">
      <alignment horizontal="right" vertical="top" wrapText="1"/>
      <protection locked="0"/>
    </xf>
    <xf numFmtId="164" fontId="7" fillId="5" borderId="0" xfId="0" quotePrefix="1" applyNumberFormat="1" applyFont="1" applyFill="1" applyBorder="1" applyAlignment="1">
      <alignment horizontal="left" vertical="top" wrapText="1"/>
    </xf>
    <xf numFmtId="44" fontId="7" fillId="0" borderId="0" xfId="2" quotePrefix="1" applyNumberFormat="1" applyFont="1" applyFill="1" applyBorder="1" applyAlignment="1" applyProtection="1">
      <alignment horizontal="right" vertical="top" wrapText="1"/>
      <protection locked="0"/>
    </xf>
    <xf numFmtId="164" fontId="19" fillId="5" borderId="0" xfId="0" applyNumberFormat="1" applyFont="1" applyFill="1" applyBorder="1" applyAlignment="1">
      <alignment horizontal="left" vertical="top" wrapText="1"/>
    </xf>
    <xf numFmtId="49" fontId="7" fillId="0" borderId="0" xfId="0" applyNumberFormat="1" applyFont="1" applyFill="1" applyBorder="1" applyAlignment="1" applyProtection="1">
      <alignment horizontal="center" vertical="top" wrapText="1"/>
      <protection locked="0"/>
    </xf>
    <xf numFmtId="164" fontId="7" fillId="0" borderId="0" xfId="2" applyNumberFormat="1" applyFont="1" applyFill="1" applyBorder="1" applyAlignment="1" applyProtection="1">
      <alignment horizontal="center" vertical="center" wrapText="1"/>
    </xf>
    <xf numFmtId="164" fontId="7" fillId="0" borderId="0" xfId="2" applyNumberFormat="1" applyFont="1" applyFill="1" applyBorder="1" applyAlignment="1" applyProtection="1">
      <alignment horizontal="center" wrapText="1"/>
    </xf>
    <xf numFmtId="0" fontId="7" fillId="0" borderId="0" xfId="0" applyFont="1" applyFill="1" applyBorder="1" applyAlignment="1">
      <alignment horizontal="center" wrapText="1"/>
    </xf>
    <xf numFmtId="0" fontId="8" fillId="0" borderId="0" xfId="0" applyFont="1" applyFill="1" applyBorder="1" applyAlignment="1">
      <alignment horizontal="center" wrapText="1"/>
    </xf>
    <xf numFmtId="44" fontId="7" fillId="0" borderId="0" xfId="2" applyFont="1" applyFill="1" applyBorder="1" applyAlignment="1">
      <alignment horizontal="right" vertical="top"/>
    </xf>
    <xf numFmtId="0" fontId="7" fillId="0" borderId="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center" vertical="top" wrapText="1"/>
      <protection locked="0"/>
    </xf>
    <xf numFmtId="44" fontId="8" fillId="0" borderId="0" xfId="2" applyNumberFormat="1"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wrapText="1"/>
    </xf>
    <xf numFmtId="8" fontId="8" fillId="0" borderId="0" xfId="2"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right" vertical="top" wrapText="1"/>
      <protection locked="0"/>
    </xf>
    <xf numFmtId="164" fontId="7" fillId="0" borderId="0" xfId="0" applyNumberFormat="1" applyFont="1" applyFill="1" applyBorder="1" applyAlignment="1">
      <alignment horizontal="right" vertical="top"/>
    </xf>
    <xf numFmtId="8" fontId="7" fillId="0" borderId="0" xfId="0" applyNumberFormat="1" applyFont="1" applyFill="1" applyBorder="1" applyAlignment="1">
      <alignment horizontal="right" vertical="top" wrapText="1"/>
    </xf>
    <xf numFmtId="164" fontId="4" fillId="4" borderId="0" xfId="0" applyNumberFormat="1" applyFont="1" applyFill="1" applyBorder="1" applyAlignment="1">
      <alignment horizontal="right" vertical="top" wrapText="1"/>
    </xf>
    <xf numFmtId="0" fontId="4" fillId="0" borderId="0" xfId="0" applyFont="1" applyFill="1" applyBorder="1" applyAlignment="1">
      <alignment horizontal="right" vertical="top"/>
    </xf>
    <xf numFmtId="169" fontId="8" fillId="0" borderId="0" xfId="0" applyNumberFormat="1" applyFont="1" applyFill="1" applyBorder="1" applyAlignment="1">
      <alignment horizontal="right" vertical="top" wrapText="1"/>
    </xf>
    <xf numFmtId="44" fontId="7" fillId="0" borderId="0" xfId="2" applyFont="1" applyFill="1" applyBorder="1" applyAlignment="1">
      <alignment horizontal="left" vertical="top" wrapText="1"/>
    </xf>
    <xf numFmtId="0" fontId="0" fillId="0" borderId="0" xfId="0" applyFill="1" applyBorder="1"/>
    <xf numFmtId="0" fontId="23" fillId="0" borderId="0" xfId="0" applyFont="1" applyFill="1" applyBorder="1" applyAlignment="1">
      <alignment horizontal="left" vertical="top" wrapText="1"/>
    </xf>
    <xf numFmtId="164" fontId="7" fillId="0" borderId="0" xfId="2" quotePrefix="1" applyNumberFormat="1" applyFont="1" applyFill="1" applyBorder="1" applyAlignment="1">
      <alignment horizontal="right" vertical="top" wrapText="1"/>
    </xf>
    <xf numFmtId="10" fontId="5" fillId="2" borderId="0" xfId="1" applyNumberFormat="1" applyFont="1" applyFill="1" applyBorder="1" applyAlignment="1">
      <alignment horizontal="right" vertical="top" wrapText="1"/>
    </xf>
    <xf numFmtId="0" fontId="24" fillId="0" borderId="0" xfId="0" applyFont="1" applyFill="1" applyBorder="1"/>
    <xf numFmtId="164" fontId="7" fillId="4" borderId="0" xfId="2" applyNumberFormat="1" applyFont="1" applyFill="1" applyBorder="1" applyAlignment="1" applyProtection="1">
      <alignment horizontal="right" vertical="top" wrapText="1"/>
    </xf>
    <xf numFmtId="44" fontId="7" fillId="0" borderId="0" xfId="2" applyNumberFormat="1" applyFont="1" applyFill="1" applyBorder="1" applyAlignment="1" applyProtection="1">
      <alignment horizontal="right" vertical="top" wrapText="1"/>
    </xf>
    <xf numFmtId="0" fontId="7" fillId="0" borderId="0" xfId="567" applyFont="1" applyFill="1" applyBorder="1" applyAlignment="1">
      <alignment horizontal="left" vertical="top" wrapText="1"/>
    </xf>
    <xf numFmtId="0" fontId="7" fillId="0" borderId="0" xfId="567" applyFont="1" applyFill="1" applyBorder="1" applyAlignment="1" applyProtection="1">
      <alignment horizontal="left" vertical="top" wrapText="1"/>
    </xf>
    <xf numFmtId="49" fontId="7" fillId="0" borderId="0" xfId="567" applyNumberFormat="1" applyFont="1" applyFill="1" applyBorder="1" applyAlignment="1">
      <alignment horizontal="left" vertical="top" wrapText="1"/>
    </xf>
    <xf numFmtId="0" fontId="7" fillId="0" borderId="0" xfId="567" applyFont="1" applyFill="1" applyBorder="1" applyAlignment="1" applyProtection="1">
      <alignment horizontal="left" vertical="top" wrapText="1"/>
      <protection locked="0"/>
    </xf>
    <xf numFmtId="0" fontId="7" fillId="0" borderId="0" xfId="0" applyFont="1" applyFill="1" applyBorder="1" applyAlignment="1">
      <alignment horizontal="justify" vertical="top" wrapText="1"/>
    </xf>
    <xf numFmtId="43" fontId="6" fillId="2" borderId="0" xfId="1" applyFont="1" applyFill="1" applyBorder="1" applyAlignment="1">
      <alignment horizontal="right" vertical="top" wrapText="1"/>
    </xf>
    <xf numFmtId="164" fontId="25" fillId="6" borderId="0" xfId="2" applyNumberFormat="1" applyFont="1" applyFill="1" applyBorder="1" applyAlignment="1" applyProtection="1">
      <alignment horizontal="right" vertical="top" wrapText="1"/>
      <protection locked="0"/>
    </xf>
    <xf numFmtId="0" fontId="25" fillId="6" borderId="0" xfId="0" applyFont="1" applyFill="1" applyBorder="1" applyAlignment="1">
      <alignment horizontal="right" vertical="top" wrapText="1"/>
    </xf>
    <xf numFmtId="0" fontId="18" fillId="6" borderId="0" xfId="0" applyFont="1" applyFill="1" applyBorder="1" applyAlignment="1">
      <alignment horizontal="left" vertical="top" wrapText="1"/>
    </xf>
    <xf numFmtId="43" fontId="5" fillId="3" borderId="0" xfId="1" applyFont="1" applyFill="1" applyBorder="1" applyAlignment="1">
      <alignment horizontal="right" vertical="top" wrapText="1"/>
    </xf>
    <xf numFmtId="8" fontId="7" fillId="0" borderId="0" xfId="2" applyNumberFormat="1" applyFont="1" applyFill="1" applyBorder="1" applyAlignment="1" applyProtection="1">
      <alignment horizontal="right" vertical="top" wrapText="1"/>
      <protection locked="0"/>
    </xf>
    <xf numFmtId="0" fontId="4" fillId="3" borderId="1" xfId="0" applyFont="1" applyFill="1" applyBorder="1" applyAlignment="1">
      <alignment horizontal="center" vertical="center" wrapText="1"/>
    </xf>
    <xf numFmtId="0" fontId="4" fillId="0" borderId="1" xfId="0" applyFont="1" applyFill="1" applyBorder="1" applyAlignment="1">
      <alignment horizontal="left" wrapText="1"/>
    </xf>
    <xf numFmtId="0" fontId="6" fillId="4" borderId="1" xfId="0" applyFont="1" applyFill="1" applyBorder="1" applyAlignment="1">
      <alignment horizontal="center" wrapText="1"/>
    </xf>
    <xf numFmtId="0" fontId="4" fillId="5" borderId="0" xfId="0" applyFont="1" applyFill="1" applyBorder="1" applyAlignment="1">
      <alignment horizontal="center" wrapText="1"/>
    </xf>
    <xf numFmtId="0" fontId="7" fillId="0" borderId="0" xfId="4" applyFont="1" applyFill="1" applyBorder="1" applyAlignment="1" applyProtection="1">
      <alignment horizontal="left" vertical="center" wrapText="1"/>
      <protection locked="0"/>
    </xf>
    <xf numFmtId="0" fontId="7" fillId="0" borderId="0" xfId="4" applyFont="1" applyFill="1" applyBorder="1" applyAlignment="1">
      <alignment horizontal="center" vertical="center" wrapText="1"/>
    </xf>
    <xf numFmtId="0" fontId="28" fillId="0" borderId="0" xfId="4" applyFont="1" applyFill="1" applyBorder="1" applyAlignment="1" applyProtection="1">
      <alignment horizontal="left" vertical="center" wrapText="1"/>
      <protection locked="0"/>
    </xf>
    <xf numFmtId="49" fontId="7" fillId="0" borderId="0" xfId="4" applyNumberFormat="1" applyFont="1" applyFill="1" applyBorder="1" applyAlignment="1" applyProtection="1">
      <alignment horizontal="center" vertical="center" wrapText="1"/>
      <protection locked="0"/>
    </xf>
    <xf numFmtId="43" fontId="29" fillId="2" borderId="0" xfId="1" applyFont="1" applyFill="1" applyBorder="1" applyAlignment="1">
      <alignment horizontal="right" vertical="center"/>
    </xf>
    <xf numFmtId="44" fontId="7" fillId="0" borderId="0" xfId="5" applyNumberFormat="1" applyFont="1" applyFill="1" applyBorder="1" applyAlignment="1" applyProtection="1">
      <alignment horizontal="right" vertical="center" wrapText="1"/>
      <protection locked="0"/>
    </xf>
    <xf numFmtId="0" fontId="28" fillId="0" borderId="0" xfId="4" applyFont="1" applyFill="1" applyBorder="1" applyAlignment="1">
      <alignment horizontal="center" vertical="center" wrapText="1"/>
    </xf>
    <xf numFmtId="16" fontId="7" fillId="3" borderId="0" xfId="4" applyNumberFormat="1" applyFont="1" applyFill="1" applyBorder="1" applyAlignment="1">
      <alignment horizontal="center" vertical="center" wrapText="1"/>
    </xf>
    <xf numFmtId="0" fontId="30" fillId="0" borderId="0" xfId="4" applyFont="1" applyFill="1" applyBorder="1" applyAlignment="1">
      <alignment horizontal="left" vertical="center" wrapText="1"/>
    </xf>
    <xf numFmtId="0" fontId="4" fillId="0" borderId="0" xfId="4" applyFont="1" applyFill="1" applyBorder="1" applyAlignment="1">
      <alignment horizontal="center" vertical="center" wrapText="1"/>
    </xf>
    <xf numFmtId="0" fontId="31" fillId="0" borderId="0" xfId="4" applyFont="1" applyFill="1" applyBorder="1" applyAlignment="1">
      <alignment horizontal="center" vertical="center" wrapText="1"/>
    </xf>
    <xf numFmtId="44" fontId="6" fillId="4" borderId="0" xfId="5" applyNumberFormat="1" applyFont="1" applyFill="1" applyBorder="1" applyAlignment="1" applyProtection="1">
      <alignment horizontal="right" vertical="center" wrapText="1"/>
      <protection locked="0"/>
    </xf>
    <xf numFmtId="165" fontId="8" fillId="0" borderId="0" xfId="0" applyNumberFormat="1" applyFont="1" applyFill="1" applyBorder="1" applyAlignment="1">
      <alignment horizontal="center" vertical="center" wrapText="1"/>
    </xf>
    <xf numFmtId="44" fontId="7" fillId="0" borderId="0" xfId="5" applyNumberFormat="1" applyFont="1" applyFill="1" applyBorder="1" applyAlignment="1" applyProtection="1">
      <alignment horizontal="center" vertical="center" wrapText="1"/>
      <protection locked="0"/>
    </xf>
    <xf numFmtId="0" fontId="8" fillId="0" borderId="0" xfId="0" applyFont="1" applyFill="1" applyBorder="1" applyAlignment="1">
      <alignment horizontal="right" vertical="center" wrapText="1"/>
    </xf>
    <xf numFmtId="44" fontId="6" fillId="5" borderId="0" xfId="5" applyNumberFormat="1" applyFont="1" applyFill="1" applyBorder="1" applyAlignment="1" applyProtection="1">
      <alignment horizontal="right" vertical="center" wrapText="1"/>
      <protection locked="0"/>
    </xf>
    <xf numFmtId="7" fontId="7" fillId="0" borderId="0" xfId="5" applyNumberFormat="1" applyFont="1" applyFill="1" applyBorder="1" applyAlignment="1" applyProtection="1">
      <alignment horizontal="right" vertical="center" wrapText="1"/>
      <protection locked="0"/>
    </xf>
    <xf numFmtId="14" fontId="7" fillId="3" borderId="0" xfId="4" applyNumberFormat="1" applyFont="1" applyFill="1" applyBorder="1" applyAlignment="1">
      <alignment horizontal="center" vertical="center" wrapText="1"/>
    </xf>
    <xf numFmtId="170" fontId="6" fillId="0" borderId="0" xfId="0" applyNumberFormat="1" applyFont="1" applyFill="1" applyBorder="1" applyAlignment="1">
      <alignment horizontal="right" vertical="top" wrapText="1"/>
    </xf>
    <xf numFmtId="0" fontId="28" fillId="0" borderId="0" xfId="4" applyFont="1" applyFill="1" applyBorder="1" applyAlignment="1">
      <alignment horizontal="left" vertical="center" wrapText="1"/>
    </xf>
    <xf numFmtId="0" fontId="7" fillId="0" borderId="0" xfId="4" quotePrefix="1" applyFont="1" applyFill="1" applyBorder="1" applyAlignment="1">
      <alignment horizontal="center" vertical="center"/>
    </xf>
    <xf numFmtId="7" fontId="7" fillId="0" borderId="0" xfId="4" applyNumberFormat="1" applyFont="1" applyFill="1" applyBorder="1" applyAlignment="1">
      <alignment horizontal="right" vertical="center" wrapText="1"/>
    </xf>
    <xf numFmtId="0" fontId="7" fillId="3" borderId="0" xfId="4" applyFont="1" applyFill="1" applyBorder="1" applyAlignment="1">
      <alignment horizontal="center" vertical="center" wrapText="1"/>
    </xf>
    <xf numFmtId="164" fontId="7" fillId="0" borderId="0" xfId="5" applyNumberFormat="1" applyFont="1" applyFill="1" applyBorder="1" applyAlignment="1" applyProtection="1">
      <alignment horizontal="right" vertical="center" wrapText="1"/>
      <protection locked="0"/>
    </xf>
    <xf numFmtId="0" fontId="2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7" fontId="28" fillId="0" borderId="0" xfId="1" applyNumberFormat="1" applyFont="1" applyFill="1" applyBorder="1" applyAlignment="1">
      <alignment horizontal="right" vertical="center"/>
    </xf>
    <xf numFmtId="43" fontId="7" fillId="0" borderId="0" xfId="1" applyFont="1" applyFill="1" applyBorder="1" applyAlignment="1">
      <alignment horizontal="right" vertical="top"/>
    </xf>
    <xf numFmtId="0" fontId="7"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7" fillId="3" borderId="0" xfId="0" applyFont="1" applyFill="1" applyBorder="1" applyAlignment="1">
      <alignment horizontal="center" vertical="center" wrapText="1"/>
    </xf>
    <xf numFmtId="164" fontId="6" fillId="4" borderId="0" xfId="0" applyNumberFormat="1" applyFont="1" applyFill="1" applyBorder="1" applyAlignment="1">
      <alignment horizontal="right" vertical="center" wrapText="1"/>
    </xf>
    <xf numFmtId="164" fontId="13" fillId="0" borderId="0" xfId="0" applyNumberFormat="1" applyFont="1" applyFill="1" applyBorder="1" applyAlignment="1">
      <alignment horizontal="center" vertical="center" wrapText="1"/>
    </xf>
    <xf numFmtId="10" fontId="13" fillId="0" borderId="0" xfId="0" applyNumberFormat="1" applyFont="1" applyFill="1" applyBorder="1" applyAlignment="1">
      <alignment horizontal="center" vertical="center" wrapText="1"/>
    </xf>
    <xf numFmtId="0" fontId="13" fillId="0" borderId="0" xfId="0" applyFont="1" applyFill="1" applyBorder="1" applyAlignment="1">
      <alignment horizontal="right" vertical="center" wrapText="1"/>
    </xf>
    <xf numFmtId="7" fontId="7" fillId="0" borderId="0" xfId="1" applyNumberFormat="1" applyFont="1" applyFill="1" applyBorder="1" applyAlignment="1">
      <alignment horizontal="right" vertical="center"/>
    </xf>
    <xf numFmtId="14" fontId="7" fillId="3"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2" fontId="33" fillId="0" borderId="0" xfId="0" applyNumberFormat="1" applyFont="1" applyFill="1" applyBorder="1" applyAlignment="1">
      <alignment horizontal="center" vertical="center"/>
    </xf>
    <xf numFmtId="2" fontId="30" fillId="0" borderId="0" xfId="0" applyNumberFormat="1" applyFont="1" applyFill="1" applyBorder="1" applyAlignment="1">
      <alignment horizontal="left" vertical="center"/>
    </xf>
    <xf numFmtId="2" fontId="28" fillId="0" borderId="0" xfId="0" applyNumberFormat="1" applyFont="1" applyFill="1" applyBorder="1" applyAlignment="1">
      <alignment horizontal="center" vertical="center"/>
    </xf>
    <xf numFmtId="0" fontId="32" fillId="0" borderId="0" xfId="0" applyFont="1" applyFill="1" applyBorder="1" applyAlignment="1">
      <alignment horizontal="left" vertical="center" wrapText="1"/>
    </xf>
    <xf numFmtId="49" fontId="7" fillId="0" borderId="0" xfId="4" applyNumberFormat="1" applyFont="1" applyFill="1" applyBorder="1" applyAlignment="1">
      <alignment horizontal="center" vertical="center" wrapText="1"/>
    </xf>
    <xf numFmtId="164" fontId="7" fillId="0" borderId="0" xfId="4" applyNumberFormat="1" applyFont="1" applyFill="1" applyBorder="1" applyAlignment="1">
      <alignment horizontal="right" vertical="center" wrapText="1"/>
    </xf>
    <xf numFmtId="164" fontId="7" fillId="0" borderId="0" xfId="4" applyNumberFormat="1" applyFont="1" applyFill="1" applyBorder="1" applyAlignment="1">
      <alignment horizontal="right" vertical="top" wrapText="1"/>
    </xf>
    <xf numFmtId="0" fontId="7" fillId="0" borderId="0" xfId="0" quotePrefix="1" applyFont="1" applyFill="1" applyBorder="1" applyAlignment="1">
      <alignment horizontal="center" vertical="center" wrapText="1"/>
    </xf>
    <xf numFmtId="43" fontId="11" fillId="0" borderId="0" xfId="1" applyFont="1" applyFill="1" applyBorder="1" applyAlignment="1">
      <alignment horizontal="right" vertical="top"/>
    </xf>
    <xf numFmtId="0" fontId="23" fillId="0" borderId="0" xfId="0" applyFont="1" applyFill="1" applyBorder="1" applyAlignment="1">
      <alignment horizontal="center" vertical="center" wrapText="1"/>
    </xf>
    <xf numFmtId="43" fontId="28" fillId="0" borderId="0" xfId="1"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14" fontId="28" fillId="3" borderId="0" xfId="0" applyNumberFormat="1" applyFont="1" applyFill="1" applyBorder="1" applyAlignment="1">
      <alignment horizontal="center" vertical="center"/>
    </xf>
    <xf numFmtId="164" fontId="7" fillId="0" borderId="0" xfId="1" applyNumberFormat="1" applyFont="1" applyFill="1" applyBorder="1" applyAlignment="1">
      <alignment horizontal="right" vertical="center"/>
    </xf>
    <xf numFmtId="164" fontId="8"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171" fontId="7"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28" fillId="0" borderId="0" xfId="0" quotePrefix="1" applyFont="1" applyFill="1" applyBorder="1" applyAlignment="1">
      <alignment horizontal="center" vertical="center" wrapText="1"/>
    </xf>
    <xf numFmtId="8" fontId="7" fillId="0" borderId="0" xfId="0" applyNumberFormat="1" applyFont="1" applyFill="1" applyBorder="1" applyAlignment="1">
      <alignment horizontal="right" vertical="center" wrapText="1"/>
    </xf>
    <xf numFmtId="164" fontId="40" fillId="0" borderId="0" xfId="0" applyNumberFormat="1" applyFont="1" applyFill="1" applyBorder="1" applyAlignment="1">
      <alignment horizontal="center" vertical="center" wrapText="1"/>
    </xf>
    <xf numFmtId="8" fontId="11" fillId="0" borderId="0" xfId="0" applyNumberFormat="1" applyFont="1" applyFill="1" applyBorder="1" applyAlignment="1">
      <alignment horizontal="right" vertical="top" wrapText="1"/>
    </xf>
    <xf numFmtId="43" fontId="41" fillId="0" borderId="0" xfId="1" applyFont="1" applyFill="1" applyBorder="1" applyAlignment="1">
      <alignment horizontal="right" vertical="top" wrapText="1"/>
    </xf>
    <xf numFmtId="0" fontId="42" fillId="0" borderId="0" xfId="0" applyFont="1" applyFill="1" applyBorder="1" applyAlignment="1">
      <alignment horizontal="center" vertical="center" wrapText="1"/>
    </xf>
    <xf numFmtId="43" fontId="43" fillId="0" borderId="0" xfId="1" applyFont="1" applyFill="1" applyBorder="1" applyAlignment="1">
      <alignment horizontal="right" vertical="top" wrapText="1"/>
    </xf>
    <xf numFmtId="0" fontId="0" fillId="0" borderId="0" xfId="0" applyFill="1" applyBorder="1" applyAlignment="1">
      <alignment horizontal="right" vertical="top"/>
    </xf>
    <xf numFmtId="0" fontId="45" fillId="0" borderId="0" xfId="0" applyFont="1" applyFill="1" applyBorder="1"/>
    <xf numFmtId="0" fontId="7" fillId="0" borderId="0" xfId="544" applyFont="1" applyFill="1" applyBorder="1" applyAlignment="1">
      <alignment horizontal="left" vertical="center" wrapText="1"/>
    </xf>
    <xf numFmtId="0" fontId="46" fillId="0" borderId="0" xfId="570" applyFont="1" applyFill="1" applyBorder="1" applyAlignment="1">
      <alignment vertical="center" wrapText="1"/>
    </xf>
    <xf numFmtId="0" fontId="46" fillId="0" borderId="0" xfId="570" applyFont="1" applyFill="1" applyBorder="1" applyAlignment="1">
      <alignment horizontal="center" vertical="center"/>
    </xf>
    <xf numFmtId="164" fontId="46" fillId="0" borderId="0" xfId="570" applyNumberFormat="1" applyFont="1" applyFill="1" applyBorder="1" applyAlignment="1">
      <alignment horizontal="right" vertical="center"/>
    </xf>
    <xf numFmtId="0" fontId="46" fillId="0" borderId="0" xfId="570" applyFont="1" applyFill="1" applyBorder="1" applyAlignment="1">
      <alignment horizontal="right" vertical="top"/>
    </xf>
    <xf numFmtId="0" fontId="46" fillId="0" borderId="0" xfId="570" applyFont="1" applyFill="1" applyBorder="1"/>
    <xf numFmtId="0" fontId="15" fillId="0" borderId="0" xfId="570" applyFont="1" applyFill="1" applyBorder="1"/>
    <xf numFmtId="0" fontId="4" fillId="0" borderId="0" xfId="544" applyFont="1" applyFill="1" applyBorder="1" applyAlignment="1">
      <alignment horizontal="center" vertical="center"/>
    </xf>
    <xf numFmtId="0" fontId="11" fillId="0" borderId="0" xfId="0" applyFont="1" applyFill="1" applyBorder="1" applyAlignment="1">
      <alignment horizontal="center" vertical="center" wrapText="1"/>
    </xf>
    <xf numFmtId="164" fontId="31" fillId="0" borderId="0" xfId="4" applyNumberFormat="1" applyFont="1" applyFill="1" applyBorder="1" applyAlignment="1">
      <alignment horizontal="center" vertical="center" wrapText="1"/>
    </xf>
    <xf numFmtId="0" fontId="1" fillId="0" borderId="0" xfId="571" applyFont="1" applyFill="1" applyBorder="1" applyAlignment="1">
      <alignment vertical="center" wrapText="1"/>
    </xf>
    <xf numFmtId="49" fontId="7"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164" fontId="28" fillId="0" borderId="0" xfId="0" applyNumberFormat="1" applyFont="1" applyFill="1" applyBorder="1" applyAlignment="1">
      <alignment horizontal="right" vertical="center" wrapText="1"/>
    </xf>
    <xf numFmtId="14" fontId="7" fillId="3"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center" vertical="center" wrapText="1"/>
      <protection locked="0"/>
    </xf>
    <xf numFmtId="164" fontId="25" fillId="0" borderId="0" xfId="5" applyNumberFormat="1" applyFont="1" applyFill="1" applyBorder="1" applyAlignment="1" applyProtection="1">
      <alignment horizontal="right" vertical="center" wrapText="1"/>
      <protection locked="0"/>
    </xf>
    <xf numFmtId="164" fontId="25" fillId="0" borderId="0" xfId="0" applyNumberFormat="1" applyFont="1" applyFill="1" applyBorder="1" applyAlignment="1">
      <alignment horizontal="center" vertical="center" wrapText="1"/>
    </xf>
    <xf numFmtId="164" fontId="7" fillId="0" borderId="0" xfId="4" applyNumberFormat="1" applyFont="1" applyFill="1" applyBorder="1" applyAlignment="1">
      <alignment horizontal="left" vertical="center" wrapText="1"/>
    </xf>
    <xf numFmtId="8" fontId="25" fillId="0" borderId="0" xfId="4" applyNumberFormat="1" applyFont="1" applyFill="1" applyBorder="1" applyAlignment="1">
      <alignment horizontal="right" vertical="center" wrapText="1"/>
    </xf>
    <xf numFmtId="172" fontId="31" fillId="0" borderId="0" xfId="4" applyNumberFormat="1" applyFont="1" applyFill="1" applyBorder="1" applyAlignment="1">
      <alignment horizontal="right" vertical="top" wrapText="1"/>
    </xf>
    <xf numFmtId="0" fontId="28" fillId="0" borderId="0" xfId="4" applyNumberFormat="1" applyFont="1" applyFill="1" applyBorder="1" applyAlignment="1">
      <alignment horizontal="center" vertical="center" wrapText="1"/>
    </xf>
    <xf numFmtId="14" fontId="7" fillId="7" borderId="0" xfId="4" applyNumberFormat="1" applyFont="1" applyFill="1" applyBorder="1" applyAlignment="1">
      <alignment horizontal="center" vertical="center" wrapText="1"/>
    </xf>
    <xf numFmtId="164" fontId="4" fillId="8" borderId="0" xfId="4" applyNumberFormat="1" applyFont="1" applyFill="1" applyBorder="1" applyAlignment="1">
      <alignment horizontal="center" vertical="center" wrapText="1"/>
    </xf>
    <xf numFmtId="7" fontId="25" fillId="0" borderId="0" xfId="4" applyNumberFormat="1" applyFont="1" applyFill="1" applyBorder="1" applyAlignment="1">
      <alignment horizontal="right" vertical="center" wrapText="1"/>
    </xf>
    <xf numFmtId="0" fontId="7" fillId="0" borderId="0" xfId="4" applyFont="1" applyFill="1" applyBorder="1" applyAlignment="1">
      <alignment horizontal="left" vertical="center" wrapText="1"/>
    </xf>
    <xf numFmtId="173" fontId="29" fillId="2" borderId="0" xfId="1" applyNumberFormat="1" applyFont="1" applyFill="1" applyBorder="1" applyAlignment="1">
      <alignment horizontal="right" vertical="center"/>
    </xf>
    <xf numFmtId="174" fontId="7" fillId="0" borderId="0" xfId="4" applyNumberFormat="1" applyFont="1" applyFill="1" applyBorder="1" applyAlignment="1">
      <alignment horizontal="right" vertical="center" wrapText="1"/>
    </xf>
    <xf numFmtId="175" fontId="6" fillId="5" borderId="0" xfId="5"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35"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locked="0"/>
    </xf>
    <xf numFmtId="0" fontId="48" fillId="0" borderId="0" xfId="0" applyFont="1" applyFill="1" applyBorder="1" applyAlignment="1">
      <alignment horizontal="left" vertical="center" wrapText="1"/>
    </xf>
    <xf numFmtId="44" fontId="7" fillId="0" borderId="0" xfId="4" applyNumberFormat="1" applyFont="1" applyFill="1" applyBorder="1" applyAlignment="1">
      <alignment horizontal="right" vertical="center" wrapText="1"/>
    </xf>
    <xf numFmtId="164" fontId="11" fillId="0" borderId="0" xfId="4" applyNumberFormat="1" applyFont="1" applyFill="1" applyBorder="1" applyAlignment="1">
      <alignment horizontal="right" vertical="top" wrapText="1"/>
    </xf>
    <xf numFmtId="0" fontId="33" fillId="0" borderId="0" xfId="4" applyFont="1" applyFill="1" applyBorder="1" applyAlignment="1">
      <alignment horizontal="center" vertical="center" wrapText="1"/>
    </xf>
    <xf numFmtId="0" fontId="48" fillId="0" borderId="0" xfId="4" applyFont="1" applyFill="1" applyBorder="1" applyAlignment="1">
      <alignment horizontal="left" vertical="center" wrapText="1"/>
    </xf>
    <xf numFmtId="44" fontId="6" fillId="4" borderId="0" xfId="4" applyNumberFormat="1" applyFont="1" applyFill="1" applyBorder="1" applyAlignment="1">
      <alignment horizontal="right" vertical="center" wrapText="1"/>
    </xf>
    <xf numFmtId="44" fontId="7" fillId="0" borderId="0" xfId="4" applyNumberFormat="1" applyFont="1" applyFill="1" applyBorder="1" applyAlignment="1">
      <alignment horizontal="center" vertical="center" wrapText="1"/>
    </xf>
    <xf numFmtId="8" fontId="8" fillId="0" borderId="0" xfId="0" applyNumberFormat="1" applyFont="1" applyFill="1" applyBorder="1" applyAlignment="1">
      <alignment horizontal="right" vertical="center" wrapText="1"/>
    </xf>
    <xf numFmtId="44" fontId="8" fillId="0" borderId="0" xfId="0" applyNumberFormat="1" applyFont="1" applyFill="1" applyBorder="1" applyAlignment="1">
      <alignment horizontal="right" vertical="top" wrapText="1"/>
    </xf>
    <xf numFmtId="0" fontId="30" fillId="0" borderId="0" xfId="0" applyFont="1" applyFill="1" applyBorder="1" applyAlignment="1">
      <alignment horizontal="left" vertical="top"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left" vertical="center" wrapText="1"/>
      <protection locked="0"/>
    </xf>
    <xf numFmtId="0" fontId="46" fillId="0" borderId="0" xfId="571" applyFont="1" applyFill="1" applyBorder="1" applyAlignment="1">
      <alignment vertical="center" wrapText="1"/>
    </xf>
    <xf numFmtId="0" fontId="50" fillId="0" borderId="0" xfId="0" applyFont="1" applyFill="1" applyBorder="1" applyAlignment="1">
      <alignment horizontal="center" vertical="center" wrapText="1"/>
    </xf>
    <xf numFmtId="0" fontId="51" fillId="9" borderId="0" xfId="4" applyFont="1" applyFill="1" applyBorder="1" applyAlignment="1">
      <alignment horizontal="center" vertical="center" wrapText="1"/>
    </xf>
    <xf numFmtId="0" fontId="7" fillId="0" borderId="0" xfId="4" applyFont="1" applyFill="1" applyBorder="1" applyAlignment="1" applyProtection="1">
      <alignment horizontal="left" vertical="center" wrapText="1"/>
    </xf>
    <xf numFmtId="0" fontId="28" fillId="0" borderId="0" xfId="4" applyNumberFormat="1" applyFont="1" applyFill="1" applyBorder="1" applyAlignment="1">
      <alignment horizontal="right" vertical="center" wrapText="1"/>
    </xf>
    <xf numFmtId="0" fontId="6" fillId="4" borderId="0" xfId="4" applyNumberFormat="1" applyFont="1" applyFill="1" applyBorder="1" applyAlignment="1">
      <alignment horizontal="right" vertical="center" wrapText="1"/>
    </xf>
    <xf numFmtId="0" fontId="7" fillId="0" borderId="0" xfId="4" applyNumberFormat="1" applyFont="1" applyFill="1" applyBorder="1" applyAlignment="1">
      <alignment horizontal="center" vertical="center" wrapText="1"/>
    </xf>
    <xf numFmtId="164" fontId="6" fillId="4" borderId="0" xfId="5" applyNumberFormat="1" applyFont="1" applyFill="1" applyBorder="1" applyAlignment="1" applyProtection="1">
      <alignment horizontal="right" vertical="center" wrapText="1"/>
      <protection locked="0"/>
    </xf>
    <xf numFmtId="164" fontId="6" fillId="0" borderId="0" xfId="5" applyNumberFormat="1" applyFont="1" applyFill="1" applyBorder="1" applyAlignment="1" applyProtection="1">
      <alignment horizontal="right" vertical="center" wrapText="1"/>
      <protection locked="0"/>
    </xf>
    <xf numFmtId="164" fontId="25" fillId="0" borderId="0" xfId="5" applyNumberFormat="1" applyFont="1" applyFill="1" applyBorder="1" applyAlignment="1" applyProtection="1">
      <alignment horizontal="center" vertical="center" wrapText="1"/>
      <protection locked="0"/>
    </xf>
    <xf numFmtId="7" fontId="6" fillId="4" borderId="0" xfId="5" applyNumberFormat="1" applyFont="1" applyFill="1" applyBorder="1" applyAlignment="1" applyProtection="1">
      <alignment horizontal="right" vertical="center" wrapText="1"/>
      <protection locked="0"/>
    </xf>
    <xf numFmtId="7" fontId="7" fillId="0" borderId="0" xfId="5" applyNumberFormat="1" applyFont="1" applyFill="1" applyBorder="1" applyAlignment="1" applyProtection="1">
      <alignment horizontal="center" vertical="center" wrapText="1"/>
      <protection locked="0"/>
    </xf>
    <xf numFmtId="164" fontId="7" fillId="0" borderId="0" xfId="5" applyNumberFormat="1" applyFont="1" applyFill="1" applyBorder="1" applyAlignment="1" applyProtection="1">
      <alignment horizontal="center" vertical="center" wrapText="1"/>
      <protection locked="0"/>
    </xf>
    <xf numFmtId="164" fontId="31" fillId="0" borderId="0" xfId="302" applyNumberFormat="1" applyFont="1" applyFill="1" applyBorder="1" applyAlignment="1">
      <alignment horizontal="center" vertical="center" wrapText="1"/>
    </xf>
    <xf numFmtId="164" fontId="5" fillId="2" borderId="0" xfId="5" applyNumberFormat="1" applyFont="1" applyFill="1" applyBorder="1" applyAlignment="1" applyProtection="1">
      <alignment horizontal="right" vertical="center" wrapText="1"/>
      <protection locked="0"/>
    </xf>
    <xf numFmtId="164" fontId="6" fillId="4" borderId="0" xfId="5" applyNumberFormat="1" applyFont="1" applyFill="1" applyBorder="1" applyAlignment="1" applyProtection="1">
      <alignment horizontal="right" vertical="top" wrapText="1"/>
      <protection locked="0"/>
    </xf>
    <xf numFmtId="164" fontId="5" fillId="2" borderId="0" xfId="0" applyNumberFormat="1" applyFont="1" applyFill="1" applyBorder="1" applyAlignment="1">
      <alignment horizontal="right" vertical="center" wrapText="1"/>
    </xf>
    <xf numFmtId="164" fontId="5" fillId="2" borderId="0" xfId="4" applyNumberFormat="1" applyFont="1" applyFill="1" applyBorder="1" applyAlignment="1">
      <alignment horizontal="right" vertical="center" wrapText="1"/>
    </xf>
    <xf numFmtId="164" fontId="25" fillId="0" borderId="0" xfId="4" applyNumberFormat="1" applyFont="1" applyFill="1" applyBorder="1" applyAlignment="1">
      <alignment horizontal="right" vertical="top" wrapText="1"/>
    </xf>
    <xf numFmtId="0" fontId="55" fillId="0" borderId="0" xfId="0" applyFont="1" applyFill="1" applyBorder="1" applyAlignment="1">
      <alignment horizontal="center" vertical="center"/>
    </xf>
    <xf numFmtId="0" fontId="30" fillId="0" borderId="0" xfId="4" applyFont="1" applyFill="1" applyBorder="1" applyAlignment="1">
      <alignment vertical="center" wrapText="1"/>
    </xf>
    <xf numFmtId="0" fontId="8" fillId="0" borderId="0" xfId="0" applyFont="1" applyFill="1" applyBorder="1" applyAlignment="1">
      <alignment horizontal="center" vertical="center" wrapText="1"/>
    </xf>
    <xf numFmtId="164" fontId="7" fillId="0" borderId="0" xfId="4" applyNumberFormat="1" applyFont="1" applyFill="1" applyBorder="1" applyAlignment="1">
      <alignment horizontal="center" vertical="center" wrapText="1"/>
    </xf>
    <xf numFmtId="164" fontId="25" fillId="0" borderId="0" xfId="4" applyNumberFormat="1" applyFont="1" applyFill="1" applyBorder="1" applyAlignment="1">
      <alignment horizontal="center" vertical="center" wrapText="1"/>
    </xf>
    <xf numFmtId="170" fontId="31" fillId="0" borderId="0" xfId="302" applyNumberFormat="1" applyFont="1" applyFill="1" applyBorder="1" applyAlignment="1">
      <alignment horizontal="center" vertical="center" wrapText="1"/>
    </xf>
    <xf numFmtId="176" fontId="31" fillId="0" borderId="0" xfId="302" applyNumberFormat="1" applyFont="1" applyFill="1" applyBorder="1" applyAlignment="1">
      <alignment horizontal="center" vertical="center" wrapText="1"/>
    </xf>
    <xf numFmtId="170" fontId="5" fillId="2" borderId="0" xfId="4" applyNumberFormat="1" applyFont="1" applyFill="1" applyBorder="1" applyAlignment="1">
      <alignment horizontal="right" vertical="center" wrapText="1"/>
    </xf>
    <xf numFmtId="177" fontId="7" fillId="0" borderId="0" xfId="4" applyNumberFormat="1" applyFont="1" applyFill="1" applyBorder="1" applyAlignment="1">
      <alignment horizontal="right" vertical="center" wrapText="1"/>
    </xf>
    <xf numFmtId="170" fontId="25" fillId="0" borderId="0" xfId="4" applyNumberFormat="1" applyFont="1" applyFill="1" applyBorder="1" applyAlignment="1">
      <alignment horizontal="right" vertical="top" wrapText="1"/>
    </xf>
    <xf numFmtId="170" fontId="56" fillId="10" borderId="0" xfId="4" applyNumberFormat="1" applyFont="1" applyFill="1" applyBorder="1" applyAlignment="1">
      <alignment horizontal="center" vertical="center" wrapText="1"/>
    </xf>
    <xf numFmtId="176" fontId="25" fillId="0" borderId="0" xfId="4" applyNumberFormat="1" applyFont="1" applyFill="1" applyBorder="1" applyAlignment="1">
      <alignment horizontal="right" vertical="top" wrapText="1"/>
    </xf>
    <xf numFmtId="176" fontId="56" fillId="10" borderId="0" xfId="4" applyNumberFormat="1" applyFont="1" applyFill="1" applyBorder="1" applyAlignment="1">
      <alignment horizontal="center" vertical="center" wrapText="1"/>
    </xf>
    <xf numFmtId="0" fontId="7" fillId="0" borderId="0" xfId="4" applyNumberFormat="1" applyFont="1" applyFill="1" applyBorder="1" applyAlignment="1">
      <alignment horizontal="right" vertical="top" wrapText="1"/>
    </xf>
    <xf numFmtId="0" fontId="38" fillId="0" borderId="0" xfId="4" applyNumberFormat="1" applyFont="1" applyFill="1" applyBorder="1" applyAlignment="1">
      <alignment horizontal="center" vertical="center" wrapText="1"/>
    </xf>
    <xf numFmtId="0" fontId="28" fillId="0" borderId="0" xfId="4" applyNumberFormat="1" applyFont="1" applyFill="1" applyBorder="1" applyAlignment="1">
      <alignment horizontal="left" vertical="center" wrapText="1"/>
    </xf>
    <xf numFmtId="0" fontId="30" fillId="0" borderId="0" xfId="4" applyFont="1" applyFill="1" applyBorder="1" applyAlignment="1">
      <alignment horizontal="center" vertical="center" wrapText="1"/>
    </xf>
    <xf numFmtId="0" fontId="8" fillId="0" borderId="0" xfId="0" applyFont="1" applyFill="1" applyBorder="1" applyAlignment="1">
      <alignment horizontal="left" vertical="center" wrapText="1"/>
    </xf>
    <xf numFmtId="164" fontId="4" fillId="8" borderId="0" xfId="302" applyNumberFormat="1" applyFont="1" applyFill="1" applyBorder="1" applyAlignment="1">
      <alignment horizontal="center" vertical="center" wrapText="1"/>
    </xf>
    <xf numFmtId="7" fontId="5" fillId="2" borderId="0" xfId="4" applyNumberFormat="1" applyFont="1" applyFill="1" applyBorder="1" applyAlignment="1">
      <alignment horizontal="right" vertical="center" wrapText="1"/>
    </xf>
    <xf numFmtId="7" fontId="25" fillId="0" borderId="0" xfId="4" applyNumberFormat="1" applyFont="1" applyFill="1" applyBorder="1" applyAlignment="1">
      <alignment horizontal="right" vertical="top" wrapText="1"/>
    </xf>
    <xf numFmtId="0" fontId="55" fillId="0" borderId="0" xfId="0" applyFont="1" applyFill="1" applyBorder="1" applyAlignment="1">
      <alignment vertical="center"/>
    </xf>
    <xf numFmtId="7" fontId="28" fillId="0" borderId="0" xfId="4" applyNumberFormat="1" applyFont="1" applyFill="1" applyBorder="1" applyAlignment="1">
      <alignment horizontal="right" vertical="center" wrapText="1"/>
    </xf>
    <xf numFmtId="7" fontId="7" fillId="0" borderId="0" xfId="4" applyNumberFormat="1" applyFont="1" applyFill="1" applyBorder="1" applyAlignment="1">
      <alignment horizontal="center" vertical="center" wrapText="1"/>
    </xf>
    <xf numFmtId="0" fontId="34" fillId="0" borderId="0" xfId="4" applyFont="1" applyFill="1" applyBorder="1" applyAlignment="1">
      <alignment vertical="center" wrapText="1"/>
    </xf>
    <xf numFmtId="7" fontId="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32" fillId="0" borderId="0" xfId="0" applyFont="1" applyFill="1" applyBorder="1" applyAlignment="1">
      <alignment vertical="center" wrapText="1"/>
    </xf>
    <xf numFmtId="164" fontId="55" fillId="0" borderId="0"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8" fillId="0" borderId="0" xfId="0" applyFont="1" applyFill="1" applyBorder="1" applyAlignment="1">
      <alignment vertical="center" wrapText="1"/>
    </xf>
    <xf numFmtId="164" fontId="28" fillId="0" borderId="0" xfId="4" applyNumberFormat="1" applyFont="1" applyFill="1" applyBorder="1" applyAlignment="1">
      <alignment horizontal="right" vertical="center" wrapText="1"/>
    </xf>
    <xf numFmtId="170" fontId="31" fillId="0" borderId="0" xfId="302" applyNumberFormat="1" applyFont="1" applyFill="1" applyBorder="1" applyAlignment="1">
      <alignment horizontal="center" vertical="center"/>
    </xf>
    <xf numFmtId="176" fontId="5" fillId="2" borderId="0" xfId="4" applyNumberFormat="1" applyFont="1" applyFill="1" applyBorder="1" applyAlignment="1">
      <alignment horizontal="right" vertical="center" wrapText="1"/>
    </xf>
    <xf numFmtId="174" fontId="7" fillId="0" borderId="0" xfId="2" applyNumberFormat="1" applyFont="1" applyFill="1" applyBorder="1" applyAlignment="1">
      <alignment horizontal="right" vertical="center" wrapText="1"/>
    </xf>
    <xf numFmtId="170" fontId="5" fillId="2" borderId="0" xfId="4" applyNumberFormat="1" applyFont="1" applyFill="1" applyBorder="1" applyAlignment="1">
      <alignment horizontal="right" vertical="center"/>
    </xf>
    <xf numFmtId="170" fontId="25" fillId="0" borderId="0" xfId="4" applyNumberFormat="1" applyFont="1" applyFill="1" applyBorder="1" applyAlignment="1">
      <alignment horizontal="right" vertical="top"/>
    </xf>
    <xf numFmtId="0" fontId="50" fillId="0" borderId="0" xfId="4" applyFont="1" applyFill="1" applyBorder="1" applyAlignment="1">
      <alignment horizontal="center" vertical="center" wrapText="1"/>
    </xf>
    <xf numFmtId="0" fontId="57" fillId="0" borderId="0" xfId="4" applyFont="1" applyFill="1" applyBorder="1" applyAlignment="1">
      <alignment horizontal="left" vertical="center" wrapText="1"/>
    </xf>
    <xf numFmtId="0" fontId="32" fillId="0" borderId="0" xfId="0" applyFont="1" applyFill="1" applyBorder="1" applyAlignment="1">
      <alignment horizontal="center" vertical="center"/>
    </xf>
    <xf numFmtId="44" fontId="8" fillId="0" borderId="0" xfId="4" applyNumberFormat="1" applyFont="1" applyFill="1" applyBorder="1" applyAlignment="1">
      <alignment horizontal="center" vertical="center" wrapText="1"/>
    </xf>
    <xf numFmtId="44" fontId="5" fillId="2" borderId="0" xfId="4" applyNumberFormat="1" applyFont="1" applyFill="1" applyBorder="1" applyAlignment="1">
      <alignment horizontal="right" vertical="center" wrapText="1"/>
    </xf>
    <xf numFmtId="165" fontId="58" fillId="0" borderId="0" xfId="0" applyNumberFormat="1" applyFont="1" applyFill="1" applyBorder="1" applyAlignment="1">
      <alignment horizontal="center" vertical="center" wrapText="1"/>
    </xf>
    <xf numFmtId="164" fontId="58" fillId="0" borderId="0" xfId="0" applyNumberFormat="1" applyFont="1" applyFill="1" applyBorder="1" applyAlignment="1">
      <alignment horizontal="center" vertical="center" wrapText="1"/>
    </xf>
    <xf numFmtId="10" fontId="58" fillId="0" borderId="0" xfId="0" applyNumberFormat="1" applyFont="1" applyFill="1" applyBorder="1" applyAlignment="1">
      <alignment horizontal="center" vertical="center" wrapText="1"/>
    </xf>
    <xf numFmtId="0" fontId="30" fillId="0" borderId="0" xfId="4" applyNumberFormat="1" applyFont="1" applyFill="1" applyBorder="1" applyAlignment="1">
      <alignment horizontal="center" vertical="center" wrapText="1"/>
    </xf>
    <xf numFmtId="43" fontId="29" fillId="0" borderId="0" xfId="1" applyFont="1" applyFill="1" applyBorder="1" applyAlignment="1">
      <alignment horizontal="right" vertical="center"/>
    </xf>
    <xf numFmtId="14" fontId="7" fillId="0" borderId="0" xfId="4" applyNumberFormat="1" applyFont="1" applyFill="1" applyBorder="1" applyAlignment="1">
      <alignment horizontal="center" vertical="center" wrapText="1"/>
    </xf>
    <xf numFmtId="0" fontId="30" fillId="0" borderId="0" xfId="4" applyNumberFormat="1" applyFont="1" applyFill="1" applyBorder="1" applyAlignment="1">
      <alignment horizontal="left" vertical="center" wrapText="1"/>
    </xf>
    <xf numFmtId="0" fontId="23" fillId="0" borderId="0" xfId="4" applyFont="1" applyFill="1" applyBorder="1" applyAlignment="1">
      <alignment horizontal="left" vertical="center" wrapText="1"/>
    </xf>
    <xf numFmtId="0" fontId="42" fillId="0" borderId="0" xfId="4" applyFont="1" applyFill="1" applyBorder="1" applyAlignment="1">
      <alignment horizontal="left" vertical="top" wrapText="1"/>
    </xf>
    <xf numFmtId="0" fontId="23" fillId="0" borderId="0" xfId="4" applyFont="1" applyFill="1" applyBorder="1" applyAlignment="1">
      <alignment horizontal="center" vertical="center" wrapText="1"/>
    </xf>
    <xf numFmtId="164" fontId="23" fillId="0" borderId="0" xfId="4" applyNumberFormat="1" applyFont="1" applyFill="1" applyBorder="1" applyAlignment="1">
      <alignment horizontal="right" vertical="center" wrapText="1"/>
    </xf>
    <xf numFmtId="164" fontId="23" fillId="0" borderId="0" xfId="4" applyNumberFormat="1" applyFont="1" applyFill="1" applyBorder="1" applyAlignment="1">
      <alignment horizontal="right" vertical="top" wrapText="1"/>
    </xf>
    <xf numFmtId="0" fontId="23" fillId="0" borderId="0" xfId="4" applyNumberFormat="1" applyFont="1" applyFill="1" applyBorder="1" applyAlignment="1">
      <alignment horizontal="center" vertical="center" wrapText="1"/>
    </xf>
    <xf numFmtId="0" fontId="42" fillId="0" borderId="0" xfId="4" applyNumberFormat="1" applyFont="1" applyFill="1" applyBorder="1" applyAlignment="1">
      <alignment horizontal="center" vertical="top" wrapText="1"/>
    </xf>
    <xf numFmtId="0" fontId="30" fillId="0" borderId="0" xfId="4" applyFont="1" applyFill="1" applyBorder="1" applyAlignment="1">
      <alignment horizontal="left" vertical="top" wrapText="1"/>
    </xf>
    <xf numFmtId="0" fontId="59" fillId="0" borderId="0" xfId="0" applyFont="1" applyFill="1" applyBorder="1" applyAlignment="1">
      <alignment horizontal="right" vertical="top" wrapText="1"/>
    </xf>
    <xf numFmtId="0" fontId="32" fillId="0" borderId="0" xfId="572" applyFont="1" applyFill="1" applyAlignment="1">
      <alignment horizontal="left" vertical="center" wrapText="1"/>
    </xf>
    <xf numFmtId="0" fontId="32" fillId="0" borderId="0" xfId="572" applyFont="1" applyAlignment="1">
      <alignment horizontal="center" vertical="center"/>
    </xf>
    <xf numFmtId="164" fontId="61" fillId="0" borderId="0" xfId="572" applyNumberFormat="1" applyFont="1" applyFill="1" applyAlignment="1">
      <alignment horizontal="center" vertical="center"/>
    </xf>
    <xf numFmtId="0" fontId="32" fillId="0" borderId="0" xfId="572" applyFont="1" applyFill="1" applyAlignment="1">
      <alignment vertical="center" wrapText="1"/>
    </xf>
    <xf numFmtId="0" fontId="42" fillId="0" borderId="0" xfId="4" applyFont="1" applyFill="1" applyBorder="1" applyAlignment="1">
      <alignment horizontal="left" vertical="center" wrapText="1"/>
    </xf>
    <xf numFmtId="0" fontId="23" fillId="0" borderId="0" xfId="4" quotePrefix="1" applyNumberFormat="1" applyFont="1" applyFill="1" applyBorder="1" applyAlignment="1">
      <alignment horizontal="center" vertical="center" wrapText="1"/>
    </xf>
    <xf numFmtId="164" fontId="42" fillId="0" borderId="0" xfId="4" applyNumberFormat="1" applyFont="1" applyFill="1" applyBorder="1" applyAlignment="1">
      <alignment horizontal="right" vertical="center" wrapText="1"/>
    </xf>
    <xf numFmtId="0" fontId="46" fillId="0" borderId="0" xfId="571" applyFont="1" applyFill="1" applyBorder="1" applyAlignment="1">
      <alignment vertical="center"/>
    </xf>
    <xf numFmtId="0" fontId="7" fillId="0" borderId="0" xfId="571" applyFont="1" applyFill="1" applyBorder="1" applyAlignment="1">
      <alignment vertical="center" wrapText="1"/>
    </xf>
    <xf numFmtId="0" fontId="46" fillId="0" borderId="0" xfId="571" applyFont="1" applyFill="1" applyBorder="1" applyAlignment="1">
      <alignment horizontal="center" vertical="center" wrapText="1"/>
    </xf>
    <xf numFmtId="43" fontId="5" fillId="2" borderId="0" xfId="1" applyFont="1" applyFill="1" applyBorder="1" applyAlignment="1">
      <alignment horizontal="right" wrapText="1"/>
    </xf>
  </cellXfs>
  <cellStyles count="574">
    <cellStyle name="Comma" xfId="1" builtinId="3"/>
    <cellStyle name="Comma 2" xfId="6"/>
    <cellStyle name="Comma 3" xfId="7"/>
    <cellStyle name="Comma 4" xfId="8"/>
    <cellStyle name="Currency" xfId="2" builtinId="4"/>
    <cellStyle name="Currency 2" xfId="5"/>
    <cellStyle name="Currency 2 2" xfId="9"/>
    <cellStyle name="Currency 3" xfId="10"/>
    <cellStyle name="Currency 3 10" xfId="11"/>
    <cellStyle name="Currency 3 2" xfId="12"/>
    <cellStyle name="Currency 3 3" xfId="13"/>
    <cellStyle name="Currency 3 3 2" xfId="14"/>
    <cellStyle name="Currency 3 3 2 2" xfId="15"/>
    <cellStyle name="Currency 3 3 2 2 2" xfId="16"/>
    <cellStyle name="Currency 3 3 2 2 2 2" xfId="17"/>
    <cellStyle name="Currency 3 3 2 2 2 2 2" xfId="18"/>
    <cellStyle name="Currency 3 3 2 2 2 3" xfId="19"/>
    <cellStyle name="Currency 3 3 2 2 3" xfId="20"/>
    <cellStyle name="Currency 3 3 2 2 3 2" xfId="21"/>
    <cellStyle name="Currency 3 3 2 2 4" xfId="22"/>
    <cellStyle name="Currency 3 3 2 3" xfId="23"/>
    <cellStyle name="Currency 3 3 2 3 2" xfId="24"/>
    <cellStyle name="Currency 3 3 2 3 2 2" xfId="25"/>
    <cellStyle name="Currency 3 3 2 3 3" xfId="26"/>
    <cellStyle name="Currency 3 3 2 4" xfId="27"/>
    <cellStyle name="Currency 3 3 2 4 2" xfId="28"/>
    <cellStyle name="Currency 3 3 2 5" xfId="29"/>
    <cellStyle name="Currency 3 3 3" xfId="30"/>
    <cellStyle name="Currency 3 3 3 2" xfId="31"/>
    <cellStyle name="Currency 3 3 3 2 2" xfId="32"/>
    <cellStyle name="Currency 3 3 3 2 2 2" xfId="33"/>
    <cellStyle name="Currency 3 3 3 2 2 2 2" xfId="34"/>
    <cellStyle name="Currency 3 3 3 2 2 3" xfId="35"/>
    <cellStyle name="Currency 3 3 3 2 3" xfId="36"/>
    <cellStyle name="Currency 3 3 3 2 3 2" xfId="37"/>
    <cellStyle name="Currency 3 3 3 2 4" xfId="38"/>
    <cellStyle name="Currency 3 3 3 3" xfId="39"/>
    <cellStyle name="Currency 3 3 3 3 2" xfId="40"/>
    <cellStyle name="Currency 3 3 3 3 2 2" xfId="41"/>
    <cellStyle name="Currency 3 3 3 3 3" xfId="42"/>
    <cellStyle name="Currency 3 3 3 4" xfId="43"/>
    <cellStyle name="Currency 3 3 3 4 2" xfId="44"/>
    <cellStyle name="Currency 3 3 3 5" xfId="45"/>
    <cellStyle name="Currency 3 3 4" xfId="46"/>
    <cellStyle name="Currency 3 3 4 2" xfId="47"/>
    <cellStyle name="Currency 3 3 4 2 2" xfId="48"/>
    <cellStyle name="Currency 3 3 4 2 2 2" xfId="49"/>
    <cellStyle name="Currency 3 3 4 2 3" xfId="50"/>
    <cellStyle name="Currency 3 3 4 3" xfId="51"/>
    <cellStyle name="Currency 3 3 4 3 2" xfId="52"/>
    <cellStyle name="Currency 3 3 4 4" xfId="53"/>
    <cellStyle name="Currency 3 3 5" xfId="54"/>
    <cellStyle name="Currency 3 3 5 2" xfId="55"/>
    <cellStyle name="Currency 3 3 5 2 2" xfId="56"/>
    <cellStyle name="Currency 3 3 5 3" xfId="57"/>
    <cellStyle name="Currency 3 3 6" xfId="58"/>
    <cellStyle name="Currency 3 3 6 2" xfId="59"/>
    <cellStyle name="Currency 3 3 7" xfId="60"/>
    <cellStyle name="Currency 3 4" xfId="61"/>
    <cellStyle name="Currency 3 5" xfId="62"/>
    <cellStyle name="Currency 3 5 2" xfId="63"/>
    <cellStyle name="Currency 3 5 2 2" xfId="64"/>
    <cellStyle name="Currency 3 5 2 2 2" xfId="65"/>
    <cellStyle name="Currency 3 5 2 2 2 2" xfId="66"/>
    <cellStyle name="Currency 3 5 2 2 3" xfId="67"/>
    <cellStyle name="Currency 3 5 2 3" xfId="68"/>
    <cellStyle name="Currency 3 5 2 3 2" xfId="69"/>
    <cellStyle name="Currency 3 5 2 4" xfId="70"/>
    <cellStyle name="Currency 3 5 3" xfId="71"/>
    <cellStyle name="Currency 3 5 3 2" xfId="72"/>
    <cellStyle name="Currency 3 5 3 2 2" xfId="73"/>
    <cellStyle name="Currency 3 5 3 3" xfId="74"/>
    <cellStyle name="Currency 3 5 4" xfId="75"/>
    <cellStyle name="Currency 3 5 4 2" xfId="76"/>
    <cellStyle name="Currency 3 5 5" xfId="77"/>
    <cellStyle name="Currency 3 6" xfId="78"/>
    <cellStyle name="Currency 3 6 2" xfId="79"/>
    <cellStyle name="Currency 3 6 2 2" xfId="80"/>
    <cellStyle name="Currency 3 6 2 2 2" xfId="81"/>
    <cellStyle name="Currency 3 6 2 2 2 2" xfId="82"/>
    <cellStyle name="Currency 3 6 2 2 3" xfId="83"/>
    <cellStyle name="Currency 3 6 2 3" xfId="84"/>
    <cellStyle name="Currency 3 6 2 3 2" xfId="85"/>
    <cellStyle name="Currency 3 6 2 4" xfId="86"/>
    <cellStyle name="Currency 3 6 3" xfId="87"/>
    <cellStyle name="Currency 3 6 3 2" xfId="88"/>
    <cellStyle name="Currency 3 6 3 2 2" xfId="89"/>
    <cellStyle name="Currency 3 6 3 3" xfId="90"/>
    <cellStyle name="Currency 3 6 4" xfId="91"/>
    <cellStyle name="Currency 3 6 4 2" xfId="92"/>
    <cellStyle name="Currency 3 6 5" xfId="93"/>
    <cellStyle name="Currency 3 7" xfId="94"/>
    <cellStyle name="Currency 3 7 2" xfId="95"/>
    <cellStyle name="Currency 3 7 2 2" xfId="96"/>
    <cellStyle name="Currency 3 7 2 2 2" xfId="97"/>
    <cellStyle name="Currency 3 7 2 3" xfId="98"/>
    <cellStyle name="Currency 3 7 3" xfId="99"/>
    <cellStyle name="Currency 3 7 3 2" xfId="100"/>
    <cellStyle name="Currency 3 7 4" xfId="101"/>
    <cellStyle name="Currency 3 8" xfId="102"/>
    <cellStyle name="Currency 3 8 2" xfId="103"/>
    <cellStyle name="Currency 3 8 2 2" xfId="104"/>
    <cellStyle name="Currency 3 8 3" xfId="105"/>
    <cellStyle name="Currency 3 9" xfId="106"/>
    <cellStyle name="Currency 3 9 2" xfId="107"/>
    <cellStyle name="Currency 4" xfId="108"/>
    <cellStyle name="Currency 5" xfId="109"/>
    <cellStyle name="Normal" xfId="0" builtinId="0"/>
    <cellStyle name="Normal 12" xfId="572"/>
    <cellStyle name="Normal 12 2" xfId="573"/>
    <cellStyle name="Normal 2" xfId="4"/>
    <cellStyle name="Normal 2 2" xfId="110"/>
    <cellStyle name="Normal 2 2 10" xfId="111"/>
    <cellStyle name="Normal 2 2 2" xfId="112"/>
    <cellStyle name="Normal 2 2 2 2" xfId="113"/>
    <cellStyle name="Normal 2 2 2 2 2" xfId="114"/>
    <cellStyle name="Normal 2 2 2 2 2 2" xfId="115"/>
    <cellStyle name="Normal 2 2 2 2 2 2 2" xfId="116"/>
    <cellStyle name="Normal 2 2 2 2 2 2 2 2" xfId="117"/>
    <cellStyle name="Normal 2 2 2 2 2 2 2 3" xfId="571"/>
    <cellStyle name="Normal 2 2 2 2 2 2 3" xfId="118"/>
    <cellStyle name="Normal 2 2 2 2 2 3" xfId="119"/>
    <cellStyle name="Normal 2 2 2 2 2 3 2" xfId="120"/>
    <cellStyle name="Normal 2 2 2 2 2 4" xfId="121"/>
    <cellStyle name="Normal 2 2 2 2 3" xfId="122"/>
    <cellStyle name="Normal 2 2 2 2 3 2" xfId="123"/>
    <cellStyle name="Normal 2 2 2 2 3 2 2" xfId="124"/>
    <cellStyle name="Normal 2 2 2 2 3 3" xfId="125"/>
    <cellStyle name="Normal 2 2 2 2 4" xfId="126"/>
    <cellStyle name="Normal 2 2 2 2 4 2" xfId="127"/>
    <cellStyle name="Normal 2 2 2 2 5" xfId="128"/>
    <cellStyle name="Normal 2 2 2 3" xfId="129"/>
    <cellStyle name="Normal 2 2 2 3 2" xfId="130"/>
    <cellStyle name="Normal 2 2 2 3 2 2" xfId="131"/>
    <cellStyle name="Normal 2 2 2 3 2 2 2" xfId="132"/>
    <cellStyle name="Normal 2 2 2 3 2 2 2 2" xfId="133"/>
    <cellStyle name="Normal 2 2 2 3 2 2 3" xfId="134"/>
    <cellStyle name="Normal 2 2 2 3 2 3" xfId="135"/>
    <cellStyle name="Normal 2 2 2 3 2 3 2" xfId="136"/>
    <cellStyle name="Normal 2 2 2 3 2 4" xfId="137"/>
    <cellStyle name="Normal 2 2 2 3 3" xfId="138"/>
    <cellStyle name="Normal 2 2 2 3 3 2" xfId="139"/>
    <cellStyle name="Normal 2 2 2 3 3 2 2" xfId="140"/>
    <cellStyle name="Normal 2 2 2 3 3 3" xfId="141"/>
    <cellStyle name="Normal 2 2 2 3 4" xfId="142"/>
    <cellStyle name="Normal 2 2 2 3 4 2" xfId="143"/>
    <cellStyle name="Normal 2 2 2 3 5" xfId="144"/>
    <cellStyle name="Normal 2 2 2 4" xfId="145"/>
    <cellStyle name="Normal 2 2 2 4 2" xfId="146"/>
    <cellStyle name="Normal 2 2 2 4 2 2" xfId="147"/>
    <cellStyle name="Normal 2 2 2 4 2 2 2" xfId="148"/>
    <cellStyle name="Normal 2 2 2 4 2 3" xfId="149"/>
    <cellStyle name="Normal 2 2 2 4 3" xfId="150"/>
    <cellStyle name="Normal 2 2 2 4 3 2" xfId="151"/>
    <cellStyle name="Normal 2 2 2 4 4" xfId="152"/>
    <cellStyle name="Normal 2 2 2 5" xfId="153"/>
    <cellStyle name="Normal 2 2 2 5 2" xfId="154"/>
    <cellStyle name="Normal 2 2 2 5 2 2" xfId="155"/>
    <cellStyle name="Normal 2 2 2 5 3" xfId="156"/>
    <cellStyle name="Normal 2 2 2 6" xfId="157"/>
    <cellStyle name="Normal 2 2 2 6 2" xfId="158"/>
    <cellStyle name="Normal 2 2 2 7" xfId="159"/>
    <cellStyle name="Normal 2 2 3" xfId="160"/>
    <cellStyle name="Normal 2 2 3 2" xfId="161"/>
    <cellStyle name="Normal 2 2 3 2 2" xfId="162"/>
    <cellStyle name="Normal 2 2 3 2 2 2" xfId="163"/>
    <cellStyle name="Normal 2 2 3 2 2 2 2" xfId="164"/>
    <cellStyle name="Normal 2 2 3 2 2 2 2 2" xfId="165"/>
    <cellStyle name="Normal 2 2 3 2 2 2 3" xfId="166"/>
    <cellStyle name="Normal 2 2 3 2 2 3" xfId="167"/>
    <cellStyle name="Normal 2 2 3 2 2 3 2" xfId="168"/>
    <cellStyle name="Normal 2 2 3 2 2 4" xfId="169"/>
    <cellStyle name="Normal 2 2 3 2 3" xfId="170"/>
    <cellStyle name="Normal 2 2 3 2 3 2" xfId="171"/>
    <cellStyle name="Normal 2 2 3 2 3 2 2" xfId="172"/>
    <cellStyle name="Normal 2 2 3 2 3 3" xfId="173"/>
    <cellStyle name="Normal 2 2 3 2 4" xfId="174"/>
    <cellStyle name="Normal 2 2 3 2 4 2" xfId="175"/>
    <cellStyle name="Normal 2 2 3 2 5" xfId="176"/>
    <cellStyle name="Normal 2 2 3 3" xfId="177"/>
    <cellStyle name="Normal 2 2 3 3 2" xfId="178"/>
    <cellStyle name="Normal 2 2 3 3 2 2" xfId="179"/>
    <cellStyle name="Normal 2 2 3 3 2 2 2" xfId="180"/>
    <cellStyle name="Normal 2 2 3 3 2 2 2 2" xfId="181"/>
    <cellStyle name="Normal 2 2 3 3 2 2 3" xfId="182"/>
    <cellStyle name="Normal 2 2 3 3 2 3" xfId="183"/>
    <cellStyle name="Normal 2 2 3 3 2 3 2" xfId="184"/>
    <cellStyle name="Normal 2 2 3 3 2 4" xfId="185"/>
    <cellStyle name="Normal 2 2 3 3 3" xfId="186"/>
    <cellStyle name="Normal 2 2 3 3 3 2" xfId="187"/>
    <cellStyle name="Normal 2 2 3 3 3 2 2" xfId="188"/>
    <cellStyle name="Normal 2 2 3 3 3 3" xfId="189"/>
    <cellStyle name="Normal 2 2 3 3 4" xfId="190"/>
    <cellStyle name="Normal 2 2 3 3 4 2" xfId="191"/>
    <cellStyle name="Normal 2 2 3 3 5" xfId="192"/>
    <cellStyle name="Normal 2 2 3 4" xfId="193"/>
    <cellStyle name="Normal 2 2 3 4 2" xfId="194"/>
    <cellStyle name="Normal 2 2 3 4 2 2" xfId="195"/>
    <cellStyle name="Normal 2 2 3 4 2 2 2" xfId="196"/>
    <cellStyle name="Normal 2 2 3 4 2 3" xfId="197"/>
    <cellStyle name="Normal 2 2 3 4 3" xfId="198"/>
    <cellStyle name="Normal 2 2 3 4 3 2" xfId="199"/>
    <cellStyle name="Normal 2 2 3 4 4" xfId="200"/>
    <cellStyle name="Normal 2 2 3 5" xfId="201"/>
    <cellStyle name="Normal 2 2 3 5 2" xfId="202"/>
    <cellStyle name="Normal 2 2 3 5 2 2" xfId="203"/>
    <cellStyle name="Normal 2 2 3 5 3" xfId="204"/>
    <cellStyle name="Normal 2 2 3 6" xfId="205"/>
    <cellStyle name="Normal 2 2 3 6 2" xfId="206"/>
    <cellStyle name="Normal 2 2 3 7" xfId="207"/>
    <cellStyle name="Normal 2 2 4" xfId="208"/>
    <cellStyle name="Normal 2 2 4 2" xfId="209"/>
    <cellStyle name="Normal 2 2 4 2 2" xfId="210"/>
    <cellStyle name="Normal 2 2 4 2 2 2" xfId="211"/>
    <cellStyle name="Normal 2 2 4 2 2 2 2" xfId="212"/>
    <cellStyle name="Normal 2 2 4 2 2 2 2 2" xfId="213"/>
    <cellStyle name="Normal 2 2 4 2 2 2 3" xfId="214"/>
    <cellStyle name="Normal 2 2 4 2 2 3" xfId="215"/>
    <cellStyle name="Normal 2 2 4 2 2 3 2" xfId="216"/>
    <cellStyle name="Normal 2 2 4 2 2 4" xfId="217"/>
    <cellStyle name="Normal 2 2 4 2 3" xfId="218"/>
    <cellStyle name="Normal 2 2 4 2 3 2" xfId="219"/>
    <cellStyle name="Normal 2 2 4 2 3 2 2" xfId="220"/>
    <cellStyle name="Normal 2 2 4 2 3 3" xfId="221"/>
    <cellStyle name="Normal 2 2 4 2 4" xfId="222"/>
    <cellStyle name="Normal 2 2 4 2 4 2" xfId="223"/>
    <cellStyle name="Normal 2 2 4 2 5" xfId="224"/>
    <cellStyle name="Normal 2 2 4 3" xfId="225"/>
    <cellStyle name="Normal 2 2 4 3 2" xfId="226"/>
    <cellStyle name="Normal 2 2 4 3 2 2" xfId="227"/>
    <cellStyle name="Normal 2 2 4 3 2 2 2" xfId="228"/>
    <cellStyle name="Normal 2 2 4 3 2 2 2 2" xfId="229"/>
    <cellStyle name="Normal 2 2 4 3 2 2 3" xfId="230"/>
    <cellStyle name="Normal 2 2 4 3 2 3" xfId="231"/>
    <cellStyle name="Normal 2 2 4 3 2 3 2" xfId="232"/>
    <cellStyle name="Normal 2 2 4 3 2 4" xfId="233"/>
    <cellStyle name="Normal 2 2 4 3 3" xfId="234"/>
    <cellStyle name="Normal 2 2 4 3 3 2" xfId="235"/>
    <cellStyle name="Normal 2 2 4 3 3 2 2" xfId="236"/>
    <cellStyle name="Normal 2 2 4 3 3 3" xfId="237"/>
    <cellStyle name="Normal 2 2 4 3 4" xfId="238"/>
    <cellStyle name="Normal 2 2 4 3 4 2" xfId="239"/>
    <cellStyle name="Normal 2 2 4 3 5" xfId="240"/>
    <cellStyle name="Normal 2 2 4 4" xfId="241"/>
    <cellStyle name="Normal 2 2 4 4 2" xfId="242"/>
    <cellStyle name="Normal 2 2 4 4 2 2" xfId="243"/>
    <cellStyle name="Normal 2 2 4 4 2 2 2" xfId="244"/>
    <cellStyle name="Normal 2 2 4 4 2 3" xfId="245"/>
    <cellStyle name="Normal 2 2 4 4 3" xfId="246"/>
    <cellStyle name="Normal 2 2 4 4 3 2" xfId="247"/>
    <cellStyle name="Normal 2 2 4 4 4" xfId="248"/>
    <cellStyle name="Normal 2 2 4 5" xfId="249"/>
    <cellStyle name="Normal 2 2 4 5 2" xfId="250"/>
    <cellStyle name="Normal 2 2 4 5 2 2" xfId="251"/>
    <cellStyle name="Normal 2 2 4 5 3" xfId="252"/>
    <cellStyle name="Normal 2 2 4 6" xfId="253"/>
    <cellStyle name="Normal 2 2 4 6 2" xfId="254"/>
    <cellStyle name="Normal 2 2 4 7" xfId="255"/>
    <cellStyle name="Normal 2 2 5" xfId="256"/>
    <cellStyle name="Normal 2 2 5 2" xfId="257"/>
    <cellStyle name="Normal 2 2 5 2 2" xfId="258"/>
    <cellStyle name="Normal 2 2 5 2 2 2" xfId="259"/>
    <cellStyle name="Normal 2 2 5 2 2 2 2" xfId="260"/>
    <cellStyle name="Normal 2 2 5 2 2 3" xfId="261"/>
    <cellStyle name="Normal 2 2 5 2 3" xfId="262"/>
    <cellStyle name="Normal 2 2 5 2 3 2" xfId="263"/>
    <cellStyle name="Normal 2 2 5 2 4" xfId="264"/>
    <cellStyle name="Normal 2 2 5 3" xfId="265"/>
    <cellStyle name="Normal 2 2 5 3 2" xfId="266"/>
    <cellStyle name="Normal 2 2 5 3 2 2" xfId="267"/>
    <cellStyle name="Normal 2 2 5 3 3" xfId="268"/>
    <cellStyle name="Normal 2 2 5 4" xfId="269"/>
    <cellStyle name="Normal 2 2 5 4 2" xfId="270"/>
    <cellStyle name="Normal 2 2 5 5" xfId="271"/>
    <cellStyle name="Normal 2 2 6" xfId="272"/>
    <cellStyle name="Normal 2 2 6 2" xfId="273"/>
    <cellStyle name="Normal 2 2 6 2 2" xfId="274"/>
    <cellStyle name="Normal 2 2 6 2 2 2" xfId="275"/>
    <cellStyle name="Normal 2 2 6 2 2 2 2" xfId="276"/>
    <cellStyle name="Normal 2 2 6 2 2 3" xfId="277"/>
    <cellStyle name="Normal 2 2 6 2 3" xfId="278"/>
    <cellStyle name="Normal 2 2 6 2 3 2" xfId="279"/>
    <cellStyle name="Normal 2 2 6 2 4" xfId="280"/>
    <cellStyle name="Normal 2 2 6 3" xfId="281"/>
    <cellStyle name="Normal 2 2 6 3 2" xfId="282"/>
    <cellStyle name="Normal 2 2 6 3 2 2" xfId="283"/>
    <cellStyle name="Normal 2 2 6 3 3" xfId="284"/>
    <cellStyle name="Normal 2 2 6 4" xfId="285"/>
    <cellStyle name="Normal 2 2 6 4 2" xfId="286"/>
    <cellStyle name="Normal 2 2 6 5" xfId="287"/>
    <cellStyle name="Normal 2 2 7" xfId="288"/>
    <cellStyle name="Normal 2 2 7 2" xfId="289"/>
    <cellStyle name="Normal 2 2 7 2 2" xfId="290"/>
    <cellStyle name="Normal 2 2 7 2 2 2" xfId="291"/>
    <cellStyle name="Normal 2 2 7 2 3" xfId="292"/>
    <cellStyle name="Normal 2 2 7 3" xfId="293"/>
    <cellStyle name="Normal 2 2 7 3 2" xfId="294"/>
    <cellStyle name="Normal 2 2 7 4" xfId="295"/>
    <cellStyle name="Normal 2 2 8" xfId="296"/>
    <cellStyle name="Normal 2 2 8 2" xfId="297"/>
    <cellStyle name="Normal 2 2 8 2 2" xfId="298"/>
    <cellStyle name="Normal 2 2 8 3" xfId="299"/>
    <cellStyle name="Normal 2 2 9" xfId="300"/>
    <cellStyle name="Normal 2 2 9 2" xfId="301"/>
    <cellStyle name="Normal 2 3" xfId="302"/>
    <cellStyle name="Normal 3" xfId="303"/>
    <cellStyle name="Normal 3 10" xfId="304"/>
    <cellStyle name="Normal 3 2" xfId="305"/>
    <cellStyle name="Normal 3 2 2" xfId="306"/>
    <cellStyle name="Normal 3 2 2 2" xfId="307"/>
    <cellStyle name="Normal 3 2 2 2 2" xfId="308"/>
    <cellStyle name="Normal 3 2 2 2 2 2" xfId="309"/>
    <cellStyle name="Normal 3 2 2 2 2 2 2" xfId="310"/>
    <cellStyle name="Normal 3 2 2 2 2 3" xfId="311"/>
    <cellStyle name="Normal 3 2 2 2 3" xfId="312"/>
    <cellStyle name="Normal 3 2 2 2 3 2" xfId="313"/>
    <cellStyle name="Normal 3 2 2 2 4" xfId="314"/>
    <cellStyle name="Normal 3 2 2 3" xfId="315"/>
    <cellStyle name="Normal 3 2 2 3 2" xfId="316"/>
    <cellStyle name="Normal 3 2 2 3 2 2" xfId="317"/>
    <cellStyle name="Normal 3 2 2 3 3" xfId="318"/>
    <cellStyle name="Normal 3 2 2 4" xfId="319"/>
    <cellStyle name="Normal 3 2 2 4 2" xfId="320"/>
    <cellStyle name="Normal 3 2 2 5" xfId="321"/>
    <cellStyle name="Normal 3 2 3" xfId="322"/>
    <cellStyle name="Normal 3 2 3 2" xfId="323"/>
    <cellStyle name="Normal 3 2 3 2 2" xfId="324"/>
    <cellStyle name="Normal 3 2 3 2 2 2" xfId="325"/>
    <cellStyle name="Normal 3 2 3 2 2 2 2" xfId="326"/>
    <cellStyle name="Normal 3 2 3 2 2 3" xfId="327"/>
    <cellStyle name="Normal 3 2 3 2 3" xfId="328"/>
    <cellStyle name="Normal 3 2 3 2 3 2" xfId="329"/>
    <cellStyle name="Normal 3 2 3 2 4" xfId="330"/>
    <cellStyle name="Normal 3 2 3 3" xfId="331"/>
    <cellStyle name="Normal 3 2 3 3 2" xfId="332"/>
    <cellStyle name="Normal 3 2 3 3 2 2" xfId="333"/>
    <cellStyle name="Normal 3 2 3 3 3" xfId="334"/>
    <cellStyle name="Normal 3 2 3 4" xfId="335"/>
    <cellStyle name="Normal 3 2 3 4 2" xfId="336"/>
    <cellStyle name="Normal 3 2 3 5" xfId="337"/>
    <cellStyle name="Normal 3 2 4" xfId="338"/>
    <cellStyle name="Normal 3 2 4 2" xfId="339"/>
    <cellStyle name="Normal 3 2 4 2 2" xfId="340"/>
    <cellStyle name="Normal 3 2 4 2 2 2" xfId="341"/>
    <cellStyle name="Normal 3 2 4 2 3" xfId="342"/>
    <cellStyle name="Normal 3 2 4 3" xfId="343"/>
    <cellStyle name="Normal 3 2 4 3 2" xfId="344"/>
    <cellStyle name="Normal 3 2 4 4" xfId="345"/>
    <cellStyle name="Normal 3 2 5" xfId="346"/>
    <cellStyle name="Normal 3 2 5 2" xfId="347"/>
    <cellStyle name="Normal 3 2 5 2 2" xfId="348"/>
    <cellStyle name="Normal 3 2 5 3" xfId="349"/>
    <cellStyle name="Normal 3 2 6" xfId="350"/>
    <cellStyle name="Normal 3 2 6 2" xfId="351"/>
    <cellStyle name="Normal 3 2 7" xfId="352"/>
    <cellStyle name="Normal 3 3" xfId="353"/>
    <cellStyle name="Normal 3 3 2" xfId="354"/>
    <cellStyle name="Normal 3 3 2 2" xfId="355"/>
    <cellStyle name="Normal 3 3 2 2 2" xfId="356"/>
    <cellStyle name="Normal 3 3 2 2 2 2" xfId="357"/>
    <cellStyle name="Normal 3 3 2 2 2 2 2" xfId="358"/>
    <cellStyle name="Normal 3 3 2 2 2 3" xfId="359"/>
    <cellStyle name="Normal 3 3 2 2 3" xfId="360"/>
    <cellStyle name="Normal 3 3 2 2 3 2" xfId="361"/>
    <cellStyle name="Normal 3 3 2 2 4" xfId="362"/>
    <cellStyle name="Normal 3 3 2 3" xfId="363"/>
    <cellStyle name="Normal 3 3 2 3 2" xfId="364"/>
    <cellStyle name="Normal 3 3 2 3 2 2" xfId="365"/>
    <cellStyle name="Normal 3 3 2 3 3" xfId="366"/>
    <cellStyle name="Normal 3 3 2 4" xfId="367"/>
    <cellStyle name="Normal 3 3 2 4 2" xfId="368"/>
    <cellStyle name="Normal 3 3 2 5" xfId="369"/>
    <cellStyle name="Normal 3 3 3" xfId="370"/>
    <cellStyle name="Normal 3 3 3 2" xfId="371"/>
    <cellStyle name="Normal 3 3 3 2 2" xfId="372"/>
    <cellStyle name="Normal 3 3 3 2 2 2" xfId="373"/>
    <cellStyle name="Normal 3 3 3 2 2 2 2" xfId="374"/>
    <cellStyle name="Normal 3 3 3 2 2 3" xfId="375"/>
    <cellStyle name="Normal 3 3 3 2 3" xfId="376"/>
    <cellStyle name="Normal 3 3 3 2 3 2" xfId="377"/>
    <cellStyle name="Normal 3 3 3 2 4" xfId="378"/>
    <cellStyle name="Normal 3 3 3 3" xfId="379"/>
    <cellStyle name="Normal 3 3 3 3 2" xfId="380"/>
    <cellStyle name="Normal 3 3 3 3 2 2" xfId="381"/>
    <cellStyle name="Normal 3 3 3 3 3" xfId="382"/>
    <cellStyle name="Normal 3 3 3 4" xfId="383"/>
    <cellStyle name="Normal 3 3 3 4 2" xfId="384"/>
    <cellStyle name="Normal 3 3 3 5" xfId="385"/>
    <cellStyle name="Normal 3 3 4" xfId="386"/>
    <cellStyle name="Normal 3 3 4 2" xfId="387"/>
    <cellStyle name="Normal 3 3 4 2 2" xfId="388"/>
    <cellStyle name="Normal 3 3 4 2 2 2" xfId="389"/>
    <cellStyle name="Normal 3 3 4 2 3" xfId="390"/>
    <cellStyle name="Normal 3 3 4 3" xfId="391"/>
    <cellStyle name="Normal 3 3 4 3 2" xfId="392"/>
    <cellStyle name="Normal 3 3 4 4" xfId="393"/>
    <cellStyle name="Normal 3 3 5" xfId="394"/>
    <cellStyle name="Normal 3 3 5 2" xfId="395"/>
    <cellStyle name="Normal 3 3 5 2 2" xfId="396"/>
    <cellStyle name="Normal 3 3 5 3" xfId="397"/>
    <cellStyle name="Normal 3 3 6" xfId="398"/>
    <cellStyle name="Normal 3 3 6 2" xfId="399"/>
    <cellStyle name="Normal 3 3 7" xfId="400"/>
    <cellStyle name="Normal 3 4" xfId="401"/>
    <cellStyle name="Normal 3 4 2" xfId="402"/>
    <cellStyle name="Normal 3 4 2 2" xfId="403"/>
    <cellStyle name="Normal 3 4 2 2 2" xfId="404"/>
    <cellStyle name="Normal 3 4 2 2 2 2" xfId="405"/>
    <cellStyle name="Normal 3 4 2 2 2 2 2" xfId="406"/>
    <cellStyle name="Normal 3 4 2 2 2 3" xfId="407"/>
    <cellStyle name="Normal 3 4 2 2 3" xfId="408"/>
    <cellStyle name="Normal 3 4 2 2 3 2" xfId="409"/>
    <cellStyle name="Normal 3 4 2 2 4" xfId="410"/>
    <cellStyle name="Normal 3 4 2 3" xfId="411"/>
    <cellStyle name="Normal 3 4 2 3 2" xfId="412"/>
    <cellStyle name="Normal 3 4 2 3 2 2" xfId="413"/>
    <cellStyle name="Normal 3 4 2 3 3" xfId="414"/>
    <cellStyle name="Normal 3 4 2 4" xfId="415"/>
    <cellStyle name="Normal 3 4 2 4 2" xfId="416"/>
    <cellStyle name="Normal 3 4 2 5" xfId="417"/>
    <cellStyle name="Normal 3 4 3" xfId="418"/>
    <cellStyle name="Normal 3 4 3 2" xfId="419"/>
    <cellStyle name="Normal 3 4 3 2 2" xfId="420"/>
    <cellStyle name="Normal 3 4 3 2 2 2" xfId="421"/>
    <cellStyle name="Normal 3 4 3 2 2 2 2" xfId="422"/>
    <cellStyle name="Normal 3 4 3 2 2 3" xfId="423"/>
    <cellStyle name="Normal 3 4 3 2 3" xfId="424"/>
    <cellStyle name="Normal 3 4 3 2 3 2" xfId="425"/>
    <cellStyle name="Normal 3 4 3 2 4" xfId="426"/>
    <cellStyle name="Normal 3 4 3 3" xfId="427"/>
    <cellStyle name="Normal 3 4 3 3 2" xfId="428"/>
    <cellStyle name="Normal 3 4 3 3 2 2" xfId="429"/>
    <cellStyle name="Normal 3 4 3 3 3" xfId="430"/>
    <cellStyle name="Normal 3 4 3 4" xfId="431"/>
    <cellStyle name="Normal 3 4 3 4 2" xfId="432"/>
    <cellStyle name="Normal 3 4 3 5" xfId="433"/>
    <cellStyle name="Normal 3 4 4" xfId="434"/>
    <cellStyle name="Normal 3 4 4 2" xfId="435"/>
    <cellStyle name="Normal 3 4 4 2 2" xfId="436"/>
    <cellStyle name="Normal 3 4 4 2 2 2" xfId="437"/>
    <cellStyle name="Normal 3 4 4 2 3" xfId="438"/>
    <cellStyle name="Normal 3 4 4 3" xfId="439"/>
    <cellStyle name="Normal 3 4 4 3 2" xfId="440"/>
    <cellStyle name="Normal 3 4 4 4" xfId="441"/>
    <cellStyle name="Normal 3 4 5" xfId="442"/>
    <cellStyle name="Normal 3 4 5 2" xfId="443"/>
    <cellStyle name="Normal 3 4 5 2 2" xfId="444"/>
    <cellStyle name="Normal 3 4 5 3" xfId="445"/>
    <cellStyle name="Normal 3 4 6" xfId="446"/>
    <cellStyle name="Normal 3 4 6 2" xfId="447"/>
    <cellStyle name="Normal 3 4 7" xfId="448"/>
    <cellStyle name="Normal 3 5" xfId="449"/>
    <cellStyle name="Normal 3 5 2" xfId="450"/>
    <cellStyle name="Normal 3 5 2 2" xfId="451"/>
    <cellStyle name="Normal 3 5 2 2 2" xfId="452"/>
    <cellStyle name="Normal 3 5 2 2 2 2" xfId="453"/>
    <cellStyle name="Normal 3 5 2 2 3" xfId="454"/>
    <cellStyle name="Normal 3 5 2 3" xfId="455"/>
    <cellStyle name="Normal 3 5 2 3 2" xfId="456"/>
    <cellStyle name="Normal 3 5 2 4" xfId="457"/>
    <cellStyle name="Normal 3 5 3" xfId="458"/>
    <cellStyle name="Normal 3 5 3 2" xfId="459"/>
    <cellStyle name="Normal 3 5 3 2 2" xfId="460"/>
    <cellStyle name="Normal 3 5 3 3" xfId="461"/>
    <cellStyle name="Normal 3 5 4" xfId="462"/>
    <cellStyle name="Normal 3 5 4 2" xfId="463"/>
    <cellStyle name="Normal 3 5 5" xfId="464"/>
    <cellStyle name="Normal 3 6" xfId="465"/>
    <cellStyle name="Normal 3 6 2" xfId="466"/>
    <cellStyle name="Normal 3 6 2 2" xfId="467"/>
    <cellStyle name="Normal 3 6 2 2 2" xfId="468"/>
    <cellStyle name="Normal 3 6 2 2 2 2" xfId="469"/>
    <cellStyle name="Normal 3 6 2 2 3" xfId="470"/>
    <cellStyle name="Normal 3 6 2 3" xfId="471"/>
    <cellStyle name="Normal 3 6 2 3 2" xfId="472"/>
    <cellStyle name="Normal 3 6 2 4" xfId="473"/>
    <cellStyle name="Normal 3 6 3" xfId="474"/>
    <cellStyle name="Normal 3 6 3 2" xfId="475"/>
    <cellStyle name="Normal 3 6 3 2 2" xfId="476"/>
    <cellStyle name="Normal 3 6 3 3" xfId="477"/>
    <cellStyle name="Normal 3 6 4" xfId="478"/>
    <cellStyle name="Normal 3 6 4 2" xfId="479"/>
    <cellStyle name="Normal 3 6 5" xfId="480"/>
    <cellStyle name="Normal 3 7" xfId="481"/>
    <cellStyle name="Normal 3 7 2" xfId="482"/>
    <cellStyle name="Normal 3 7 2 2" xfId="483"/>
    <cellStyle name="Normal 3 7 2 2 2" xfId="484"/>
    <cellStyle name="Normal 3 7 2 3" xfId="485"/>
    <cellStyle name="Normal 3 7 3" xfId="486"/>
    <cellStyle name="Normal 3 7 3 2" xfId="487"/>
    <cellStyle name="Normal 3 7 4" xfId="488"/>
    <cellStyle name="Normal 3 8" xfId="489"/>
    <cellStyle name="Normal 3 8 2" xfId="490"/>
    <cellStyle name="Normal 3 8 2 2" xfId="491"/>
    <cellStyle name="Normal 3 8 3" xfId="492"/>
    <cellStyle name="Normal 3 9" xfId="493"/>
    <cellStyle name="Normal 3 9 2" xfId="494"/>
    <cellStyle name="Normal 4" xfId="495"/>
    <cellStyle name="Normal 4 2" xfId="496"/>
    <cellStyle name="Normal 4 2 2" xfId="497"/>
    <cellStyle name="Normal 4 2 2 2" xfId="498"/>
    <cellStyle name="Normal 4 2 2 2 2" xfId="499"/>
    <cellStyle name="Normal 4 2 2 2 2 2" xfId="500"/>
    <cellStyle name="Normal 4 2 2 2 2 2 2" xfId="501"/>
    <cellStyle name="Normal 4 2 2 2 2 3" xfId="502"/>
    <cellStyle name="Normal 4 2 2 2 3" xfId="503"/>
    <cellStyle name="Normal 4 2 2 2 3 2" xfId="504"/>
    <cellStyle name="Normal 4 2 2 2 4" xfId="505"/>
    <cellStyle name="Normal 4 2 2 3" xfId="506"/>
    <cellStyle name="Normal 4 2 2 3 2" xfId="507"/>
    <cellStyle name="Normal 4 2 2 3 2 2" xfId="508"/>
    <cellStyle name="Normal 4 2 2 3 3" xfId="509"/>
    <cellStyle name="Normal 4 2 2 4" xfId="510"/>
    <cellStyle name="Normal 4 2 2 4 2" xfId="511"/>
    <cellStyle name="Normal 4 2 2 5" xfId="512"/>
    <cellStyle name="Normal 4 2 3" xfId="513"/>
    <cellStyle name="Normal 4 2 3 2" xfId="514"/>
    <cellStyle name="Normal 4 2 3 2 2" xfId="515"/>
    <cellStyle name="Normal 4 2 3 2 2 2" xfId="516"/>
    <cellStyle name="Normal 4 2 3 2 2 2 2" xfId="517"/>
    <cellStyle name="Normal 4 2 3 2 2 3" xfId="518"/>
    <cellStyle name="Normal 4 2 3 2 3" xfId="519"/>
    <cellStyle name="Normal 4 2 3 2 3 2" xfId="520"/>
    <cellStyle name="Normal 4 2 3 2 4" xfId="521"/>
    <cellStyle name="Normal 4 2 3 3" xfId="522"/>
    <cellStyle name="Normal 4 2 3 3 2" xfId="523"/>
    <cellStyle name="Normal 4 2 3 3 2 2" xfId="524"/>
    <cellStyle name="Normal 4 2 3 3 3" xfId="525"/>
    <cellStyle name="Normal 4 2 3 4" xfId="526"/>
    <cellStyle name="Normal 4 2 3 4 2" xfId="527"/>
    <cellStyle name="Normal 4 2 3 5" xfId="528"/>
    <cellStyle name="Normal 4 2 4" xfId="529"/>
    <cellStyle name="Normal 4 2 4 2" xfId="530"/>
    <cellStyle name="Normal 4 2 4 2 2" xfId="531"/>
    <cellStyle name="Normal 4 2 4 2 2 2" xfId="532"/>
    <cellStyle name="Normal 4 2 4 2 3" xfId="533"/>
    <cellStyle name="Normal 4 2 4 3" xfId="534"/>
    <cellStyle name="Normal 4 2 4 3 2" xfId="535"/>
    <cellStyle name="Normal 4 2 4 4" xfId="536"/>
    <cellStyle name="Normal 4 2 5" xfId="537"/>
    <cellStyle name="Normal 4 2 5 2" xfId="538"/>
    <cellStyle name="Normal 4 2 5 2 2" xfId="539"/>
    <cellStyle name="Normal 4 2 5 3" xfId="540"/>
    <cellStyle name="Normal 4 2 6" xfId="541"/>
    <cellStyle name="Normal 4 2 6 2" xfId="542"/>
    <cellStyle name="Normal 4 2 7" xfId="543"/>
    <cellStyle name="Normal 5" xfId="544"/>
    <cellStyle name="Normal 6" xfId="545"/>
    <cellStyle name="Normal 6 2" xfId="546"/>
    <cellStyle name="Normal 6 2 2" xfId="547"/>
    <cellStyle name="Normal 6 2 2 2" xfId="548"/>
    <cellStyle name="Normal 6 2 3" xfId="549"/>
    <cellStyle name="Normal 6 3" xfId="550"/>
    <cellStyle name="Normal 6 3 2" xfId="551"/>
    <cellStyle name="Normal 6 4" xfId="552"/>
    <cellStyle name="Normal 7" xfId="553"/>
    <cellStyle name="Normal 7 2" xfId="554"/>
    <cellStyle name="Normal 7 2 2" xfId="555"/>
    <cellStyle name="Normal 7 2 2 2" xfId="556"/>
    <cellStyle name="Normal 7 2 3" xfId="557"/>
    <cellStyle name="Normal 7 3" xfId="558"/>
    <cellStyle name="Normal 7 3 2" xfId="559"/>
    <cellStyle name="Normal 7 3 2 2" xfId="560"/>
    <cellStyle name="Normal 7 3 3" xfId="561"/>
    <cellStyle name="Normal 7 4" xfId="562"/>
    <cellStyle name="Normal 7 4 2" xfId="563"/>
    <cellStyle name="Normal 7 4 3" xfId="570"/>
    <cellStyle name="Normal 7 5" xfId="564"/>
    <cellStyle name="Normal 7 5 2" xfId="565"/>
    <cellStyle name="Normal 7 6" xfId="566"/>
    <cellStyle name="Normal 8" xfId="567"/>
    <cellStyle name="Normal 9" xfId="568"/>
    <cellStyle name="Normal 9 2" xfId="56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GM182"/>
  <sheetViews>
    <sheetView tabSelected="1" zoomScale="90" zoomScaleNormal="90" workbookViewId="0">
      <pane xSplit="3" ySplit="1" topLeftCell="P2" activePane="bottomRight" state="frozen"/>
      <selection activeCell="C6" sqref="C6"/>
      <selection pane="topRight" activeCell="C6" sqref="C6"/>
      <selection pane="bottomLeft" activeCell="C6" sqref="C6"/>
      <selection pane="bottomRight" activeCell="C3" sqref="C3"/>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24"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24" ht="51" x14ac:dyDescent="0.25">
      <c r="A2" s="18" t="s">
        <v>20</v>
      </c>
      <c r="B2" s="18" t="s">
        <v>21</v>
      </c>
      <c r="C2" s="18" t="s">
        <v>22</v>
      </c>
      <c r="D2" s="19" t="s">
        <v>23</v>
      </c>
      <c r="E2" s="20" t="s">
        <v>24</v>
      </c>
      <c r="F2" s="21" t="s">
        <v>24</v>
      </c>
      <c r="H2" s="22" t="s">
        <v>25</v>
      </c>
      <c r="I2" s="23" t="s">
        <v>26</v>
      </c>
      <c r="J2" s="23" t="s">
        <v>26</v>
      </c>
      <c r="K2" s="23" t="s">
        <v>27</v>
      </c>
      <c r="M2" s="24">
        <v>2</v>
      </c>
      <c r="N2" s="25">
        <v>3</v>
      </c>
      <c r="O2" s="26" t="str">
        <f t="shared" ref="O2:O17" si="0">IF(N2=1,INT(E2*$S$1*100)/100,E2)</f>
        <v>TBD</v>
      </c>
      <c r="P2" s="27" t="str">
        <f t="shared" ref="P2:P65" si="1">IF(N2=1,INT(E2*$S$1*10000)/10000,E2)</f>
        <v>TBD</v>
      </c>
      <c r="Q2" s="28">
        <v>0</v>
      </c>
      <c r="R2" s="29">
        <v>0</v>
      </c>
      <c r="T2" s="31" t="str">
        <f t="shared" ref="T2:W27" si="2">O2</f>
        <v>TBD</v>
      </c>
      <c r="U2" s="32" t="str">
        <f t="shared" si="2"/>
        <v>TBD</v>
      </c>
      <c r="V2" s="32">
        <f t="shared" si="2"/>
        <v>0</v>
      </c>
      <c r="W2" s="32">
        <f t="shared" si="2"/>
        <v>0</v>
      </c>
    </row>
    <row r="3" spans="1:24" ht="38.25" x14ac:dyDescent="0.25">
      <c r="A3" s="18" t="s">
        <v>28</v>
      </c>
      <c r="B3" s="18" t="s">
        <v>21</v>
      </c>
      <c r="C3" s="18" t="s">
        <v>29</v>
      </c>
      <c r="D3" s="19" t="s">
        <v>30</v>
      </c>
      <c r="E3" s="20">
        <v>25</v>
      </c>
      <c r="F3" s="21">
        <v>25</v>
      </c>
      <c r="I3" s="23" t="s">
        <v>31</v>
      </c>
      <c r="J3" s="23" t="s">
        <v>26</v>
      </c>
      <c r="K3" s="33">
        <v>40544</v>
      </c>
      <c r="M3" s="24">
        <v>1</v>
      </c>
      <c r="N3" s="25" t="s">
        <v>32</v>
      </c>
      <c r="O3" s="26">
        <f t="shared" si="0"/>
        <v>25</v>
      </c>
      <c r="P3" s="27">
        <f t="shared" si="1"/>
        <v>25</v>
      </c>
      <c r="Q3" s="28">
        <f>O3-E3</f>
        <v>0</v>
      </c>
      <c r="R3" s="29">
        <f>IF(E3&lt;&gt;0,Q3/E3,0)</f>
        <v>0</v>
      </c>
      <c r="T3" s="31">
        <f t="shared" si="2"/>
        <v>25</v>
      </c>
      <c r="U3" s="32">
        <f t="shared" si="2"/>
        <v>25</v>
      </c>
      <c r="V3" s="32">
        <f t="shared" si="2"/>
        <v>0</v>
      </c>
      <c r="W3" s="32">
        <f t="shared" si="2"/>
        <v>0</v>
      </c>
    </row>
    <row r="4" spans="1:24" ht="51" x14ac:dyDescent="0.25">
      <c r="A4" s="18" t="s">
        <v>28</v>
      </c>
      <c r="B4" s="18" t="s">
        <v>21</v>
      </c>
      <c r="C4" s="18" t="s">
        <v>33</v>
      </c>
      <c r="D4" s="19" t="s">
        <v>34</v>
      </c>
      <c r="E4" s="20" t="s">
        <v>24</v>
      </c>
      <c r="F4" s="21" t="s">
        <v>24</v>
      </c>
      <c r="H4" s="22" t="s">
        <v>25</v>
      </c>
      <c r="I4" s="23" t="s">
        <v>26</v>
      </c>
      <c r="J4" s="23" t="s">
        <v>26</v>
      </c>
      <c r="K4" s="23" t="s">
        <v>27</v>
      </c>
      <c r="M4" s="24">
        <v>1</v>
      </c>
      <c r="N4" s="25">
        <v>3</v>
      </c>
      <c r="O4" s="26" t="str">
        <f t="shared" si="0"/>
        <v>TBD</v>
      </c>
      <c r="P4" s="27" t="str">
        <f t="shared" si="1"/>
        <v>TBD</v>
      </c>
      <c r="Q4" s="28">
        <v>0</v>
      </c>
      <c r="R4" s="29">
        <v>0</v>
      </c>
      <c r="T4" s="31" t="str">
        <f t="shared" si="2"/>
        <v>TBD</v>
      </c>
      <c r="U4" s="32" t="str">
        <f t="shared" si="2"/>
        <v>TBD</v>
      </c>
      <c r="V4" s="32">
        <f t="shared" si="2"/>
        <v>0</v>
      </c>
      <c r="W4" s="32">
        <f t="shared" si="2"/>
        <v>0</v>
      </c>
    </row>
    <row r="5" spans="1:24" ht="51" x14ac:dyDescent="0.25">
      <c r="A5" s="18" t="s">
        <v>28</v>
      </c>
      <c r="B5" s="18" t="s">
        <v>21</v>
      </c>
      <c r="C5" s="18" t="s">
        <v>35</v>
      </c>
      <c r="D5" s="19" t="s">
        <v>34</v>
      </c>
      <c r="E5" s="20" t="s">
        <v>36</v>
      </c>
      <c r="F5" s="34" t="s">
        <v>36</v>
      </c>
      <c r="H5" s="18" t="s">
        <v>37</v>
      </c>
      <c r="K5" s="23"/>
      <c r="M5" s="24">
        <v>1</v>
      </c>
      <c r="N5" s="25">
        <v>3</v>
      </c>
      <c r="O5" s="26" t="str">
        <f t="shared" si="0"/>
        <v>Varies</v>
      </c>
      <c r="P5" s="27" t="str">
        <f t="shared" si="1"/>
        <v>Varies</v>
      </c>
      <c r="Q5" s="28">
        <v>0</v>
      </c>
      <c r="R5" s="29">
        <v>0</v>
      </c>
      <c r="T5" s="31" t="str">
        <f t="shared" si="2"/>
        <v>Varies</v>
      </c>
      <c r="U5" s="32" t="str">
        <f t="shared" si="2"/>
        <v>Varies</v>
      </c>
      <c r="V5" s="32">
        <f t="shared" si="2"/>
        <v>0</v>
      </c>
      <c r="W5" s="32">
        <f t="shared" si="2"/>
        <v>0</v>
      </c>
    </row>
    <row r="6" spans="1:24" ht="51" x14ac:dyDescent="0.25">
      <c r="A6" s="35" t="s">
        <v>38</v>
      </c>
      <c r="B6" s="35" t="s">
        <v>21</v>
      </c>
      <c r="C6" s="22" t="s">
        <v>39</v>
      </c>
      <c r="D6" s="36" t="s">
        <v>40</v>
      </c>
      <c r="E6" s="37" t="s">
        <v>41</v>
      </c>
      <c r="F6" s="38" t="s">
        <v>41</v>
      </c>
      <c r="G6" s="25"/>
      <c r="H6" s="18" t="s">
        <v>42</v>
      </c>
      <c r="I6" s="23" t="s">
        <v>31</v>
      </c>
      <c r="K6" s="33">
        <v>40544</v>
      </c>
      <c r="M6" s="24">
        <v>6</v>
      </c>
      <c r="N6" s="25">
        <v>6</v>
      </c>
      <c r="O6" s="26" t="str">
        <f t="shared" si="0"/>
        <v>$45.00 - $75.00</v>
      </c>
      <c r="P6" s="27" t="str">
        <f t="shared" si="1"/>
        <v>$45.00 - $75.00</v>
      </c>
      <c r="Q6" s="28" t="e">
        <f t="shared" ref="Q6:Q17" si="3">O6-E6</f>
        <v>#VALUE!</v>
      </c>
      <c r="R6" s="29" t="e">
        <f t="shared" ref="R6:R17" si="4">IF(E6&lt;&gt;0,Q6/E6,0)</f>
        <v>#VALUE!</v>
      </c>
      <c r="T6" s="31" t="str">
        <f t="shared" si="2"/>
        <v>$45.00 - $75.00</v>
      </c>
      <c r="U6" s="32" t="str">
        <f t="shared" si="2"/>
        <v>$45.00 - $75.00</v>
      </c>
      <c r="V6" s="32" t="e">
        <f t="shared" si="2"/>
        <v>#VALUE!</v>
      </c>
      <c r="W6" s="32" t="e">
        <f t="shared" si="2"/>
        <v>#VALUE!</v>
      </c>
    </row>
    <row r="7" spans="1:24" ht="51" x14ac:dyDescent="0.25">
      <c r="A7" s="35" t="s">
        <v>43</v>
      </c>
      <c r="B7" s="35" t="s">
        <v>21</v>
      </c>
      <c r="C7" s="22" t="s">
        <v>44</v>
      </c>
      <c r="D7" s="36" t="s">
        <v>45</v>
      </c>
      <c r="E7" s="37">
        <v>12</v>
      </c>
      <c r="F7" s="38">
        <v>12</v>
      </c>
      <c r="G7" s="25"/>
      <c r="H7" s="18" t="s">
        <v>42</v>
      </c>
      <c r="I7" s="23" t="s">
        <v>31</v>
      </c>
      <c r="K7" s="33">
        <v>40544</v>
      </c>
      <c r="M7" s="24">
        <v>6</v>
      </c>
      <c r="N7" s="25">
        <v>6</v>
      </c>
      <c r="O7" s="26">
        <f t="shared" si="0"/>
        <v>12</v>
      </c>
      <c r="P7" s="27">
        <f t="shared" si="1"/>
        <v>12</v>
      </c>
      <c r="Q7" s="28">
        <f t="shared" si="3"/>
        <v>0</v>
      </c>
      <c r="R7" s="29">
        <f t="shared" si="4"/>
        <v>0</v>
      </c>
      <c r="T7" s="31">
        <f t="shared" si="2"/>
        <v>12</v>
      </c>
      <c r="U7" s="32">
        <f t="shared" si="2"/>
        <v>12</v>
      </c>
      <c r="V7" s="32">
        <f t="shared" si="2"/>
        <v>0</v>
      </c>
      <c r="W7" s="32">
        <f t="shared" si="2"/>
        <v>0</v>
      </c>
    </row>
    <row r="8" spans="1:24" ht="51" x14ac:dyDescent="0.25">
      <c r="A8" s="35" t="s">
        <v>43</v>
      </c>
      <c r="B8" s="35" t="s">
        <v>21</v>
      </c>
      <c r="C8" s="22" t="s">
        <v>46</v>
      </c>
      <c r="D8" s="36" t="s">
        <v>47</v>
      </c>
      <c r="E8" s="37">
        <v>20</v>
      </c>
      <c r="F8" s="38">
        <v>20</v>
      </c>
      <c r="G8" s="25"/>
      <c r="H8" s="18" t="s">
        <v>42</v>
      </c>
      <c r="I8" s="23" t="s">
        <v>31</v>
      </c>
      <c r="K8" s="33">
        <v>40544</v>
      </c>
      <c r="M8" s="24">
        <v>6</v>
      </c>
      <c r="N8" s="25">
        <v>6</v>
      </c>
      <c r="O8" s="26">
        <f t="shared" si="0"/>
        <v>20</v>
      </c>
      <c r="P8" s="27">
        <f t="shared" si="1"/>
        <v>20</v>
      </c>
      <c r="Q8" s="28">
        <f t="shared" si="3"/>
        <v>0</v>
      </c>
      <c r="R8" s="29">
        <f t="shared" si="4"/>
        <v>0</v>
      </c>
      <c r="T8" s="31">
        <f t="shared" si="2"/>
        <v>20</v>
      </c>
      <c r="U8" s="32">
        <f t="shared" si="2"/>
        <v>20</v>
      </c>
      <c r="V8" s="32">
        <f t="shared" si="2"/>
        <v>0</v>
      </c>
      <c r="W8" s="32">
        <f t="shared" si="2"/>
        <v>0</v>
      </c>
    </row>
    <row r="9" spans="1:24" ht="38.25" x14ac:dyDescent="0.25">
      <c r="A9" s="35" t="s">
        <v>43</v>
      </c>
      <c r="B9" s="35" t="s">
        <v>21</v>
      </c>
      <c r="C9" s="22" t="s">
        <v>48</v>
      </c>
      <c r="D9" s="36" t="s">
        <v>49</v>
      </c>
      <c r="E9" s="37">
        <v>25</v>
      </c>
      <c r="F9" s="38">
        <v>25</v>
      </c>
      <c r="G9" s="38"/>
      <c r="I9" s="23" t="s">
        <v>31</v>
      </c>
      <c r="K9" s="33">
        <v>40544</v>
      </c>
      <c r="M9" s="24">
        <v>6</v>
      </c>
      <c r="N9" s="25">
        <v>6</v>
      </c>
      <c r="O9" s="26">
        <f t="shared" si="0"/>
        <v>25</v>
      </c>
      <c r="P9" s="27">
        <f t="shared" si="1"/>
        <v>25</v>
      </c>
      <c r="Q9" s="28">
        <f t="shared" si="3"/>
        <v>0</v>
      </c>
      <c r="R9" s="29">
        <f t="shared" si="4"/>
        <v>0</v>
      </c>
      <c r="T9" s="31">
        <f t="shared" si="2"/>
        <v>25</v>
      </c>
      <c r="U9" s="32">
        <f t="shared" si="2"/>
        <v>25</v>
      </c>
      <c r="V9" s="32">
        <f t="shared" si="2"/>
        <v>0</v>
      </c>
      <c r="W9" s="32">
        <f t="shared" si="2"/>
        <v>0</v>
      </c>
    </row>
    <row r="10" spans="1:24" ht="38.25" x14ac:dyDescent="0.25">
      <c r="A10" s="35" t="s">
        <v>43</v>
      </c>
      <c r="B10" s="35" t="s">
        <v>21</v>
      </c>
      <c r="C10" s="22" t="s">
        <v>50</v>
      </c>
      <c r="D10" s="36" t="s">
        <v>51</v>
      </c>
      <c r="E10" s="37">
        <v>25</v>
      </c>
      <c r="F10" s="38">
        <v>25</v>
      </c>
      <c r="G10" s="25"/>
      <c r="I10" s="23" t="s">
        <v>31</v>
      </c>
      <c r="K10" s="33">
        <v>40544</v>
      </c>
      <c r="M10" s="24">
        <v>6</v>
      </c>
      <c r="N10" s="25">
        <v>6</v>
      </c>
      <c r="O10" s="26">
        <f t="shared" si="0"/>
        <v>25</v>
      </c>
      <c r="P10" s="27">
        <f t="shared" si="1"/>
        <v>25</v>
      </c>
      <c r="Q10" s="28">
        <f t="shared" si="3"/>
        <v>0</v>
      </c>
      <c r="R10" s="29">
        <f t="shared" si="4"/>
        <v>0</v>
      </c>
      <c r="T10" s="31">
        <f t="shared" si="2"/>
        <v>25</v>
      </c>
      <c r="U10" s="32">
        <f t="shared" si="2"/>
        <v>25</v>
      </c>
      <c r="V10" s="32">
        <f t="shared" si="2"/>
        <v>0</v>
      </c>
      <c r="W10" s="32">
        <f t="shared" si="2"/>
        <v>0</v>
      </c>
    </row>
    <row r="11" spans="1:24" ht="51" x14ac:dyDescent="0.25">
      <c r="A11" s="35" t="s">
        <v>43</v>
      </c>
      <c r="B11" s="35" t="s">
        <v>21</v>
      </c>
      <c r="C11" s="22" t="s">
        <v>52</v>
      </c>
      <c r="D11" s="36" t="s">
        <v>53</v>
      </c>
      <c r="E11" s="37">
        <v>30</v>
      </c>
      <c r="F11" s="38">
        <v>30</v>
      </c>
      <c r="G11" s="25"/>
      <c r="H11" s="18" t="s">
        <v>42</v>
      </c>
      <c r="I11" s="23" t="s">
        <v>31</v>
      </c>
      <c r="K11" s="33">
        <v>40544</v>
      </c>
      <c r="M11" s="24">
        <v>6</v>
      </c>
      <c r="N11" s="25">
        <v>6</v>
      </c>
      <c r="O11" s="26">
        <f t="shared" si="0"/>
        <v>30</v>
      </c>
      <c r="P11" s="27">
        <f t="shared" si="1"/>
        <v>30</v>
      </c>
      <c r="Q11" s="28">
        <f t="shared" si="3"/>
        <v>0</v>
      </c>
      <c r="R11" s="29">
        <f t="shared" si="4"/>
        <v>0</v>
      </c>
      <c r="T11" s="31">
        <f t="shared" si="2"/>
        <v>30</v>
      </c>
      <c r="U11" s="32">
        <f t="shared" si="2"/>
        <v>30</v>
      </c>
      <c r="V11" s="32">
        <f t="shared" si="2"/>
        <v>0</v>
      </c>
      <c r="W11" s="32">
        <f t="shared" si="2"/>
        <v>0</v>
      </c>
    </row>
    <row r="12" spans="1:24" ht="51" x14ac:dyDescent="0.25">
      <c r="A12" s="35" t="s">
        <v>43</v>
      </c>
      <c r="B12" s="35" t="s">
        <v>21</v>
      </c>
      <c r="C12" s="22" t="s">
        <v>54</v>
      </c>
      <c r="D12" s="36" t="s">
        <v>55</v>
      </c>
      <c r="E12" s="37">
        <v>55</v>
      </c>
      <c r="F12" s="38">
        <v>55</v>
      </c>
      <c r="G12" s="25"/>
      <c r="H12" s="18" t="s">
        <v>42</v>
      </c>
      <c r="I12" s="23" t="s">
        <v>31</v>
      </c>
      <c r="K12" s="33">
        <v>40544</v>
      </c>
      <c r="M12" s="24">
        <v>6</v>
      </c>
      <c r="N12" s="25">
        <v>6</v>
      </c>
      <c r="O12" s="26">
        <f t="shared" si="0"/>
        <v>55</v>
      </c>
      <c r="P12" s="27">
        <f t="shared" si="1"/>
        <v>55</v>
      </c>
      <c r="Q12" s="28">
        <f t="shared" si="3"/>
        <v>0</v>
      </c>
      <c r="R12" s="29">
        <f t="shared" si="4"/>
        <v>0</v>
      </c>
      <c r="T12" s="31">
        <f t="shared" si="2"/>
        <v>55</v>
      </c>
      <c r="U12" s="32">
        <f t="shared" si="2"/>
        <v>55</v>
      </c>
      <c r="V12" s="32">
        <f t="shared" si="2"/>
        <v>0</v>
      </c>
      <c r="W12" s="32">
        <f t="shared" si="2"/>
        <v>0</v>
      </c>
    </row>
    <row r="13" spans="1:24" ht="51" x14ac:dyDescent="0.25">
      <c r="A13" s="35" t="s">
        <v>43</v>
      </c>
      <c r="B13" s="35" t="s">
        <v>21</v>
      </c>
      <c r="C13" s="22" t="s">
        <v>56</v>
      </c>
      <c r="D13" s="36" t="s">
        <v>57</v>
      </c>
      <c r="E13" s="37">
        <v>80</v>
      </c>
      <c r="F13" s="38">
        <v>80</v>
      </c>
      <c r="G13" s="25"/>
      <c r="H13" s="18" t="s">
        <v>42</v>
      </c>
      <c r="I13" s="23" t="s">
        <v>31</v>
      </c>
      <c r="K13" s="33">
        <v>40544</v>
      </c>
      <c r="M13" s="24">
        <v>6</v>
      </c>
      <c r="N13" s="25">
        <v>6</v>
      </c>
      <c r="O13" s="26">
        <f t="shared" si="0"/>
        <v>80</v>
      </c>
      <c r="P13" s="27">
        <f t="shared" si="1"/>
        <v>80</v>
      </c>
      <c r="Q13" s="28">
        <f t="shared" si="3"/>
        <v>0</v>
      </c>
      <c r="R13" s="29">
        <f t="shared" si="4"/>
        <v>0</v>
      </c>
      <c r="T13" s="31">
        <f t="shared" si="2"/>
        <v>80</v>
      </c>
      <c r="U13" s="32">
        <f t="shared" si="2"/>
        <v>80</v>
      </c>
      <c r="V13" s="32">
        <f t="shared" si="2"/>
        <v>0</v>
      </c>
      <c r="W13" s="32">
        <f t="shared" si="2"/>
        <v>0</v>
      </c>
    </row>
    <row r="14" spans="1:24" ht="51" x14ac:dyDescent="0.25">
      <c r="A14" s="35" t="s">
        <v>43</v>
      </c>
      <c r="B14" s="35" t="s">
        <v>21</v>
      </c>
      <c r="C14" s="22" t="s">
        <v>58</v>
      </c>
      <c r="D14" s="36" t="s">
        <v>59</v>
      </c>
      <c r="E14" s="37">
        <v>60</v>
      </c>
      <c r="F14" s="38">
        <v>60</v>
      </c>
      <c r="G14" s="25"/>
      <c r="H14" s="18" t="s">
        <v>42</v>
      </c>
      <c r="I14" s="23" t="s">
        <v>31</v>
      </c>
      <c r="K14" s="33">
        <v>40544</v>
      </c>
      <c r="M14" s="24">
        <v>6</v>
      </c>
      <c r="N14" s="25">
        <v>6</v>
      </c>
      <c r="O14" s="26">
        <f t="shared" si="0"/>
        <v>60</v>
      </c>
      <c r="P14" s="27">
        <f t="shared" si="1"/>
        <v>60</v>
      </c>
      <c r="Q14" s="28">
        <f t="shared" si="3"/>
        <v>0</v>
      </c>
      <c r="R14" s="29">
        <f t="shared" si="4"/>
        <v>0</v>
      </c>
      <c r="T14" s="31">
        <f t="shared" si="2"/>
        <v>60</v>
      </c>
      <c r="U14" s="32">
        <f t="shared" si="2"/>
        <v>60</v>
      </c>
      <c r="V14" s="32">
        <f t="shared" si="2"/>
        <v>0</v>
      </c>
      <c r="W14" s="32">
        <f t="shared" si="2"/>
        <v>0</v>
      </c>
    </row>
    <row r="15" spans="1:24" ht="51" x14ac:dyDescent="0.25">
      <c r="A15" s="35" t="s">
        <v>43</v>
      </c>
      <c r="B15" s="35" t="s">
        <v>21</v>
      </c>
      <c r="C15" s="22" t="s">
        <v>60</v>
      </c>
      <c r="D15" s="36" t="s">
        <v>61</v>
      </c>
      <c r="E15" s="37">
        <v>85</v>
      </c>
      <c r="F15" s="38">
        <v>85</v>
      </c>
      <c r="G15" s="25"/>
      <c r="H15" s="18" t="s">
        <v>42</v>
      </c>
      <c r="I15" s="23" t="s">
        <v>31</v>
      </c>
      <c r="K15" s="33">
        <v>40544</v>
      </c>
      <c r="M15" s="24">
        <v>6</v>
      </c>
      <c r="N15" s="25">
        <v>6</v>
      </c>
      <c r="O15" s="26">
        <f t="shared" si="0"/>
        <v>85</v>
      </c>
      <c r="P15" s="27">
        <f t="shared" si="1"/>
        <v>85</v>
      </c>
      <c r="Q15" s="28">
        <f t="shared" si="3"/>
        <v>0</v>
      </c>
      <c r="R15" s="29">
        <f t="shared" si="4"/>
        <v>0</v>
      </c>
      <c r="T15" s="31">
        <f t="shared" si="2"/>
        <v>85</v>
      </c>
      <c r="U15" s="32">
        <f t="shared" si="2"/>
        <v>85</v>
      </c>
      <c r="V15" s="32">
        <f t="shared" si="2"/>
        <v>0</v>
      </c>
      <c r="W15" s="32">
        <f t="shared" si="2"/>
        <v>0</v>
      </c>
    </row>
    <row r="16" spans="1:24" ht="51" x14ac:dyDescent="0.25">
      <c r="A16" s="35" t="s">
        <v>43</v>
      </c>
      <c r="B16" s="35" t="s">
        <v>21</v>
      </c>
      <c r="C16" s="22" t="s">
        <v>62</v>
      </c>
      <c r="D16" s="36" t="s">
        <v>63</v>
      </c>
      <c r="E16" s="37">
        <v>110</v>
      </c>
      <c r="F16" s="38">
        <v>110</v>
      </c>
      <c r="G16" s="25"/>
      <c r="H16" s="18" t="s">
        <v>42</v>
      </c>
      <c r="I16" s="23" t="s">
        <v>31</v>
      </c>
      <c r="K16" s="33">
        <v>40544</v>
      </c>
      <c r="M16" s="24">
        <v>6</v>
      </c>
      <c r="N16" s="25">
        <v>6</v>
      </c>
      <c r="O16" s="26">
        <f t="shared" si="0"/>
        <v>110</v>
      </c>
      <c r="P16" s="27">
        <f t="shared" si="1"/>
        <v>110</v>
      </c>
      <c r="Q16" s="28">
        <f t="shared" si="3"/>
        <v>0</v>
      </c>
      <c r="R16" s="29">
        <f t="shared" si="4"/>
        <v>0</v>
      </c>
      <c r="T16" s="31">
        <f t="shared" si="2"/>
        <v>110</v>
      </c>
      <c r="U16" s="32">
        <f t="shared" si="2"/>
        <v>110</v>
      </c>
      <c r="V16" s="32">
        <f t="shared" si="2"/>
        <v>0</v>
      </c>
      <c r="W16" s="32">
        <f t="shared" si="2"/>
        <v>0</v>
      </c>
    </row>
    <row r="17" spans="1:195" ht="38.25" x14ac:dyDescent="0.25">
      <c r="A17" s="35" t="s">
        <v>64</v>
      </c>
      <c r="B17" s="18" t="s">
        <v>21</v>
      </c>
      <c r="C17" s="22" t="s">
        <v>65</v>
      </c>
      <c r="D17" s="36" t="s">
        <v>66</v>
      </c>
      <c r="E17" s="37">
        <v>10</v>
      </c>
      <c r="F17" s="38">
        <v>10</v>
      </c>
      <c r="G17" s="38"/>
      <c r="I17" s="23" t="s">
        <v>31</v>
      </c>
      <c r="K17" s="33">
        <v>40544</v>
      </c>
      <c r="M17" s="24">
        <v>6</v>
      </c>
      <c r="N17" s="25">
        <v>6</v>
      </c>
      <c r="O17" s="26">
        <f t="shared" si="0"/>
        <v>10</v>
      </c>
      <c r="P17" s="27">
        <f t="shared" si="1"/>
        <v>10</v>
      </c>
      <c r="Q17" s="28">
        <f t="shared" si="3"/>
        <v>0</v>
      </c>
      <c r="R17" s="29">
        <f t="shared" si="4"/>
        <v>0</v>
      </c>
      <c r="T17" s="31">
        <f t="shared" si="2"/>
        <v>10</v>
      </c>
      <c r="U17" s="32">
        <f t="shared" si="2"/>
        <v>10</v>
      </c>
      <c r="V17" s="32">
        <f t="shared" si="2"/>
        <v>0</v>
      </c>
      <c r="W17" s="32">
        <f t="shared" si="2"/>
        <v>0</v>
      </c>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row>
    <row r="18" spans="1:195" s="39" customFormat="1" ht="89.25" x14ac:dyDescent="0.25">
      <c r="A18" s="35" t="s">
        <v>64</v>
      </c>
      <c r="B18" s="35" t="s">
        <v>21</v>
      </c>
      <c r="C18" s="22" t="s">
        <v>67</v>
      </c>
      <c r="D18" s="36" t="s">
        <v>68</v>
      </c>
      <c r="E18" s="37" t="s">
        <v>24</v>
      </c>
      <c r="F18" s="38" t="s">
        <v>24</v>
      </c>
      <c r="G18" s="38"/>
      <c r="H18" s="18" t="s">
        <v>69</v>
      </c>
      <c r="I18" s="23" t="s">
        <v>31</v>
      </c>
      <c r="J18" s="23"/>
      <c r="K18" s="33">
        <v>40544</v>
      </c>
      <c r="L18" s="18"/>
      <c r="M18" s="24">
        <v>6</v>
      </c>
      <c r="N18" s="25">
        <v>6</v>
      </c>
      <c r="O18" s="40" t="str">
        <f>E18</f>
        <v>TBD</v>
      </c>
      <c r="P18" s="27" t="str">
        <f t="shared" si="1"/>
        <v>TBD</v>
      </c>
      <c r="Q18" s="28">
        <v>0</v>
      </c>
      <c r="R18" s="29">
        <v>0</v>
      </c>
      <c r="S18" s="30"/>
      <c r="T18" s="31" t="str">
        <f t="shared" si="2"/>
        <v>TBD</v>
      </c>
      <c r="U18" s="32" t="str">
        <f t="shared" si="2"/>
        <v>TBD</v>
      </c>
      <c r="V18" s="32">
        <f t="shared" si="2"/>
        <v>0</v>
      </c>
      <c r="W18" s="32">
        <f t="shared" si="2"/>
        <v>0</v>
      </c>
    </row>
    <row r="19" spans="1:195" s="39" customFormat="1" ht="38.25" x14ac:dyDescent="0.25">
      <c r="A19" s="35" t="s">
        <v>64</v>
      </c>
      <c r="B19" s="18" t="s">
        <v>21</v>
      </c>
      <c r="C19" s="22" t="s">
        <v>70</v>
      </c>
      <c r="D19" s="36" t="s">
        <v>71</v>
      </c>
      <c r="E19" s="37">
        <v>300</v>
      </c>
      <c r="F19" s="38">
        <v>300</v>
      </c>
      <c r="G19" s="38"/>
      <c r="H19" s="18"/>
      <c r="I19" s="23" t="s">
        <v>31</v>
      </c>
      <c r="J19" s="23"/>
      <c r="K19" s="33">
        <v>40544</v>
      </c>
      <c r="L19" s="18"/>
      <c r="M19" s="24">
        <v>6</v>
      </c>
      <c r="N19" s="25">
        <v>6</v>
      </c>
      <c r="O19" s="26">
        <f t="shared" ref="O19:O25" si="5">IF(N19=1,INT(E19*$S$1*100)/100,E19)</f>
        <v>300</v>
      </c>
      <c r="P19" s="27">
        <f t="shared" si="1"/>
        <v>300</v>
      </c>
      <c r="Q19" s="28">
        <f t="shared" ref="Q19:Q25" si="6">O19-E19</f>
        <v>0</v>
      </c>
      <c r="R19" s="29">
        <f t="shared" ref="R19:R25" si="7">IF(E19&lt;&gt;0,Q19/E19,0)</f>
        <v>0</v>
      </c>
      <c r="S19" s="30"/>
      <c r="T19" s="31">
        <f t="shared" si="2"/>
        <v>300</v>
      </c>
      <c r="U19" s="32">
        <f t="shared" si="2"/>
        <v>300</v>
      </c>
      <c r="V19" s="32">
        <f t="shared" si="2"/>
        <v>0</v>
      </c>
      <c r="W19" s="32">
        <f t="shared" si="2"/>
        <v>0</v>
      </c>
    </row>
    <row r="20" spans="1:195" s="39" customFormat="1" ht="38.25" x14ac:dyDescent="0.25">
      <c r="A20" s="35" t="s">
        <v>64</v>
      </c>
      <c r="B20" s="18" t="s">
        <v>21</v>
      </c>
      <c r="C20" s="22" t="s">
        <v>72</v>
      </c>
      <c r="D20" s="36" t="s">
        <v>71</v>
      </c>
      <c r="E20" s="37">
        <v>100</v>
      </c>
      <c r="F20" s="38">
        <v>100</v>
      </c>
      <c r="G20" s="38"/>
      <c r="H20" s="18"/>
      <c r="I20" s="23" t="s">
        <v>31</v>
      </c>
      <c r="J20" s="23"/>
      <c r="K20" s="33">
        <v>40544</v>
      </c>
      <c r="L20" s="18"/>
      <c r="M20" s="24">
        <v>6</v>
      </c>
      <c r="N20" s="25">
        <v>6</v>
      </c>
      <c r="O20" s="26">
        <f t="shared" si="5"/>
        <v>100</v>
      </c>
      <c r="P20" s="27">
        <f t="shared" si="1"/>
        <v>100</v>
      </c>
      <c r="Q20" s="28">
        <f t="shared" si="6"/>
        <v>0</v>
      </c>
      <c r="R20" s="29">
        <f t="shared" si="7"/>
        <v>0</v>
      </c>
      <c r="S20" s="30"/>
      <c r="T20" s="31">
        <f t="shared" si="2"/>
        <v>100</v>
      </c>
      <c r="U20" s="32">
        <f t="shared" si="2"/>
        <v>100</v>
      </c>
      <c r="V20" s="32">
        <f t="shared" si="2"/>
        <v>0</v>
      </c>
      <c r="W20" s="32">
        <f t="shared" si="2"/>
        <v>0</v>
      </c>
    </row>
    <row r="21" spans="1:195" s="39" customFormat="1" ht="38.25" x14ac:dyDescent="0.25">
      <c r="A21" s="35" t="s">
        <v>64</v>
      </c>
      <c r="B21" s="18" t="s">
        <v>21</v>
      </c>
      <c r="C21" s="22" t="s">
        <v>73</v>
      </c>
      <c r="D21" s="36" t="s">
        <v>71</v>
      </c>
      <c r="E21" s="37">
        <v>200</v>
      </c>
      <c r="F21" s="38">
        <v>200</v>
      </c>
      <c r="G21" s="38"/>
      <c r="H21" s="18"/>
      <c r="I21" s="23" t="s">
        <v>31</v>
      </c>
      <c r="J21" s="23"/>
      <c r="K21" s="33">
        <v>40544</v>
      </c>
      <c r="L21" s="18"/>
      <c r="M21" s="24">
        <v>6</v>
      </c>
      <c r="N21" s="25">
        <v>6</v>
      </c>
      <c r="O21" s="26">
        <f t="shared" si="5"/>
        <v>200</v>
      </c>
      <c r="P21" s="27">
        <f t="shared" si="1"/>
        <v>200</v>
      </c>
      <c r="Q21" s="28">
        <f t="shared" si="6"/>
        <v>0</v>
      </c>
      <c r="R21" s="29">
        <f t="shared" si="7"/>
        <v>0</v>
      </c>
      <c r="S21" s="30"/>
      <c r="T21" s="31">
        <f t="shared" si="2"/>
        <v>200</v>
      </c>
      <c r="U21" s="32">
        <f t="shared" si="2"/>
        <v>200</v>
      </c>
      <c r="V21" s="32">
        <f t="shared" si="2"/>
        <v>0</v>
      </c>
      <c r="W21" s="32">
        <f t="shared" si="2"/>
        <v>0</v>
      </c>
    </row>
    <row r="22" spans="1:195" s="39" customFormat="1" ht="51" x14ac:dyDescent="0.25">
      <c r="A22" s="35" t="s">
        <v>64</v>
      </c>
      <c r="B22" s="35" t="s">
        <v>21</v>
      </c>
      <c r="C22" s="22" t="s">
        <v>74</v>
      </c>
      <c r="D22" s="36" t="s">
        <v>75</v>
      </c>
      <c r="E22" s="37">
        <v>75</v>
      </c>
      <c r="F22" s="38">
        <v>75</v>
      </c>
      <c r="G22" s="38"/>
      <c r="H22" s="18" t="s">
        <v>76</v>
      </c>
      <c r="I22" s="23" t="s">
        <v>31</v>
      </c>
      <c r="J22" s="23"/>
      <c r="K22" s="33">
        <v>40544</v>
      </c>
      <c r="L22" s="18"/>
      <c r="M22" s="24">
        <v>6</v>
      </c>
      <c r="N22" s="25">
        <v>6</v>
      </c>
      <c r="O22" s="26">
        <f t="shared" si="5"/>
        <v>75</v>
      </c>
      <c r="P22" s="27">
        <f t="shared" si="1"/>
        <v>75</v>
      </c>
      <c r="Q22" s="28">
        <f t="shared" si="6"/>
        <v>0</v>
      </c>
      <c r="R22" s="29">
        <f t="shared" si="7"/>
        <v>0</v>
      </c>
      <c r="S22" s="30"/>
      <c r="T22" s="31">
        <f t="shared" si="2"/>
        <v>75</v>
      </c>
      <c r="U22" s="32">
        <f t="shared" si="2"/>
        <v>75</v>
      </c>
      <c r="V22" s="32">
        <f t="shared" si="2"/>
        <v>0</v>
      </c>
      <c r="W22" s="32">
        <f t="shared" si="2"/>
        <v>0</v>
      </c>
    </row>
    <row r="23" spans="1:195" s="39" customFormat="1" ht="51" x14ac:dyDescent="0.25">
      <c r="A23" s="35" t="s">
        <v>64</v>
      </c>
      <c r="B23" s="35" t="s">
        <v>21</v>
      </c>
      <c r="C23" s="22" t="s">
        <v>77</v>
      </c>
      <c r="D23" s="36" t="s">
        <v>75</v>
      </c>
      <c r="E23" s="37">
        <v>5</v>
      </c>
      <c r="F23" s="38">
        <v>5</v>
      </c>
      <c r="G23" s="38"/>
      <c r="H23" s="18" t="s">
        <v>76</v>
      </c>
      <c r="I23" s="23" t="s">
        <v>31</v>
      </c>
      <c r="J23" s="23"/>
      <c r="K23" s="33">
        <v>40544</v>
      </c>
      <c r="L23" s="18"/>
      <c r="M23" s="24">
        <v>6</v>
      </c>
      <c r="N23" s="25">
        <v>6</v>
      </c>
      <c r="O23" s="26">
        <f t="shared" si="5"/>
        <v>5</v>
      </c>
      <c r="P23" s="27">
        <f t="shared" si="1"/>
        <v>5</v>
      </c>
      <c r="Q23" s="28">
        <f t="shared" si="6"/>
        <v>0</v>
      </c>
      <c r="R23" s="29">
        <f t="shared" si="7"/>
        <v>0</v>
      </c>
      <c r="S23" s="30"/>
      <c r="T23" s="31">
        <f t="shared" si="2"/>
        <v>5</v>
      </c>
      <c r="U23" s="32">
        <f t="shared" si="2"/>
        <v>5</v>
      </c>
      <c r="V23" s="32">
        <f t="shared" si="2"/>
        <v>0</v>
      </c>
      <c r="W23" s="32">
        <f t="shared" si="2"/>
        <v>0</v>
      </c>
    </row>
    <row r="24" spans="1:195" s="39" customFormat="1" ht="51" x14ac:dyDescent="0.25">
      <c r="A24" s="35" t="s">
        <v>64</v>
      </c>
      <c r="B24" s="35" t="s">
        <v>21</v>
      </c>
      <c r="C24" s="22" t="s">
        <v>78</v>
      </c>
      <c r="D24" s="36" t="s">
        <v>75</v>
      </c>
      <c r="E24" s="37">
        <v>250</v>
      </c>
      <c r="F24" s="38">
        <v>250</v>
      </c>
      <c r="G24" s="38"/>
      <c r="H24" s="18" t="s">
        <v>76</v>
      </c>
      <c r="I24" s="23" t="s">
        <v>31</v>
      </c>
      <c r="J24" s="23"/>
      <c r="K24" s="33">
        <v>40544</v>
      </c>
      <c r="L24" s="18"/>
      <c r="M24" s="24">
        <v>6</v>
      </c>
      <c r="N24" s="25">
        <v>6</v>
      </c>
      <c r="O24" s="26">
        <f t="shared" si="5"/>
        <v>250</v>
      </c>
      <c r="P24" s="27">
        <f t="shared" si="1"/>
        <v>250</v>
      </c>
      <c r="Q24" s="28">
        <f t="shared" si="6"/>
        <v>0</v>
      </c>
      <c r="R24" s="29">
        <f t="shared" si="7"/>
        <v>0</v>
      </c>
      <c r="S24" s="30"/>
      <c r="T24" s="31">
        <f t="shared" si="2"/>
        <v>250</v>
      </c>
      <c r="U24" s="32">
        <f t="shared" si="2"/>
        <v>250</v>
      </c>
      <c r="V24" s="32">
        <f t="shared" si="2"/>
        <v>0</v>
      </c>
      <c r="W24" s="32">
        <f t="shared" si="2"/>
        <v>0</v>
      </c>
    </row>
    <row r="25" spans="1:195" s="39" customFormat="1" ht="51" x14ac:dyDescent="0.25">
      <c r="A25" s="35" t="s">
        <v>64</v>
      </c>
      <c r="B25" s="35" t="s">
        <v>21</v>
      </c>
      <c r="C25" s="22" t="s">
        <v>79</v>
      </c>
      <c r="D25" s="36" t="s">
        <v>75</v>
      </c>
      <c r="E25" s="37">
        <v>50</v>
      </c>
      <c r="F25" s="38">
        <v>50</v>
      </c>
      <c r="G25" s="38"/>
      <c r="H25" s="18" t="s">
        <v>76</v>
      </c>
      <c r="I25" s="23" t="s">
        <v>31</v>
      </c>
      <c r="J25" s="23"/>
      <c r="K25" s="33">
        <v>40544</v>
      </c>
      <c r="L25" s="18"/>
      <c r="M25" s="24">
        <v>6</v>
      </c>
      <c r="N25" s="25">
        <v>6</v>
      </c>
      <c r="O25" s="26">
        <f t="shared" si="5"/>
        <v>50</v>
      </c>
      <c r="P25" s="27">
        <f t="shared" si="1"/>
        <v>50</v>
      </c>
      <c r="Q25" s="28">
        <f t="shared" si="6"/>
        <v>0</v>
      </c>
      <c r="R25" s="29">
        <f t="shared" si="7"/>
        <v>0</v>
      </c>
      <c r="S25" s="30"/>
      <c r="T25" s="31">
        <f t="shared" si="2"/>
        <v>50</v>
      </c>
      <c r="U25" s="32">
        <f t="shared" si="2"/>
        <v>50</v>
      </c>
      <c r="V25" s="32">
        <f t="shared" si="2"/>
        <v>0</v>
      </c>
      <c r="W25" s="32">
        <f t="shared" si="2"/>
        <v>0</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row>
    <row r="26" spans="1:195" s="39" customFormat="1" ht="38.25" x14ac:dyDescent="0.25">
      <c r="A26" s="35" t="s">
        <v>80</v>
      </c>
      <c r="B26" s="35" t="s">
        <v>21</v>
      </c>
      <c r="C26" s="22" t="s">
        <v>81</v>
      </c>
      <c r="D26" s="36" t="s">
        <v>82</v>
      </c>
      <c r="E26" s="37"/>
      <c r="F26" s="38"/>
      <c r="G26" s="38"/>
      <c r="H26" s="18"/>
      <c r="I26" s="23" t="s">
        <v>31</v>
      </c>
      <c r="J26" s="23" t="s">
        <v>31</v>
      </c>
      <c r="K26" s="33">
        <v>41275</v>
      </c>
      <c r="L26" s="18"/>
      <c r="M26" s="24">
        <v>6</v>
      </c>
      <c r="N26" s="25">
        <v>1</v>
      </c>
      <c r="O26" s="26"/>
      <c r="P26" s="27"/>
      <c r="Q26" s="28"/>
      <c r="R26" s="29"/>
      <c r="S26" s="30"/>
      <c r="T26" s="31">
        <v>125</v>
      </c>
      <c r="U26" s="32">
        <v>125</v>
      </c>
      <c r="V26" s="32"/>
      <c r="W26" s="32"/>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row>
    <row r="27" spans="1:195" s="39" customFormat="1" ht="89.25" x14ac:dyDescent="0.25">
      <c r="A27" s="35" t="s">
        <v>83</v>
      </c>
      <c r="B27" s="35" t="s">
        <v>21</v>
      </c>
      <c r="C27" s="22" t="s">
        <v>84</v>
      </c>
      <c r="D27" s="36" t="s">
        <v>85</v>
      </c>
      <c r="E27" s="20" t="s">
        <v>86</v>
      </c>
      <c r="F27" s="21" t="s">
        <v>86</v>
      </c>
      <c r="G27" s="38"/>
      <c r="H27" s="41" t="s">
        <v>87</v>
      </c>
      <c r="I27" s="42" t="s">
        <v>26</v>
      </c>
      <c r="J27" s="42" t="s">
        <v>26</v>
      </c>
      <c r="K27" s="23"/>
      <c r="L27" s="18"/>
      <c r="M27" s="24">
        <v>6</v>
      </c>
      <c r="N27" s="25">
        <v>6</v>
      </c>
      <c r="O27" s="40" t="str">
        <f>E27</f>
        <v>Actual Cost</v>
      </c>
      <c r="P27" s="27" t="str">
        <f t="shared" si="1"/>
        <v>Actual Cost</v>
      </c>
      <c r="Q27" s="28">
        <v>0</v>
      </c>
      <c r="R27" s="29">
        <v>0</v>
      </c>
      <c r="S27" s="30"/>
      <c r="T27" s="31" t="str">
        <f t="shared" si="2"/>
        <v>Actual Cost</v>
      </c>
      <c r="U27" s="32" t="str">
        <f t="shared" si="2"/>
        <v>Actual Cost</v>
      </c>
      <c r="V27" s="32">
        <f t="shared" si="2"/>
        <v>0</v>
      </c>
      <c r="W27" s="32">
        <f t="shared" si="2"/>
        <v>0</v>
      </c>
    </row>
    <row r="28" spans="1:195" s="39" customFormat="1" ht="38.25" x14ac:dyDescent="0.25">
      <c r="A28" s="35" t="s">
        <v>83</v>
      </c>
      <c r="B28" s="35" t="s">
        <v>21</v>
      </c>
      <c r="C28" s="35" t="s">
        <v>88</v>
      </c>
      <c r="D28" s="43" t="s">
        <v>89</v>
      </c>
      <c r="E28" s="20">
        <v>154.84</v>
      </c>
      <c r="F28" s="44">
        <v>150</v>
      </c>
      <c r="G28" s="25"/>
      <c r="H28" s="18"/>
      <c r="I28" s="23" t="s">
        <v>31</v>
      </c>
      <c r="J28" s="23"/>
      <c r="K28" s="23"/>
      <c r="L28" s="18"/>
      <c r="M28" s="45">
        <v>6</v>
      </c>
      <c r="N28" s="23">
        <v>1</v>
      </c>
      <c r="O28" s="26">
        <f t="shared" ref="O28:O34" si="8">IF(N28=1,INT(E28*$S$1*100)/100,E28)</f>
        <v>158.58000000000001</v>
      </c>
      <c r="P28" s="46">
        <f t="shared" si="1"/>
        <v>158.58920000000001</v>
      </c>
      <c r="Q28" s="28">
        <f t="shared" ref="Q28:Q57" si="9">O28-E28</f>
        <v>3.7400000000000091</v>
      </c>
      <c r="R28" s="29">
        <f t="shared" ref="R28:R57" si="10">IF(E28&lt;&gt;0,Q28/E28,0)</f>
        <v>2.4153965383621863E-2</v>
      </c>
      <c r="S28" s="30"/>
      <c r="T28" s="47">
        <f>IF(N28=1,ROUND(P28*$X$1*100,2)/100,P28)</f>
        <v>160.5703</v>
      </c>
      <c r="U28" s="39">
        <f>IF(N28=1,INT(P28*$X$1*1000)/1000,P28)</f>
        <v>160.57</v>
      </c>
      <c r="V28" s="48">
        <f>U28-P28</f>
        <v>1.9807999999999879</v>
      </c>
      <c r="W28" s="49">
        <f>IF(P28&lt;&gt;0,V28/P28,0)</f>
        <v>1.2490131736587282E-2</v>
      </c>
    </row>
    <row r="29" spans="1:195" s="39" customFormat="1" ht="38.25" x14ac:dyDescent="0.25">
      <c r="A29" s="35" t="s">
        <v>83</v>
      </c>
      <c r="B29" s="35" t="s">
        <v>21</v>
      </c>
      <c r="C29" s="22" t="s">
        <v>90</v>
      </c>
      <c r="D29" s="36" t="s">
        <v>91</v>
      </c>
      <c r="E29" s="20">
        <v>154.84</v>
      </c>
      <c r="F29" s="38">
        <v>150</v>
      </c>
      <c r="G29" s="25"/>
      <c r="H29" s="18"/>
      <c r="I29" s="23" t="s">
        <v>31</v>
      </c>
      <c r="J29" s="23" t="s">
        <v>26</v>
      </c>
      <c r="K29" s="23"/>
      <c r="L29" s="18"/>
      <c r="M29" s="45">
        <v>6</v>
      </c>
      <c r="N29" s="23">
        <v>1</v>
      </c>
      <c r="O29" s="26">
        <f t="shared" si="8"/>
        <v>158.58000000000001</v>
      </c>
      <c r="P29" s="27">
        <f t="shared" si="1"/>
        <v>158.58920000000001</v>
      </c>
      <c r="Q29" s="28">
        <f t="shared" si="9"/>
        <v>3.7400000000000091</v>
      </c>
      <c r="R29" s="29">
        <f t="shared" si="10"/>
        <v>2.4153965383621863E-2</v>
      </c>
      <c r="S29" s="30"/>
      <c r="T29" s="47">
        <f>IF(N29=1,ROUND(P29*$X$1*100,2)/100,P29)</f>
        <v>160.5703</v>
      </c>
      <c r="U29" s="39">
        <f>IF(N29=1,INT(P29*$X$1*1000)/1000,P29)</f>
        <v>160.57</v>
      </c>
      <c r="V29" s="48">
        <f>U29-P29</f>
        <v>1.9807999999999879</v>
      </c>
      <c r="W29" s="49">
        <f>IF(P29&lt;&gt;0,V29/P29,0)</f>
        <v>1.2490131736587282E-2</v>
      </c>
    </row>
    <row r="30" spans="1:195" s="39" customFormat="1" ht="38.25" x14ac:dyDescent="0.25">
      <c r="A30" s="35" t="s">
        <v>92</v>
      </c>
      <c r="B30" s="35" t="s">
        <v>21</v>
      </c>
      <c r="C30" s="22" t="s">
        <v>93</v>
      </c>
      <c r="D30" s="36" t="s">
        <v>94</v>
      </c>
      <c r="E30" s="37">
        <v>50</v>
      </c>
      <c r="F30" s="38">
        <v>50</v>
      </c>
      <c r="G30" s="38"/>
      <c r="H30" s="18" t="s">
        <v>37</v>
      </c>
      <c r="I30" s="23" t="s">
        <v>26</v>
      </c>
      <c r="J30" s="23"/>
      <c r="K30" s="23" t="s">
        <v>27</v>
      </c>
      <c r="L30" s="18"/>
      <c r="M30" s="24">
        <v>1</v>
      </c>
      <c r="N30" s="25">
        <v>3</v>
      </c>
      <c r="O30" s="26">
        <f t="shared" si="8"/>
        <v>50</v>
      </c>
      <c r="P30" s="27">
        <f t="shared" si="1"/>
        <v>50</v>
      </c>
      <c r="Q30" s="28">
        <f t="shared" si="9"/>
        <v>0</v>
      </c>
      <c r="R30" s="29">
        <f t="shared" si="10"/>
        <v>0</v>
      </c>
      <c r="S30" s="30"/>
      <c r="T30" s="31">
        <f>O30</f>
        <v>50</v>
      </c>
      <c r="U30" s="32">
        <f>P30</f>
        <v>50</v>
      </c>
      <c r="V30" s="32">
        <f>Q30</f>
        <v>0</v>
      </c>
      <c r="W30" s="32">
        <f>R30</f>
        <v>0</v>
      </c>
    </row>
    <row r="31" spans="1:195" s="39" customFormat="1" ht="51" x14ac:dyDescent="0.25">
      <c r="A31" s="35" t="s">
        <v>92</v>
      </c>
      <c r="B31" s="35" t="s">
        <v>21</v>
      </c>
      <c r="C31" s="22" t="s">
        <v>95</v>
      </c>
      <c r="D31" s="36" t="s">
        <v>96</v>
      </c>
      <c r="E31" s="37">
        <v>103.23</v>
      </c>
      <c r="F31" s="38">
        <v>100</v>
      </c>
      <c r="G31" s="38"/>
      <c r="H31" s="18" t="s">
        <v>42</v>
      </c>
      <c r="I31" s="23" t="s">
        <v>31</v>
      </c>
      <c r="J31" s="23"/>
      <c r="K31" s="33">
        <v>40544</v>
      </c>
      <c r="L31" s="18"/>
      <c r="M31" s="45">
        <v>1</v>
      </c>
      <c r="N31" s="23">
        <v>1</v>
      </c>
      <c r="O31" s="26">
        <f t="shared" si="8"/>
        <v>105.72</v>
      </c>
      <c r="P31" s="27">
        <f t="shared" si="1"/>
        <v>105.7296</v>
      </c>
      <c r="Q31" s="28">
        <f t="shared" si="9"/>
        <v>2.4899999999999949</v>
      </c>
      <c r="R31" s="29">
        <f t="shared" si="10"/>
        <v>2.4120895088636973E-2</v>
      </c>
      <c r="S31" s="30"/>
      <c r="T31" s="47">
        <f>IF(N31=1,ROUND(P31*$X$1*100,2)/100,P31)</f>
        <v>107.05040000000001</v>
      </c>
      <c r="U31" s="39">
        <f>IF(N31=1,INT(P31*$X$1*1000)/1000,P31)</f>
        <v>107.05</v>
      </c>
      <c r="V31" s="48">
        <f>U31-P31</f>
        <v>1.3203999999999922</v>
      </c>
      <c r="W31" s="49">
        <f>IF(P31&lt;&gt;0,V31/P31,0)</f>
        <v>1.2488461131036079E-2</v>
      </c>
    </row>
    <row r="32" spans="1:195" s="39" customFormat="1" ht="51" x14ac:dyDescent="0.25">
      <c r="A32" s="35" t="s">
        <v>92</v>
      </c>
      <c r="B32" s="35" t="s">
        <v>21</v>
      </c>
      <c r="C32" s="22" t="s">
        <v>97</v>
      </c>
      <c r="D32" s="36" t="s">
        <v>96</v>
      </c>
      <c r="E32" s="37">
        <v>103.23</v>
      </c>
      <c r="F32" s="38">
        <v>100</v>
      </c>
      <c r="G32" s="38"/>
      <c r="H32" s="18" t="s">
        <v>42</v>
      </c>
      <c r="I32" s="23" t="s">
        <v>31</v>
      </c>
      <c r="J32" s="23"/>
      <c r="K32" s="33">
        <v>40544</v>
      </c>
      <c r="L32" s="18"/>
      <c r="M32" s="45">
        <v>1</v>
      </c>
      <c r="N32" s="23">
        <v>1</v>
      </c>
      <c r="O32" s="26">
        <f t="shared" si="8"/>
        <v>105.72</v>
      </c>
      <c r="P32" s="27">
        <f t="shared" si="1"/>
        <v>105.7296</v>
      </c>
      <c r="Q32" s="28">
        <f t="shared" si="9"/>
        <v>2.4899999999999949</v>
      </c>
      <c r="R32" s="29">
        <f t="shared" si="10"/>
        <v>2.4120895088636973E-2</v>
      </c>
      <c r="S32" s="30"/>
      <c r="T32" s="47">
        <f>IF(N32=1,ROUND(P32*$X$1*100,2)/100,P32)</f>
        <v>107.05040000000001</v>
      </c>
      <c r="U32" s="39">
        <f>IF(N32=1,INT(P32*$X$1*1000)/1000,P32)</f>
        <v>107.05</v>
      </c>
      <c r="V32" s="48">
        <f>U32-P32</f>
        <v>1.3203999999999922</v>
      </c>
      <c r="W32" s="49">
        <f>IF(P32&lt;&gt;0,V32/P32,0)</f>
        <v>1.2488461131036079E-2</v>
      </c>
    </row>
    <row r="33" spans="1:23" s="39" customFormat="1" ht="51" x14ac:dyDescent="0.25">
      <c r="A33" s="35" t="s">
        <v>92</v>
      </c>
      <c r="B33" s="35" t="s">
        <v>21</v>
      </c>
      <c r="C33" s="22" t="s">
        <v>98</v>
      </c>
      <c r="D33" s="36" t="s">
        <v>99</v>
      </c>
      <c r="E33" s="37">
        <v>36.130000000000003</v>
      </c>
      <c r="F33" s="38">
        <v>35</v>
      </c>
      <c r="G33" s="38"/>
      <c r="H33" s="18" t="s">
        <v>42</v>
      </c>
      <c r="I33" s="23" t="s">
        <v>31</v>
      </c>
      <c r="J33" s="23"/>
      <c r="K33" s="23"/>
      <c r="L33" s="18"/>
      <c r="M33" s="45">
        <v>1</v>
      </c>
      <c r="N33" s="23">
        <v>1</v>
      </c>
      <c r="O33" s="26">
        <f t="shared" si="8"/>
        <v>37</v>
      </c>
      <c r="P33" s="27">
        <f t="shared" si="1"/>
        <v>37.004800000000003</v>
      </c>
      <c r="Q33" s="28">
        <f t="shared" si="9"/>
        <v>0.86999999999999744</v>
      </c>
      <c r="R33" s="29">
        <f t="shared" si="10"/>
        <v>2.4079712150567322E-2</v>
      </c>
      <c r="S33" s="30"/>
      <c r="T33" s="47">
        <f>IF(N33=1,ROUND(P33*$X$1*100,2)/100,P33)</f>
        <v>37.467100000000002</v>
      </c>
      <c r="U33" s="39">
        <f>IF(N33=1,INT(P33*$X$1*1000)/1000,P33)</f>
        <v>37.466999999999999</v>
      </c>
      <c r="V33" s="48">
        <f>U33-P33</f>
        <v>0.46219999999999573</v>
      </c>
      <c r="W33" s="49">
        <f>IF(P33&lt;&gt;0,V33/P33,0)</f>
        <v>1.2490271532341633E-2</v>
      </c>
    </row>
    <row r="34" spans="1:23" s="39" customFormat="1" ht="127.5" x14ac:dyDescent="0.25">
      <c r="A34" s="50" t="s">
        <v>100</v>
      </c>
      <c r="B34" s="18" t="s">
        <v>21</v>
      </c>
      <c r="C34" s="51" t="s">
        <v>101</v>
      </c>
      <c r="D34" s="52" t="s">
        <v>102</v>
      </c>
      <c r="E34" s="37">
        <v>100</v>
      </c>
      <c r="F34" s="53">
        <v>100</v>
      </c>
      <c r="G34" s="53"/>
      <c r="H34" s="54" t="s">
        <v>103</v>
      </c>
      <c r="I34" s="55"/>
      <c r="J34" s="55"/>
      <c r="K34" s="56"/>
      <c r="L34" s="57" t="s">
        <v>104</v>
      </c>
      <c r="M34" s="58">
        <v>1</v>
      </c>
      <c r="N34" s="59">
        <v>6</v>
      </c>
      <c r="O34" s="26">
        <f t="shared" si="8"/>
        <v>100</v>
      </c>
      <c r="P34" s="27">
        <f t="shared" si="1"/>
        <v>100</v>
      </c>
      <c r="Q34" s="28">
        <f t="shared" si="9"/>
        <v>0</v>
      </c>
      <c r="R34" s="29">
        <f t="shared" si="10"/>
        <v>0</v>
      </c>
      <c r="S34" s="30"/>
      <c r="T34" s="31">
        <f>O34</f>
        <v>100</v>
      </c>
      <c r="U34" s="32">
        <f>P34</f>
        <v>100</v>
      </c>
      <c r="V34" s="32">
        <f>Q34</f>
        <v>0</v>
      </c>
      <c r="W34" s="32">
        <f>R34</f>
        <v>0</v>
      </c>
    </row>
    <row r="35" spans="1:23" s="39" customFormat="1" ht="51" x14ac:dyDescent="0.25">
      <c r="A35" s="35" t="s">
        <v>105</v>
      </c>
      <c r="B35" s="35" t="s">
        <v>21</v>
      </c>
      <c r="C35" s="22" t="s">
        <v>106</v>
      </c>
      <c r="D35" s="36" t="s">
        <v>107</v>
      </c>
      <c r="E35" s="37">
        <v>258.07</v>
      </c>
      <c r="F35" s="38">
        <v>250</v>
      </c>
      <c r="G35" s="21"/>
      <c r="H35" s="18" t="s">
        <v>42</v>
      </c>
      <c r="I35" s="23" t="s">
        <v>31</v>
      </c>
      <c r="J35" s="23"/>
      <c r="K35" s="33">
        <v>40544</v>
      </c>
      <c r="L35" s="18"/>
      <c r="M35" s="45">
        <v>1</v>
      </c>
      <c r="N35" s="23">
        <v>1</v>
      </c>
      <c r="O35" s="26">
        <f>IF(N35=1,INT(E35*$S$1*100)/100,E35)+0.01</f>
        <v>264.32</v>
      </c>
      <c r="P35" s="27">
        <f t="shared" si="1"/>
        <v>264.31889999999999</v>
      </c>
      <c r="Q35" s="28">
        <f t="shared" si="9"/>
        <v>6.25</v>
      </c>
      <c r="R35" s="29">
        <f t="shared" si="10"/>
        <v>2.4218235362498546E-2</v>
      </c>
      <c r="S35" s="30"/>
      <c r="T35" s="47">
        <f>IF(N35=1,ROUND(P35*$X$1*100+1,2)/100,P35)</f>
        <v>267.63080000000002</v>
      </c>
      <c r="U35" s="39">
        <f>IF(N35=1,INT(P35*$X$1*1000)/1000,P35)</f>
        <v>267.62</v>
      </c>
      <c r="V35" s="48">
        <f>U35-P35</f>
        <v>3.3011000000000195</v>
      </c>
      <c r="W35" s="49">
        <f>IF(P35&lt;&gt;0,V35/P35,0)</f>
        <v>1.2489080425198576E-2</v>
      </c>
    </row>
    <row r="36" spans="1:23" s="39" customFormat="1" ht="51" x14ac:dyDescent="0.25">
      <c r="A36" s="35" t="s">
        <v>105</v>
      </c>
      <c r="B36" s="35" t="s">
        <v>21</v>
      </c>
      <c r="C36" s="22" t="s">
        <v>108</v>
      </c>
      <c r="D36" s="36" t="s">
        <v>107</v>
      </c>
      <c r="E36" s="37">
        <v>258.07</v>
      </c>
      <c r="F36" s="38">
        <v>250</v>
      </c>
      <c r="G36" s="21"/>
      <c r="H36" s="18" t="s">
        <v>42</v>
      </c>
      <c r="I36" s="23" t="s">
        <v>31</v>
      </c>
      <c r="J36" s="23"/>
      <c r="K36" s="33">
        <v>40544</v>
      </c>
      <c r="L36" s="18"/>
      <c r="M36" s="45">
        <v>1</v>
      </c>
      <c r="N36" s="23">
        <v>1</v>
      </c>
      <c r="O36" s="26">
        <v>264.32</v>
      </c>
      <c r="P36" s="27">
        <v>264.31889999999999</v>
      </c>
      <c r="Q36" s="28">
        <v>6.25</v>
      </c>
      <c r="R36" s="29">
        <v>2.4218235362498546E-2</v>
      </c>
      <c r="S36" s="30"/>
      <c r="T36" s="47">
        <v>267.62080000000003</v>
      </c>
      <c r="U36" s="39">
        <v>267.62</v>
      </c>
      <c r="V36" s="48">
        <v>3.3011000000000195</v>
      </c>
      <c r="W36" s="49">
        <v>1.2489080425198576E-2</v>
      </c>
    </row>
    <row r="37" spans="1:23" s="39" customFormat="1" ht="51" x14ac:dyDescent="0.25">
      <c r="A37" s="35" t="s">
        <v>105</v>
      </c>
      <c r="B37" s="35" t="s">
        <v>21</v>
      </c>
      <c r="C37" s="22" t="s">
        <v>109</v>
      </c>
      <c r="D37" s="36" t="s">
        <v>107</v>
      </c>
      <c r="E37" s="37">
        <v>516.15</v>
      </c>
      <c r="F37" s="38">
        <v>500</v>
      </c>
      <c r="G37" s="21"/>
      <c r="H37" s="18" t="s">
        <v>42</v>
      </c>
      <c r="I37" s="23" t="s">
        <v>31</v>
      </c>
      <c r="J37" s="23"/>
      <c r="K37" s="33">
        <v>40544</v>
      </c>
      <c r="L37" s="18"/>
      <c r="M37" s="45">
        <v>1</v>
      </c>
      <c r="N37" s="23">
        <v>1</v>
      </c>
      <c r="O37" s="26">
        <f>IF(N37=1,INT(E37*$S$1*100)/100,E37)</f>
        <v>528.64</v>
      </c>
      <c r="P37" s="27">
        <f t="shared" si="1"/>
        <v>528.64800000000002</v>
      </c>
      <c r="Q37" s="28">
        <f t="shared" si="9"/>
        <v>12.490000000000009</v>
      </c>
      <c r="R37" s="29">
        <f t="shared" si="10"/>
        <v>2.4198391940327444E-2</v>
      </c>
      <c r="S37" s="30"/>
      <c r="T37" s="47">
        <f>IF(N37=1,ROUND(P37*$X$1*100,2)/100,P37)</f>
        <v>535.25189999999998</v>
      </c>
      <c r="U37" s="39">
        <f>IF(N37=1,INT(P37*$X$1*1000)/1000,P37)</f>
        <v>535.25099999999998</v>
      </c>
      <c r="V37" s="48">
        <f>U37-P37</f>
        <v>6.6029999999999518</v>
      </c>
      <c r="W37" s="49">
        <f>IF(P37&lt;&gt;0,V37/P37,0)</f>
        <v>1.2490352748898986E-2</v>
      </c>
    </row>
    <row r="38" spans="1:23" s="39" customFormat="1" ht="38.25" x14ac:dyDescent="0.25">
      <c r="A38" s="35" t="s">
        <v>105</v>
      </c>
      <c r="B38" s="35" t="s">
        <v>21</v>
      </c>
      <c r="C38" s="22" t="s">
        <v>110</v>
      </c>
      <c r="D38" s="36" t="s">
        <v>107</v>
      </c>
      <c r="E38" s="37">
        <v>51.61</v>
      </c>
      <c r="F38" s="38">
        <v>50</v>
      </c>
      <c r="G38" s="38"/>
      <c r="H38" s="18"/>
      <c r="I38" s="23" t="s">
        <v>31</v>
      </c>
      <c r="J38" s="23"/>
      <c r="K38" s="33">
        <v>40544</v>
      </c>
      <c r="L38" s="18"/>
      <c r="M38" s="45">
        <v>1</v>
      </c>
      <c r="N38" s="23">
        <v>1</v>
      </c>
      <c r="O38" s="26">
        <f>IF(N38=1,INT(E38*$S$1*100)/100,E38)</f>
        <v>52.85</v>
      </c>
      <c r="P38" s="27">
        <f t="shared" si="1"/>
        <v>52.8596</v>
      </c>
      <c r="Q38" s="28">
        <f t="shared" si="9"/>
        <v>1.240000000000002</v>
      </c>
      <c r="R38" s="29">
        <f t="shared" si="10"/>
        <v>2.4026351482270916E-2</v>
      </c>
      <c r="S38" s="30"/>
      <c r="T38" s="47">
        <f>IF(N38=1,ROUND(P38*$X$1*100,2)/100,P38)</f>
        <v>53.5199</v>
      </c>
      <c r="U38" s="39">
        <f>IF(N38=1,INT(P38*$X$1*1000)/1000,P38)</f>
        <v>53.518999999999998</v>
      </c>
      <c r="V38" s="48">
        <f>U38-P38</f>
        <v>0.65939999999999799</v>
      </c>
      <c r="W38" s="49">
        <f>IF(P38&lt;&gt;0,V38/P38,0)</f>
        <v>1.2474555236891652E-2</v>
      </c>
    </row>
    <row r="39" spans="1:23" s="39" customFormat="1" ht="51" x14ac:dyDescent="0.25">
      <c r="A39" s="35" t="s">
        <v>105</v>
      </c>
      <c r="B39" s="35" t="s">
        <v>21</v>
      </c>
      <c r="C39" s="22" t="s">
        <v>111</v>
      </c>
      <c r="D39" s="36" t="s">
        <v>107</v>
      </c>
      <c r="E39" s="37" t="s">
        <v>112</v>
      </c>
      <c r="F39" s="38" t="s">
        <v>112</v>
      </c>
      <c r="G39" s="21"/>
      <c r="H39" s="18" t="s">
        <v>42</v>
      </c>
      <c r="I39" s="23" t="s">
        <v>31</v>
      </c>
      <c r="J39" s="23"/>
      <c r="K39" s="33">
        <v>40544</v>
      </c>
      <c r="L39" s="18"/>
      <c r="M39" s="45">
        <v>1</v>
      </c>
      <c r="N39" s="23">
        <v>1</v>
      </c>
      <c r="O39" s="26" t="str">
        <f>E39</f>
        <v>No charge</v>
      </c>
      <c r="P39" s="27" t="e">
        <f t="shared" si="1"/>
        <v>#VALUE!</v>
      </c>
      <c r="Q39" s="28" t="e">
        <f t="shared" si="9"/>
        <v>#VALUE!</v>
      </c>
      <c r="R39" s="29" t="e">
        <f t="shared" si="10"/>
        <v>#VALUE!</v>
      </c>
      <c r="S39" s="30"/>
      <c r="T39" s="47" t="str">
        <f>O39</f>
        <v>No charge</v>
      </c>
      <c r="U39" s="60" t="e">
        <f t="shared" ref="U39:W39" si="11">P39</f>
        <v>#VALUE!</v>
      </c>
      <c r="V39" s="60" t="e">
        <f t="shared" si="11"/>
        <v>#VALUE!</v>
      </c>
      <c r="W39" s="60" t="e">
        <f t="shared" si="11"/>
        <v>#VALUE!</v>
      </c>
    </row>
    <row r="40" spans="1:23" s="39" customFormat="1" ht="51" x14ac:dyDescent="0.25">
      <c r="A40" s="35" t="s">
        <v>105</v>
      </c>
      <c r="B40" s="35" t="s">
        <v>21</v>
      </c>
      <c r="C40" s="22" t="s">
        <v>113</v>
      </c>
      <c r="D40" s="36" t="s">
        <v>114</v>
      </c>
      <c r="E40" s="37">
        <v>206.46</v>
      </c>
      <c r="F40" s="38">
        <v>200</v>
      </c>
      <c r="G40" s="25"/>
      <c r="H40" s="18" t="s">
        <v>42</v>
      </c>
      <c r="I40" s="23" t="s">
        <v>31</v>
      </c>
      <c r="J40" s="23"/>
      <c r="K40" s="33">
        <v>40544</v>
      </c>
      <c r="L40" s="18"/>
      <c r="M40" s="45">
        <v>1</v>
      </c>
      <c r="N40" s="23">
        <v>1</v>
      </c>
      <c r="O40" s="26">
        <f t="shared" ref="O40:O103" si="12">IF(N40=1,INT(E40*$S$1*100)/100,E40)</f>
        <v>211.45</v>
      </c>
      <c r="P40" s="27">
        <f t="shared" si="1"/>
        <v>211.45920000000001</v>
      </c>
      <c r="Q40" s="28">
        <f t="shared" si="9"/>
        <v>4.9899999999999807</v>
      </c>
      <c r="R40" s="29">
        <f t="shared" si="10"/>
        <v>2.4169330620943428E-2</v>
      </c>
      <c r="S40" s="30"/>
      <c r="T40" s="47">
        <f>IF(N40=1,ROUND(P40*$X$1*100,2)/100,P40)</f>
        <v>214.10069999999999</v>
      </c>
      <c r="U40" s="39">
        <f>IF(N40=1,INT(P40*$X$1*1000)/1000,P40)</f>
        <v>214.1</v>
      </c>
      <c r="V40" s="48">
        <f>U40-P40</f>
        <v>2.6407999999999845</v>
      </c>
      <c r="W40" s="49">
        <f>IF(P40&lt;&gt;0,V40/P40,0)</f>
        <v>1.2488461131036079E-2</v>
      </c>
    </row>
    <row r="41" spans="1:23" s="39" customFormat="1" ht="51" x14ac:dyDescent="0.25">
      <c r="A41" s="35" t="s">
        <v>105</v>
      </c>
      <c r="B41" s="35" t="s">
        <v>21</v>
      </c>
      <c r="C41" s="22" t="s">
        <v>115</v>
      </c>
      <c r="D41" s="36" t="s">
        <v>114</v>
      </c>
      <c r="E41" s="37">
        <v>206.46</v>
      </c>
      <c r="F41" s="38">
        <v>200</v>
      </c>
      <c r="G41" s="25"/>
      <c r="H41" s="18" t="s">
        <v>42</v>
      </c>
      <c r="I41" s="23" t="s">
        <v>31</v>
      </c>
      <c r="J41" s="23"/>
      <c r="K41" s="33">
        <v>40544</v>
      </c>
      <c r="L41" s="18"/>
      <c r="M41" s="45">
        <v>1</v>
      </c>
      <c r="N41" s="23">
        <v>1</v>
      </c>
      <c r="O41" s="26">
        <f t="shared" si="12"/>
        <v>211.45</v>
      </c>
      <c r="P41" s="27">
        <f t="shared" si="1"/>
        <v>211.45920000000001</v>
      </c>
      <c r="Q41" s="28">
        <f t="shared" si="9"/>
        <v>4.9899999999999807</v>
      </c>
      <c r="R41" s="29">
        <f t="shared" si="10"/>
        <v>2.4169330620943428E-2</v>
      </c>
      <c r="S41" s="30"/>
      <c r="T41" s="47">
        <f>IF(N41=1,ROUND(P41*$X$1*100,2)/100,P41)</f>
        <v>214.10069999999999</v>
      </c>
      <c r="U41" s="39">
        <f>IF(N41=1,INT(P41*$X$1*1000)/1000,P41)</f>
        <v>214.1</v>
      </c>
      <c r="V41" s="48">
        <f>U41-P41</f>
        <v>2.6407999999999845</v>
      </c>
      <c r="W41" s="49">
        <f>IF(P41&lt;&gt;0,V41/P41,0)</f>
        <v>1.2488461131036079E-2</v>
      </c>
    </row>
    <row r="42" spans="1:23" s="39" customFormat="1" ht="51" x14ac:dyDescent="0.25">
      <c r="A42" s="35" t="s">
        <v>105</v>
      </c>
      <c r="B42" s="35" t="s">
        <v>21</v>
      </c>
      <c r="C42" s="22" t="s">
        <v>116</v>
      </c>
      <c r="D42" s="36" t="s">
        <v>114</v>
      </c>
      <c r="E42" s="37">
        <v>206.46</v>
      </c>
      <c r="F42" s="38">
        <v>200</v>
      </c>
      <c r="G42" s="25"/>
      <c r="H42" s="18" t="s">
        <v>42</v>
      </c>
      <c r="I42" s="23" t="s">
        <v>31</v>
      </c>
      <c r="J42" s="23"/>
      <c r="K42" s="33">
        <v>40544</v>
      </c>
      <c r="L42" s="18"/>
      <c r="M42" s="45">
        <v>1</v>
      </c>
      <c r="N42" s="23">
        <v>1</v>
      </c>
      <c r="O42" s="26">
        <f t="shared" si="12"/>
        <v>211.45</v>
      </c>
      <c r="P42" s="27">
        <f t="shared" si="1"/>
        <v>211.45920000000001</v>
      </c>
      <c r="Q42" s="28">
        <f t="shared" si="9"/>
        <v>4.9899999999999807</v>
      </c>
      <c r="R42" s="29">
        <f t="shared" si="10"/>
        <v>2.4169330620943428E-2</v>
      </c>
      <c r="S42" s="30"/>
      <c r="T42" s="47">
        <f>IF(N42=1,ROUND(P42*$X$1*100,2)/100,P42)</f>
        <v>214.10069999999999</v>
      </c>
      <c r="U42" s="39">
        <f>IF(N42=1,INT(P42*$X$1*1000)/1000,P42)</f>
        <v>214.1</v>
      </c>
      <c r="V42" s="48">
        <f>U42-P42</f>
        <v>2.6407999999999845</v>
      </c>
      <c r="W42" s="49">
        <f>IF(P42&lt;&gt;0,V42/P42,0)</f>
        <v>1.2488461131036079E-2</v>
      </c>
    </row>
    <row r="43" spans="1:23" s="39" customFormat="1" ht="51" x14ac:dyDescent="0.25">
      <c r="A43" s="35" t="s">
        <v>105</v>
      </c>
      <c r="B43" s="35" t="s">
        <v>21</v>
      </c>
      <c r="C43" s="22" t="s">
        <v>117</v>
      </c>
      <c r="D43" s="36" t="s">
        <v>118</v>
      </c>
      <c r="E43" s="37">
        <v>103.23</v>
      </c>
      <c r="F43" s="38">
        <v>100</v>
      </c>
      <c r="G43" s="21"/>
      <c r="H43" s="18" t="s">
        <v>42</v>
      </c>
      <c r="I43" s="23" t="s">
        <v>31</v>
      </c>
      <c r="J43" s="23"/>
      <c r="K43" s="33">
        <v>40544</v>
      </c>
      <c r="L43" s="18"/>
      <c r="M43" s="45">
        <v>1</v>
      </c>
      <c r="N43" s="23">
        <v>1</v>
      </c>
      <c r="O43" s="26">
        <f t="shared" si="12"/>
        <v>105.72</v>
      </c>
      <c r="P43" s="27">
        <f t="shared" si="1"/>
        <v>105.7296</v>
      </c>
      <c r="Q43" s="28">
        <f t="shared" si="9"/>
        <v>2.4899999999999949</v>
      </c>
      <c r="R43" s="29">
        <f t="shared" si="10"/>
        <v>2.4120895088636973E-2</v>
      </c>
      <c r="S43" s="30"/>
      <c r="T43" s="47">
        <f>IF(N43=1,ROUND(P43*$X$1*100,2)/100,P43)</f>
        <v>107.05040000000001</v>
      </c>
      <c r="U43" s="39">
        <f>IF(N43=1,INT(P43*$X$1*1000)/1000,P43)</f>
        <v>107.05</v>
      </c>
      <c r="V43" s="48">
        <f>U43-P43</f>
        <v>1.3203999999999922</v>
      </c>
      <c r="W43" s="49">
        <f>IF(P43&lt;&gt;0,V43/P43,0)</f>
        <v>1.2488461131036079E-2</v>
      </c>
    </row>
    <row r="44" spans="1:23" s="39" customFormat="1" ht="38.25" x14ac:dyDescent="0.25">
      <c r="A44" s="18" t="s">
        <v>119</v>
      </c>
      <c r="B44" s="18" t="s">
        <v>21</v>
      </c>
      <c r="C44" s="18" t="s">
        <v>120</v>
      </c>
      <c r="D44" s="18" t="s">
        <v>121</v>
      </c>
      <c r="E44" s="37">
        <v>15</v>
      </c>
      <c r="F44" s="34">
        <v>15</v>
      </c>
      <c r="G44" s="21"/>
      <c r="H44" s="18" t="s">
        <v>37</v>
      </c>
      <c r="I44" s="23"/>
      <c r="J44" s="23"/>
      <c r="K44" s="23"/>
      <c r="L44" s="18"/>
      <c r="M44" s="24">
        <v>6</v>
      </c>
      <c r="N44" s="25">
        <v>3</v>
      </c>
      <c r="O44" s="26">
        <f t="shared" si="12"/>
        <v>15</v>
      </c>
      <c r="P44" s="27">
        <f t="shared" si="1"/>
        <v>15</v>
      </c>
      <c r="Q44" s="28">
        <f t="shared" si="9"/>
        <v>0</v>
      </c>
      <c r="R44" s="29">
        <f t="shared" si="10"/>
        <v>0</v>
      </c>
      <c r="S44" s="30"/>
      <c r="T44" s="31">
        <f>O44</f>
        <v>15</v>
      </c>
      <c r="U44" s="32">
        <f>P44</f>
        <v>15</v>
      </c>
      <c r="V44" s="32">
        <f>Q44</f>
        <v>0</v>
      </c>
      <c r="W44" s="32">
        <f>R44</f>
        <v>0</v>
      </c>
    </row>
    <row r="45" spans="1:23" s="39" customFormat="1" ht="51" x14ac:dyDescent="0.25">
      <c r="A45" s="35" t="s">
        <v>122</v>
      </c>
      <c r="B45" s="35" t="s">
        <v>21</v>
      </c>
      <c r="C45" s="22" t="s">
        <v>123</v>
      </c>
      <c r="D45" s="36" t="s">
        <v>124</v>
      </c>
      <c r="E45" s="37">
        <v>15.48</v>
      </c>
      <c r="F45" s="38">
        <v>15</v>
      </c>
      <c r="G45" s="21"/>
      <c r="H45" s="18" t="s">
        <v>42</v>
      </c>
      <c r="I45" s="23" t="s">
        <v>31</v>
      </c>
      <c r="J45" s="23"/>
      <c r="K45" s="33">
        <v>40544</v>
      </c>
      <c r="L45" s="18"/>
      <c r="M45" s="45">
        <v>1</v>
      </c>
      <c r="N45" s="23">
        <v>1</v>
      </c>
      <c r="O45" s="26">
        <f t="shared" si="12"/>
        <v>15.85</v>
      </c>
      <c r="P45" s="27">
        <f t="shared" si="1"/>
        <v>15.854799999999999</v>
      </c>
      <c r="Q45" s="28">
        <f t="shared" si="9"/>
        <v>0.36999999999999922</v>
      </c>
      <c r="R45" s="29">
        <f t="shared" si="10"/>
        <v>2.3901808785529666E-2</v>
      </c>
      <c r="S45" s="30"/>
      <c r="T45" s="47">
        <f t="shared" ref="T45:T52" si="13">IF(N45=1,ROUND(P45*$X$1*100,2)/100,P45)</f>
        <v>16.052900000000001</v>
      </c>
      <c r="U45" s="39">
        <f t="shared" ref="U45:U52" si="14">IF(N45=1,INT(P45*$X$1*1000)/1000,P45)</f>
        <v>16.052</v>
      </c>
      <c r="V45" s="48">
        <f t="shared" ref="V45:V52" si="15">U45-P45</f>
        <v>0.19720000000000049</v>
      </c>
      <c r="W45" s="49">
        <f t="shared" ref="W45:W52" si="16">IF(P45&lt;&gt;0,V45/P45,0)</f>
        <v>1.2437873703862585E-2</v>
      </c>
    </row>
    <row r="46" spans="1:23" s="39" customFormat="1" ht="51" customHeight="1" x14ac:dyDescent="0.25">
      <c r="A46" s="35" t="s">
        <v>125</v>
      </c>
      <c r="B46" s="35" t="s">
        <v>21</v>
      </c>
      <c r="C46" s="22" t="s">
        <v>126</v>
      </c>
      <c r="D46" s="36" t="s">
        <v>127</v>
      </c>
      <c r="E46" s="37"/>
      <c r="F46" s="38"/>
      <c r="G46" s="21"/>
      <c r="H46" s="18" t="s">
        <v>128</v>
      </c>
      <c r="I46" s="23" t="s">
        <v>31</v>
      </c>
      <c r="J46" s="23" t="s">
        <v>26</v>
      </c>
      <c r="K46" s="33">
        <v>41640</v>
      </c>
      <c r="L46" s="18"/>
      <c r="M46" s="45" t="s">
        <v>129</v>
      </c>
      <c r="N46" s="23">
        <v>1</v>
      </c>
      <c r="O46" s="26"/>
      <c r="P46" s="27"/>
      <c r="Q46" s="28"/>
      <c r="R46" s="29"/>
      <c r="S46" s="30"/>
      <c r="T46" s="47">
        <v>50</v>
      </c>
      <c r="V46" s="48"/>
      <c r="W46" s="49"/>
    </row>
    <row r="47" spans="1:23" s="39" customFormat="1" ht="51" customHeight="1" x14ac:dyDescent="0.25">
      <c r="A47" s="35" t="s">
        <v>130</v>
      </c>
      <c r="B47" s="35" t="s">
        <v>21</v>
      </c>
      <c r="C47" s="22" t="s">
        <v>131</v>
      </c>
      <c r="D47" s="36" t="s">
        <v>132</v>
      </c>
      <c r="E47" s="37">
        <v>283.88</v>
      </c>
      <c r="F47" s="38">
        <v>275</v>
      </c>
      <c r="G47" s="21"/>
      <c r="H47" s="18" t="s">
        <v>42</v>
      </c>
      <c r="I47" s="23" t="s">
        <v>31</v>
      </c>
      <c r="J47" s="23"/>
      <c r="K47" s="33">
        <v>40544</v>
      </c>
      <c r="L47" s="18"/>
      <c r="M47" s="45">
        <v>2</v>
      </c>
      <c r="N47" s="23">
        <v>1</v>
      </c>
      <c r="O47" s="26">
        <f t="shared" si="12"/>
        <v>290.75</v>
      </c>
      <c r="P47" s="27">
        <f t="shared" si="1"/>
        <v>290.75380000000001</v>
      </c>
      <c r="Q47" s="28">
        <f t="shared" si="9"/>
        <v>6.8700000000000045</v>
      </c>
      <c r="R47" s="29">
        <f t="shared" si="10"/>
        <v>2.4200366351979728E-2</v>
      </c>
      <c r="S47" s="30"/>
      <c r="T47" s="47">
        <f t="shared" si="13"/>
        <v>294.38589999999999</v>
      </c>
      <c r="U47" s="39">
        <f t="shared" si="14"/>
        <v>294.38499999999999</v>
      </c>
      <c r="V47" s="48">
        <f t="shared" si="15"/>
        <v>3.6311999999999784</v>
      </c>
      <c r="W47" s="49">
        <f t="shared" si="16"/>
        <v>1.2488916739867125E-2</v>
      </c>
    </row>
    <row r="48" spans="1:23" s="39" customFormat="1" ht="51" x14ac:dyDescent="0.25">
      <c r="A48" s="35" t="s">
        <v>130</v>
      </c>
      <c r="B48" s="35" t="s">
        <v>21</v>
      </c>
      <c r="C48" s="22" t="s">
        <v>133</v>
      </c>
      <c r="D48" s="36" t="s">
        <v>134</v>
      </c>
      <c r="E48" s="37">
        <v>774.22</v>
      </c>
      <c r="F48" s="38">
        <v>750</v>
      </c>
      <c r="G48" s="21"/>
      <c r="H48" s="18" t="s">
        <v>42</v>
      </c>
      <c r="I48" s="23" t="s">
        <v>31</v>
      </c>
      <c r="J48" s="23"/>
      <c r="K48" s="33">
        <v>40544</v>
      </c>
      <c r="L48" s="18"/>
      <c r="M48" s="45">
        <v>2</v>
      </c>
      <c r="N48" s="23">
        <v>1</v>
      </c>
      <c r="O48" s="26">
        <f t="shared" si="12"/>
        <v>792.96</v>
      </c>
      <c r="P48" s="27">
        <f t="shared" si="1"/>
        <v>792.96690000000001</v>
      </c>
      <c r="Q48" s="28">
        <f t="shared" si="9"/>
        <v>18.740000000000009</v>
      </c>
      <c r="R48" s="29">
        <f t="shared" si="10"/>
        <v>2.4205006328950437E-2</v>
      </c>
      <c r="S48" s="30"/>
      <c r="T48" s="47">
        <f t="shared" si="13"/>
        <v>802.87259999999992</v>
      </c>
      <c r="U48" s="39">
        <f t="shared" si="14"/>
        <v>802.87199999999996</v>
      </c>
      <c r="V48" s="48">
        <f t="shared" si="15"/>
        <v>9.9050999999999476</v>
      </c>
      <c r="W48" s="49">
        <f t="shared" si="16"/>
        <v>1.249118973314012E-2</v>
      </c>
    </row>
    <row r="49" spans="1:111" s="39" customFormat="1" ht="38.25" x14ac:dyDescent="0.25">
      <c r="A49" s="35" t="s">
        <v>130</v>
      </c>
      <c r="B49" s="35" t="s">
        <v>21</v>
      </c>
      <c r="C49" s="22" t="s">
        <v>135</v>
      </c>
      <c r="D49" s="36" t="s">
        <v>136</v>
      </c>
      <c r="E49" s="37">
        <v>10.32</v>
      </c>
      <c r="F49" s="38">
        <v>10</v>
      </c>
      <c r="G49" s="21"/>
      <c r="H49" s="18"/>
      <c r="I49" s="23" t="s">
        <v>31</v>
      </c>
      <c r="J49" s="23"/>
      <c r="K49" s="33">
        <v>40544</v>
      </c>
      <c r="L49" s="18"/>
      <c r="M49" s="45">
        <v>2</v>
      </c>
      <c r="N49" s="23">
        <v>1</v>
      </c>
      <c r="O49" s="26">
        <f t="shared" si="12"/>
        <v>10.56</v>
      </c>
      <c r="P49" s="27">
        <f t="shared" si="1"/>
        <v>10.569800000000001</v>
      </c>
      <c r="Q49" s="28">
        <f t="shared" si="9"/>
        <v>0.24000000000000021</v>
      </c>
      <c r="R49" s="29">
        <f t="shared" si="10"/>
        <v>2.3255813953488393E-2</v>
      </c>
      <c r="S49" s="30"/>
      <c r="T49" s="47">
        <f t="shared" si="13"/>
        <v>10.7018</v>
      </c>
      <c r="U49" s="39">
        <f t="shared" si="14"/>
        <v>10.701000000000001</v>
      </c>
      <c r="V49" s="48">
        <f t="shared" si="15"/>
        <v>0.13119999999999976</v>
      </c>
      <c r="W49" s="49">
        <f t="shared" si="16"/>
        <v>1.2412723041117122E-2</v>
      </c>
    </row>
    <row r="50" spans="1:111" s="39" customFormat="1" ht="51" x14ac:dyDescent="0.25">
      <c r="A50" s="35" t="s">
        <v>130</v>
      </c>
      <c r="B50" s="35" t="s">
        <v>21</v>
      </c>
      <c r="C50" s="22" t="s">
        <v>137</v>
      </c>
      <c r="D50" s="36" t="s">
        <v>138</v>
      </c>
      <c r="E50" s="37">
        <v>103.23</v>
      </c>
      <c r="F50" s="38">
        <v>100</v>
      </c>
      <c r="G50" s="21"/>
      <c r="H50" s="18" t="s">
        <v>42</v>
      </c>
      <c r="I50" s="23" t="s">
        <v>31</v>
      </c>
      <c r="J50" s="23"/>
      <c r="K50" s="33">
        <v>40544</v>
      </c>
      <c r="L50" s="18"/>
      <c r="M50" s="45">
        <v>2</v>
      </c>
      <c r="N50" s="23">
        <v>1</v>
      </c>
      <c r="O50" s="26">
        <f t="shared" si="12"/>
        <v>105.72</v>
      </c>
      <c r="P50" s="27">
        <f t="shared" si="1"/>
        <v>105.7296</v>
      </c>
      <c r="Q50" s="28">
        <f t="shared" si="9"/>
        <v>2.4899999999999949</v>
      </c>
      <c r="R50" s="29">
        <f t="shared" si="10"/>
        <v>2.4120895088636973E-2</v>
      </c>
      <c r="S50" s="30"/>
      <c r="T50" s="47">
        <f t="shared" si="13"/>
        <v>107.05040000000001</v>
      </c>
      <c r="U50" s="39">
        <f t="shared" si="14"/>
        <v>107.05</v>
      </c>
      <c r="V50" s="48">
        <f t="shared" si="15"/>
        <v>1.3203999999999922</v>
      </c>
      <c r="W50" s="49">
        <f t="shared" si="16"/>
        <v>1.2488461131036079E-2</v>
      </c>
    </row>
    <row r="51" spans="1:111" s="39" customFormat="1" ht="38.25" x14ac:dyDescent="0.25">
      <c r="A51" s="35" t="s">
        <v>130</v>
      </c>
      <c r="B51" s="35" t="s">
        <v>21</v>
      </c>
      <c r="C51" s="22" t="s">
        <v>139</v>
      </c>
      <c r="D51" s="36" t="s">
        <v>140</v>
      </c>
      <c r="E51" s="37">
        <v>123.87</v>
      </c>
      <c r="F51" s="38">
        <v>120</v>
      </c>
      <c r="G51" s="21"/>
      <c r="H51" s="18"/>
      <c r="I51" s="23" t="s">
        <v>31</v>
      </c>
      <c r="J51" s="23"/>
      <c r="K51" s="33">
        <v>40544</v>
      </c>
      <c r="L51" s="18"/>
      <c r="M51" s="45">
        <v>2</v>
      </c>
      <c r="N51" s="23">
        <v>1</v>
      </c>
      <c r="O51" s="26">
        <f t="shared" si="12"/>
        <v>126.86</v>
      </c>
      <c r="P51" s="27">
        <f t="shared" si="1"/>
        <v>126.8693</v>
      </c>
      <c r="Q51" s="28">
        <f t="shared" si="9"/>
        <v>2.9899999999999949</v>
      </c>
      <c r="R51" s="29">
        <f t="shared" si="10"/>
        <v>2.413820941309433E-2</v>
      </c>
      <c r="S51" s="30"/>
      <c r="T51" s="47">
        <f t="shared" si="13"/>
        <v>128.45420000000001</v>
      </c>
      <c r="U51" s="39">
        <f t="shared" si="14"/>
        <v>128.45400000000001</v>
      </c>
      <c r="V51" s="48">
        <f t="shared" si="15"/>
        <v>1.5847000000000122</v>
      </c>
      <c r="W51" s="49">
        <f t="shared" si="16"/>
        <v>1.2490807468788842E-2</v>
      </c>
    </row>
    <row r="52" spans="1:111" s="39" customFormat="1" ht="38.25" x14ac:dyDescent="0.25">
      <c r="A52" s="35" t="s">
        <v>130</v>
      </c>
      <c r="B52" s="35" t="s">
        <v>21</v>
      </c>
      <c r="C52" s="22" t="s">
        <v>141</v>
      </c>
      <c r="D52" s="36" t="s">
        <v>142</v>
      </c>
      <c r="E52" s="37">
        <v>61.93</v>
      </c>
      <c r="F52" s="38">
        <v>60</v>
      </c>
      <c r="G52" s="21"/>
      <c r="H52" s="18"/>
      <c r="I52" s="23" t="s">
        <v>31</v>
      </c>
      <c r="J52" s="23"/>
      <c r="K52" s="33">
        <v>40544</v>
      </c>
      <c r="L52" s="18"/>
      <c r="M52" s="45">
        <v>2</v>
      </c>
      <c r="N52" s="23">
        <v>1</v>
      </c>
      <c r="O52" s="26">
        <f t="shared" si="12"/>
        <v>63.42</v>
      </c>
      <c r="P52" s="27">
        <f t="shared" si="1"/>
        <v>63.429499999999997</v>
      </c>
      <c r="Q52" s="28">
        <f t="shared" si="9"/>
        <v>1.490000000000002</v>
      </c>
      <c r="R52" s="29">
        <f t="shared" si="10"/>
        <v>2.405942192798324E-2</v>
      </c>
      <c r="S52" s="30"/>
      <c r="T52" s="47">
        <f t="shared" si="13"/>
        <v>64.221899999999991</v>
      </c>
      <c r="U52" s="39">
        <f t="shared" si="14"/>
        <v>64.221000000000004</v>
      </c>
      <c r="V52" s="48">
        <f t="shared" si="15"/>
        <v>0.79150000000000631</v>
      </c>
      <c r="W52" s="49">
        <f t="shared" si="16"/>
        <v>1.2478420924018104E-2</v>
      </c>
    </row>
    <row r="53" spans="1:111" s="39" customFormat="1" ht="38.25" x14ac:dyDescent="0.25">
      <c r="A53" s="35" t="s">
        <v>143</v>
      </c>
      <c r="B53" s="35" t="s">
        <v>21</v>
      </c>
      <c r="C53" s="22" t="s">
        <v>144</v>
      </c>
      <c r="D53" s="36" t="s">
        <v>145</v>
      </c>
      <c r="E53" s="37">
        <v>50</v>
      </c>
      <c r="F53" s="38">
        <v>50</v>
      </c>
      <c r="G53" s="38"/>
      <c r="H53" s="18" t="s">
        <v>37</v>
      </c>
      <c r="I53" s="23" t="s">
        <v>26</v>
      </c>
      <c r="J53" s="23"/>
      <c r="K53" s="23" t="s">
        <v>27</v>
      </c>
      <c r="L53" s="18"/>
      <c r="M53" s="24">
        <v>6</v>
      </c>
      <c r="N53" s="25">
        <v>3</v>
      </c>
      <c r="O53" s="26">
        <f t="shared" si="12"/>
        <v>50</v>
      </c>
      <c r="P53" s="27">
        <f t="shared" si="1"/>
        <v>50</v>
      </c>
      <c r="Q53" s="28">
        <f t="shared" si="9"/>
        <v>0</v>
      </c>
      <c r="R53" s="29">
        <f t="shared" si="10"/>
        <v>0</v>
      </c>
      <c r="S53" s="30"/>
      <c r="T53" s="31">
        <f t="shared" ref="T53:W58" si="17">O53</f>
        <v>50</v>
      </c>
      <c r="U53" s="32">
        <f t="shared" si="17"/>
        <v>50</v>
      </c>
      <c r="V53" s="32">
        <f t="shared" si="17"/>
        <v>0</v>
      </c>
      <c r="W53" s="32">
        <f t="shared" si="17"/>
        <v>0</v>
      </c>
    </row>
    <row r="54" spans="1:111" s="39" customFormat="1" ht="38.25" x14ac:dyDescent="0.25">
      <c r="A54" s="35" t="s">
        <v>143</v>
      </c>
      <c r="B54" s="35" t="s">
        <v>21</v>
      </c>
      <c r="C54" s="22" t="s">
        <v>146</v>
      </c>
      <c r="D54" s="36" t="s">
        <v>145</v>
      </c>
      <c r="E54" s="37">
        <v>50</v>
      </c>
      <c r="F54" s="38">
        <v>50</v>
      </c>
      <c r="G54" s="38"/>
      <c r="H54" s="18" t="s">
        <v>37</v>
      </c>
      <c r="I54" s="23" t="s">
        <v>26</v>
      </c>
      <c r="J54" s="23"/>
      <c r="K54" s="23" t="s">
        <v>27</v>
      </c>
      <c r="L54" s="18"/>
      <c r="M54" s="24">
        <v>6</v>
      </c>
      <c r="N54" s="25">
        <v>3</v>
      </c>
      <c r="O54" s="26">
        <f t="shared" si="12"/>
        <v>50</v>
      </c>
      <c r="P54" s="27">
        <f t="shared" si="1"/>
        <v>50</v>
      </c>
      <c r="Q54" s="28">
        <f t="shared" si="9"/>
        <v>0</v>
      </c>
      <c r="R54" s="29">
        <f t="shared" si="10"/>
        <v>0</v>
      </c>
      <c r="S54" s="30"/>
      <c r="T54" s="31">
        <f t="shared" si="17"/>
        <v>50</v>
      </c>
      <c r="U54" s="32">
        <f t="shared" si="17"/>
        <v>50</v>
      </c>
      <c r="V54" s="32">
        <f t="shared" si="17"/>
        <v>0</v>
      </c>
      <c r="W54" s="32">
        <f t="shared" si="17"/>
        <v>0</v>
      </c>
    </row>
    <row r="55" spans="1:111" s="39" customFormat="1" ht="38.25" x14ac:dyDescent="0.25">
      <c r="A55" s="35" t="s">
        <v>143</v>
      </c>
      <c r="B55" s="35" t="s">
        <v>21</v>
      </c>
      <c r="C55" s="22" t="s">
        <v>147</v>
      </c>
      <c r="D55" s="36" t="s">
        <v>145</v>
      </c>
      <c r="E55" s="37">
        <v>75</v>
      </c>
      <c r="F55" s="38">
        <v>75</v>
      </c>
      <c r="G55" s="38"/>
      <c r="H55" s="18" t="s">
        <v>37</v>
      </c>
      <c r="I55" s="23" t="s">
        <v>26</v>
      </c>
      <c r="J55" s="23"/>
      <c r="K55" s="23" t="s">
        <v>27</v>
      </c>
      <c r="L55" s="18"/>
      <c r="M55" s="24">
        <v>6</v>
      </c>
      <c r="N55" s="25">
        <v>3</v>
      </c>
      <c r="O55" s="26">
        <f t="shared" si="12"/>
        <v>75</v>
      </c>
      <c r="P55" s="27">
        <f t="shared" si="1"/>
        <v>75</v>
      </c>
      <c r="Q55" s="28">
        <f t="shared" si="9"/>
        <v>0</v>
      </c>
      <c r="R55" s="29">
        <f t="shared" si="10"/>
        <v>0</v>
      </c>
      <c r="S55" s="30"/>
      <c r="T55" s="31">
        <f t="shared" si="17"/>
        <v>75</v>
      </c>
      <c r="U55" s="32">
        <f t="shared" si="17"/>
        <v>75</v>
      </c>
      <c r="V55" s="32">
        <f t="shared" si="17"/>
        <v>0</v>
      </c>
      <c r="W55" s="32">
        <f t="shared" si="17"/>
        <v>0</v>
      </c>
    </row>
    <row r="56" spans="1:111" s="39" customFormat="1" ht="38.25" x14ac:dyDescent="0.25">
      <c r="A56" s="35" t="s">
        <v>143</v>
      </c>
      <c r="B56" s="35" t="s">
        <v>21</v>
      </c>
      <c r="C56" s="22" t="s">
        <v>148</v>
      </c>
      <c r="D56" s="36" t="s">
        <v>145</v>
      </c>
      <c r="E56" s="37">
        <v>75</v>
      </c>
      <c r="F56" s="38">
        <v>75</v>
      </c>
      <c r="G56" s="38"/>
      <c r="H56" s="18" t="s">
        <v>37</v>
      </c>
      <c r="I56" s="23" t="s">
        <v>26</v>
      </c>
      <c r="J56" s="23"/>
      <c r="K56" s="23" t="s">
        <v>27</v>
      </c>
      <c r="L56" s="18"/>
      <c r="M56" s="24">
        <v>6</v>
      </c>
      <c r="N56" s="25">
        <v>3</v>
      </c>
      <c r="O56" s="26">
        <f t="shared" si="12"/>
        <v>75</v>
      </c>
      <c r="P56" s="27">
        <f t="shared" si="1"/>
        <v>75</v>
      </c>
      <c r="Q56" s="28">
        <f t="shared" si="9"/>
        <v>0</v>
      </c>
      <c r="R56" s="29">
        <f t="shared" si="10"/>
        <v>0</v>
      </c>
      <c r="S56" s="30"/>
      <c r="T56" s="31">
        <f t="shared" si="17"/>
        <v>75</v>
      </c>
      <c r="U56" s="32">
        <f t="shared" si="17"/>
        <v>75</v>
      </c>
      <c r="V56" s="32">
        <f t="shared" si="17"/>
        <v>0</v>
      </c>
      <c r="W56" s="32">
        <f t="shared" si="17"/>
        <v>0</v>
      </c>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row>
    <row r="57" spans="1:111" s="39" customFormat="1" ht="38.25" x14ac:dyDescent="0.25">
      <c r="A57" s="35" t="s">
        <v>143</v>
      </c>
      <c r="B57" s="35" t="s">
        <v>21</v>
      </c>
      <c r="C57" s="22" t="s">
        <v>149</v>
      </c>
      <c r="D57" s="36" t="s">
        <v>145</v>
      </c>
      <c r="E57" s="37">
        <v>100</v>
      </c>
      <c r="F57" s="38">
        <v>100</v>
      </c>
      <c r="G57" s="38"/>
      <c r="H57" s="18" t="s">
        <v>37</v>
      </c>
      <c r="I57" s="23" t="s">
        <v>26</v>
      </c>
      <c r="J57" s="23"/>
      <c r="K57" s="23" t="s">
        <v>27</v>
      </c>
      <c r="L57" s="18"/>
      <c r="M57" s="24">
        <v>6</v>
      </c>
      <c r="N57" s="25">
        <v>3</v>
      </c>
      <c r="O57" s="26">
        <f t="shared" si="12"/>
        <v>100</v>
      </c>
      <c r="P57" s="27">
        <f t="shared" si="1"/>
        <v>100</v>
      </c>
      <c r="Q57" s="28">
        <f t="shared" si="9"/>
        <v>0</v>
      </c>
      <c r="R57" s="29">
        <f t="shared" si="10"/>
        <v>0</v>
      </c>
      <c r="S57" s="30"/>
      <c r="T57" s="31">
        <f t="shared" si="17"/>
        <v>100</v>
      </c>
      <c r="U57" s="32">
        <f t="shared" si="17"/>
        <v>100</v>
      </c>
      <c r="V57" s="32">
        <f t="shared" si="17"/>
        <v>0</v>
      </c>
      <c r="W57" s="32">
        <f t="shared" si="17"/>
        <v>0</v>
      </c>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row>
    <row r="58" spans="1:111" s="39" customFormat="1" ht="38.25" x14ac:dyDescent="0.25">
      <c r="A58" s="35" t="s">
        <v>143</v>
      </c>
      <c r="B58" s="35" t="s">
        <v>21</v>
      </c>
      <c r="C58" s="22" t="s">
        <v>150</v>
      </c>
      <c r="D58" s="36" t="s">
        <v>151</v>
      </c>
      <c r="E58" s="37" t="s">
        <v>36</v>
      </c>
      <c r="F58" s="21" t="s">
        <v>36</v>
      </c>
      <c r="G58" s="38"/>
      <c r="H58" s="61" t="s">
        <v>152</v>
      </c>
      <c r="I58" s="23" t="s">
        <v>26</v>
      </c>
      <c r="J58" s="23"/>
      <c r="K58" s="23" t="s">
        <v>27</v>
      </c>
      <c r="L58" s="18"/>
      <c r="M58" s="24">
        <v>6</v>
      </c>
      <c r="N58" s="25">
        <v>6</v>
      </c>
      <c r="O58" s="26" t="str">
        <f t="shared" si="12"/>
        <v>Varies</v>
      </c>
      <c r="P58" s="27" t="str">
        <f t="shared" si="1"/>
        <v>Varies</v>
      </c>
      <c r="Q58" s="28">
        <v>0</v>
      </c>
      <c r="R58" s="29">
        <v>0</v>
      </c>
      <c r="S58" s="30"/>
      <c r="T58" s="31" t="str">
        <f t="shared" si="17"/>
        <v>Varies</v>
      </c>
      <c r="U58" s="32" t="str">
        <f t="shared" si="17"/>
        <v>Varies</v>
      </c>
      <c r="V58" s="32">
        <f t="shared" si="17"/>
        <v>0</v>
      </c>
      <c r="W58" s="32">
        <f t="shared" si="17"/>
        <v>0</v>
      </c>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row>
    <row r="59" spans="1:111" s="39" customFormat="1" ht="51" x14ac:dyDescent="0.25">
      <c r="A59" s="35" t="s">
        <v>143</v>
      </c>
      <c r="B59" s="35" t="s">
        <v>21</v>
      </c>
      <c r="C59" s="22" t="s">
        <v>153</v>
      </c>
      <c r="D59" s="36" t="s">
        <v>154</v>
      </c>
      <c r="E59" s="37">
        <v>433.56</v>
      </c>
      <c r="F59" s="38">
        <v>420</v>
      </c>
      <c r="G59" s="25"/>
      <c r="H59" s="18" t="s">
        <v>42</v>
      </c>
      <c r="I59" s="23" t="s">
        <v>31</v>
      </c>
      <c r="J59" s="23"/>
      <c r="K59" s="33">
        <v>40544</v>
      </c>
      <c r="L59" s="18"/>
      <c r="M59" s="45">
        <v>6</v>
      </c>
      <c r="N59" s="23">
        <v>1</v>
      </c>
      <c r="O59" s="26">
        <f t="shared" si="12"/>
        <v>444.05</v>
      </c>
      <c r="P59" s="27">
        <f t="shared" si="1"/>
        <v>444.0582</v>
      </c>
      <c r="Q59" s="28">
        <f t="shared" ref="Q59:Q107" si="18">O59-E59</f>
        <v>10.490000000000009</v>
      </c>
      <c r="R59" s="29">
        <f t="shared" ref="R59:R107" si="19">IF(E59&lt;&gt;0,Q59/E59,0)</f>
        <v>2.4195036442476264E-2</v>
      </c>
      <c r="S59" s="30"/>
      <c r="T59" s="47">
        <f t="shared" ref="T59:T93" si="20">IF(N59=1,ROUND(P59*$X$1*100,2)/100,P59)</f>
        <v>449.60540000000003</v>
      </c>
      <c r="U59" s="39">
        <f t="shared" ref="U59:U93" si="21">IF(N59=1,INT(P59*$X$1*1000)/1000,P59)</f>
        <v>449.60500000000002</v>
      </c>
      <c r="V59" s="48">
        <f t="shared" ref="V59:V93" si="22">U59-P59</f>
        <v>5.5468000000000188</v>
      </c>
      <c r="W59" s="49">
        <f t="shared" ref="W59:W93" si="23">IF(P59&lt;&gt;0,V59/P59,0)</f>
        <v>1.2491155438633987E-2</v>
      </c>
    </row>
    <row r="60" spans="1:111" s="39" customFormat="1" ht="38.25" x14ac:dyDescent="0.25">
      <c r="A60" s="35" t="s">
        <v>143</v>
      </c>
      <c r="B60" s="35" t="s">
        <v>21</v>
      </c>
      <c r="C60" s="22" t="s">
        <v>155</v>
      </c>
      <c r="D60" s="36" t="s">
        <v>156</v>
      </c>
      <c r="E60" s="37">
        <v>206.46</v>
      </c>
      <c r="F60" s="38">
        <v>200</v>
      </c>
      <c r="G60" s="38"/>
      <c r="H60" s="18"/>
      <c r="I60" s="23" t="s">
        <v>31</v>
      </c>
      <c r="J60" s="23"/>
      <c r="K60" s="33">
        <v>40544</v>
      </c>
      <c r="L60" s="18"/>
      <c r="M60" s="45">
        <v>6</v>
      </c>
      <c r="N60" s="23">
        <v>1</v>
      </c>
      <c r="O60" s="26">
        <f t="shared" si="12"/>
        <v>211.45</v>
      </c>
      <c r="P60" s="27">
        <f t="shared" si="1"/>
        <v>211.45920000000001</v>
      </c>
      <c r="Q60" s="28">
        <f t="shared" si="18"/>
        <v>4.9899999999999807</v>
      </c>
      <c r="R60" s="29">
        <f t="shared" si="19"/>
        <v>2.4169330620943428E-2</v>
      </c>
      <c r="S60" s="30"/>
      <c r="T60" s="47">
        <f t="shared" si="20"/>
        <v>214.10069999999999</v>
      </c>
      <c r="U60" s="39">
        <f t="shared" si="21"/>
        <v>214.1</v>
      </c>
      <c r="V60" s="48">
        <f t="shared" si="22"/>
        <v>2.6407999999999845</v>
      </c>
      <c r="W60" s="49">
        <f t="shared" si="23"/>
        <v>1.2488461131036079E-2</v>
      </c>
    </row>
    <row r="61" spans="1:111" s="39" customFormat="1" ht="38.25" x14ac:dyDescent="0.25">
      <c r="A61" s="35" t="s">
        <v>143</v>
      </c>
      <c r="B61" s="35" t="s">
        <v>21</v>
      </c>
      <c r="C61" s="22" t="s">
        <v>157</v>
      </c>
      <c r="D61" s="36" t="s">
        <v>158</v>
      </c>
      <c r="E61" s="37">
        <v>103.23</v>
      </c>
      <c r="F61" s="38">
        <v>100</v>
      </c>
      <c r="G61" s="38"/>
      <c r="H61" s="18"/>
      <c r="I61" s="23" t="s">
        <v>31</v>
      </c>
      <c r="J61" s="23"/>
      <c r="K61" s="33">
        <v>40544</v>
      </c>
      <c r="L61" s="18"/>
      <c r="M61" s="45">
        <v>6</v>
      </c>
      <c r="N61" s="23">
        <v>1</v>
      </c>
      <c r="O61" s="26">
        <f t="shared" si="12"/>
        <v>105.72</v>
      </c>
      <c r="P61" s="27">
        <f t="shared" si="1"/>
        <v>105.7296</v>
      </c>
      <c r="Q61" s="28">
        <f t="shared" si="18"/>
        <v>2.4899999999999949</v>
      </c>
      <c r="R61" s="29">
        <f t="shared" si="19"/>
        <v>2.4120895088636973E-2</v>
      </c>
      <c r="S61" s="30"/>
      <c r="T61" s="47">
        <f t="shared" si="20"/>
        <v>107.05040000000001</v>
      </c>
      <c r="U61" s="39">
        <f t="shared" si="21"/>
        <v>107.05</v>
      </c>
      <c r="V61" s="48">
        <f t="shared" si="22"/>
        <v>1.3203999999999922</v>
      </c>
      <c r="W61" s="49">
        <f t="shared" si="23"/>
        <v>1.2488461131036079E-2</v>
      </c>
    </row>
    <row r="62" spans="1:111" s="39" customFormat="1" ht="51" x14ac:dyDescent="0.25">
      <c r="A62" s="35" t="s">
        <v>143</v>
      </c>
      <c r="B62" s="35" t="s">
        <v>21</v>
      </c>
      <c r="C62" s="22" t="s">
        <v>159</v>
      </c>
      <c r="D62" s="36" t="s">
        <v>160</v>
      </c>
      <c r="E62" s="37">
        <v>247.75</v>
      </c>
      <c r="F62" s="38">
        <v>240</v>
      </c>
      <c r="G62" s="21"/>
      <c r="H62" s="18" t="s">
        <v>42</v>
      </c>
      <c r="I62" s="23" t="s">
        <v>31</v>
      </c>
      <c r="J62" s="23"/>
      <c r="K62" s="33">
        <v>40544</v>
      </c>
      <c r="L62" s="18"/>
      <c r="M62" s="45">
        <v>6</v>
      </c>
      <c r="N62" s="23">
        <v>1</v>
      </c>
      <c r="O62" s="26">
        <f t="shared" si="12"/>
        <v>253.74</v>
      </c>
      <c r="P62" s="27">
        <f t="shared" si="1"/>
        <v>253.749</v>
      </c>
      <c r="Q62" s="28">
        <f t="shared" si="18"/>
        <v>5.9900000000000091</v>
      </c>
      <c r="R62" s="29">
        <f t="shared" si="19"/>
        <v>2.4177598385469259E-2</v>
      </c>
      <c r="S62" s="30"/>
      <c r="T62" s="47">
        <f t="shared" si="20"/>
        <v>256.91880000000003</v>
      </c>
      <c r="U62" s="39">
        <f t="shared" si="21"/>
        <v>256.91800000000001</v>
      </c>
      <c r="V62" s="48">
        <f t="shared" si="22"/>
        <v>3.1690000000000111</v>
      </c>
      <c r="W62" s="49">
        <f t="shared" si="23"/>
        <v>1.248871916736622E-2</v>
      </c>
    </row>
    <row r="63" spans="1:111" s="39" customFormat="1" ht="51" x14ac:dyDescent="0.25">
      <c r="A63" s="35" t="s">
        <v>143</v>
      </c>
      <c r="B63" s="35" t="s">
        <v>21</v>
      </c>
      <c r="C63" s="22" t="s">
        <v>161</v>
      </c>
      <c r="D63" s="36" t="s">
        <v>160</v>
      </c>
      <c r="E63" s="37">
        <v>495.5</v>
      </c>
      <c r="F63" s="38">
        <v>480</v>
      </c>
      <c r="G63" s="21"/>
      <c r="H63" s="18" t="s">
        <v>42</v>
      </c>
      <c r="I63" s="23" t="s">
        <v>31</v>
      </c>
      <c r="J63" s="23"/>
      <c r="K63" s="33">
        <v>40544</v>
      </c>
      <c r="L63" s="18"/>
      <c r="M63" s="45">
        <v>6</v>
      </c>
      <c r="N63" s="23">
        <v>1</v>
      </c>
      <c r="O63" s="26">
        <f t="shared" si="12"/>
        <v>507.49</v>
      </c>
      <c r="P63" s="27">
        <f t="shared" si="1"/>
        <v>507.49799999999999</v>
      </c>
      <c r="Q63" s="28">
        <f t="shared" si="18"/>
        <v>11.990000000000009</v>
      </c>
      <c r="R63" s="29">
        <f t="shared" si="19"/>
        <v>2.4197780020181654E-2</v>
      </c>
      <c r="S63" s="30"/>
      <c r="T63" s="47">
        <f t="shared" si="20"/>
        <v>513.83769999999993</v>
      </c>
      <c r="U63" s="39">
        <f t="shared" si="21"/>
        <v>513.83699999999999</v>
      </c>
      <c r="V63" s="48">
        <f t="shared" si="22"/>
        <v>6.3389999999999986</v>
      </c>
      <c r="W63" s="49">
        <f t="shared" si="23"/>
        <v>1.2490689618481253E-2</v>
      </c>
    </row>
    <row r="64" spans="1:111" s="39" customFormat="1" ht="51" x14ac:dyDescent="0.25">
      <c r="A64" s="35" t="s">
        <v>143</v>
      </c>
      <c r="B64" s="35" t="s">
        <v>21</v>
      </c>
      <c r="C64" s="22" t="s">
        <v>162</v>
      </c>
      <c r="D64" s="36" t="s">
        <v>160</v>
      </c>
      <c r="E64" s="37">
        <v>619.38</v>
      </c>
      <c r="F64" s="38">
        <v>600</v>
      </c>
      <c r="G64" s="25"/>
      <c r="H64" s="18" t="s">
        <v>42</v>
      </c>
      <c r="I64" s="23" t="s">
        <v>31</v>
      </c>
      <c r="J64" s="23"/>
      <c r="K64" s="33">
        <v>40544</v>
      </c>
      <c r="L64" s="18"/>
      <c r="M64" s="45">
        <v>6</v>
      </c>
      <c r="N64" s="23">
        <v>1</v>
      </c>
      <c r="O64" s="26">
        <f t="shared" si="12"/>
        <v>634.37</v>
      </c>
      <c r="P64" s="27">
        <f t="shared" si="1"/>
        <v>634.37760000000003</v>
      </c>
      <c r="Q64" s="28">
        <f t="shared" si="18"/>
        <v>14.990000000000009</v>
      </c>
      <c r="R64" s="29">
        <f t="shared" si="19"/>
        <v>2.420162097581454E-2</v>
      </c>
      <c r="S64" s="30"/>
      <c r="T64" s="47">
        <f t="shared" si="20"/>
        <v>642.30219999999997</v>
      </c>
      <c r="U64" s="39">
        <f t="shared" si="21"/>
        <v>642.30200000000002</v>
      </c>
      <c r="V64" s="48">
        <f t="shared" si="22"/>
        <v>7.9243999999999915</v>
      </c>
      <c r="W64" s="49">
        <f t="shared" si="23"/>
        <v>1.2491613827474348E-2</v>
      </c>
    </row>
    <row r="65" spans="1:23" s="39" customFormat="1" ht="51" x14ac:dyDescent="0.25">
      <c r="A65" s="35" t="s">
        <v>143</v>
      </c>
      <c r="B65" s="35" t="s">
        <v>21</v>
      </c>
      <c r="C65" s="22" t="s">
        <v>163</v>
      </c>
      <c r="D65" s="36" t="s">
        <v>164</v>
      </c>
      <c r="E65" s="37">
        <v>272.52</v>
      </c>
      <c r="F65" s="38">
        <v>264</v>
      </c>
      <c r="G65" s="25"/>
      <c r="H65" s="18" t="s">
        <v>42</v>
      </c>
      <c r="I65" s="23" t="s">
        <v>31</v>
      </c>
      <c r="J65" s="23"/>
      <c r="K65" s="33">
        <v>40544</v>
      </c>
      <c r="L65" s="18"/>
      <c r="M65" s="45">
        <v>6</v>
      </c>
      <c r="N65" s="23">
        <v>1</v>
      </c>
      <c r="O65" s="26">
        <f t="shared" si="12"/>
        <v>279.11</v>
      </c>
      <c r="P65" s="27">
        <f t="shared" si="1"/>
        <v>279.11869999999999</v>
      </c>
      <c r="Q65" s="28">
        <f t="shared" si="18"/>
        <v>6.5900000000000318</v>
      </c>
      <c r="R65" s="29">
        <f t="shared" si="19"/>
        <v>2.4181711434023308E-2</v>
      </c>
      <c r="S65" s="30"/>
      <c r="T65" s="47">
        <f t="shared" si="20"/>
        <v>282.60550000000001</v>
      </c>
      <c r="U65" s="39">
        <f t="shared" si="21"/>
        <v>282.60500000000002</v>
      </c>
      <c r="V65" s="48">
        <f t="shared" si="22"/>
        <v>3.4863000000000284</v>
      </c>
      <c r="W65" s="49">
        <f t="shared" si="23"/>
        <v>1.2490384915091782E-2</v>
      </c>
    </row>
    <row r="66" spans="1:23" s="39" customFormat="1" ht="51" x14ac:dyDescent="0.25">
      <c r="A66" s="35" t="s">
        <v>143</v>
      </c>
      <c r="B66" s="35" t="s">
        <v>21</v>
      </c>
      <c r="C66" s="22" t="s">
        <v>165</v>
      </c>
      <c r="D66" s="36" t="s">
        <v>166</v>
      </c>
      <c r="E66" s="37">
        <v>123.87</v>
      </c>
      <c r="F66" s="38">
        <v>120</v>
      </c>
      <c r="G66" s="21"/>
      <c r="H66" s="18" t="s">
        <v>42</v>
      </c>
      <c r="I66" s="23" t="s">
        <v>31</v>
      </c>
      <c r="J66" s="23"/>
      <c r="K66" s="33">
        <v>40544</v>
      </c>
      <c r="L66" s="18"/>
      <c r="M66" s="45">
        <v>6</v>
      </c>
      <c r="N66" s="23">
        <v>1</v>
      </c>
      <c r="O66" s="26">
        <f t="shared" si="12"/>
        <v>126.86</v>
      </c>
      <c r="P66" s="27">
        <f t="shared" ref="P66:P122" si="24">IF(N66=1,INT(E66*$S$1*10000)/10000,E66)</f>
        <v>126.8693</v>
      </c>
      <c r="Q66" s="28">
        <f t="shared" si="18"/>
        <v>2.9899999999999949</v>
      </c>
      <c r="R66" s="29">
        <f t="shared" si="19"/>
        <v>2.413820941309433E-2</v>
      </c>
      <c r="S66" s="30"/>
      <c r="T66" s="47">
        <f t="shared" si="20"/>
        <v>128.45420000000001</v>
      </c>
      <c r="U66" s="39">
        <f t="shared" si="21"/>
        <v>128.45400000000001</v>
      </c>
      <c r="V66" s="48">
        <f t="shared" si="22"/>
        <v>1.5847000000000122</v>
      </c>
      <c r="W66" s="49">
        <f t="shared" si="23"/>
        <v>1.2490807468788842E-2</v>
      </c>
    </row>
    <row r="67" spans="1:23" s="39" customFormat="1" ht="51" x14ac:dyDescent="0.25">
      <c r="A67" s="35" t="s">
        <v>143</v>
      </c>
      <c r="B67" s="35" t="s">
        <v>21</v>
      </c>
      <c r="C67" s="22" t="s">
        <v>167</v>
      </c>
      <c r="D67" s="36" t="s">
        <v>166</v>
      </c>
      <c r="E67" s="37">
        <v>247.75</v>
      </c>
      <c r="F67" s="38">
        <v>240</v>
      </c>
      <c r="G67" s="21"/>
      <c r="H67" s="18" t="s">
        <v>42</v>
      </c>
      <c r="I67" s="23" t="s">
        <v>31</v>
      </c>
      <c r="J67" s="23"/>
      <c r="K67" s="33">
        <v>40544</v>
      </c>
      <c r="L67" s="18"/>
      <c r="M67" s="45">
        <v>6</v>
      </c>
      <c r="N67" s="23">
        <v>1</v>
      </c>
      <c r="O67" s="26">
        <f t="shared" si="12"/>
        <v>253.74</v>
      </c>
      <c r="P67" s="27">
        <f t="shared" si="24"/>
        <v>253.749</v>
      </c>
      <c r="Q67" s="28">
        <f t="shared" si="18"/>
        <v>5.9900000000000091</v>
      </c>
      <c r="R67" s="29">
        <f t="shared" si="19"/>
        <v>2.4177598385469259E-2</v>
      </c>
      <c r="S67" s="30"/>
      <c r="T67" s="47">
        <f t="shared" si="20"/>
        <v>256.91880000000003</v>
      </c>
      <c r="U67" s="39">
        <f t="shared" si="21"/>
        <v>256.91800000000001</v>
      </c>
      <c r="V67" s="48">
        <f t="shared" si="22"/>
        <v>3.1690000000000111</v>
      </c>
      <c r="W67" s="49">
        <f t="shared" si="23"/>
        <v>1.248871916736622E-2</v>
      </c>
    </row>
    <row r="68" spans="1:23" s="39" customFormat="1" ht="51" x14ac:dyDescent="0.25">
      <c r="A68" s="35" t="s">
        <v>143</v>
      </c>
      <c r="B68" s="35" t="s">
        <v>21</v>
      </c>
      <c r="C68" s="22" t="s">
        <v>168</v>
      </c>
      <c r="D68" s="36" t="s">
        <v>166</v>
      </c>
      <c r="E68" s="37">
        <v>371.62</v>
      </c>
      <c r="F68" s="38">
        <v>360</v>
      </c>
      <c r="G68" s="21"/>
      <c r="H68" s="18" t="s">
        <v>42</v>
      </c>
      <c r="I68" s="23" t="s">
        <v>31</v>
      </c>
      <c r="J68" s="23"/>
      <c r="K68" s="33">
        <v>40544</v>
      </c>
      <c r="L68" s="18"/>
      <c r="M68" s="45">
        <v>6</v>
      </c>
      <c r="N68" s="23">
        <v>1</v>
      </c>
      <c r="O68" s="26">
        <f t="shared" si="12"/>
        <v>380.61</v>
      </c>
      <c r="P68" s="27">
        <f t="shared" si="24"/>
        <v>380.61840000000001</v>
      </c>
      <c r="Q68" s="28">
        <f t="shared" si="18"/>
        <v>8.9900000000000091</v>
      </c>
      <c r="R68" s="29">
        <f t="shared" si="19"/>
        <v>2.4191378289650744E-2</v>
      </c>
      <c r="S68" s="30"/>
      <c r="T68" s="47">
        <f t="shared" si="20"/>
        <v>385.37309999999997</v>
      </c>
      <c r="U68" s="39">
        <f t="shared" si="21"/>
        <v>385.37299999999999</v>
      </c>
      <c r="V68" s="48">
        <f t="shared" si="22"/>
        <v>4.7545999999999822</v>
      </c>
      <c r="W68" s="49">
        <f t="shared" si="23"/>
        <v>1.2491776540493002E-2</v>
      </c>
    </row>
    <row r="69" spans="1:23" s="39" customFormat="1" ht="51" x14ac:dyDescent="0.25">
      <c r="A69" s="35" t="s">
        <v>143</v>
      </c>
      <c r="B69" s="35" t="s">
        <v>21</v>
      </c>
      <c r="C69" s="22" t="s">
        <v>169</v>
      </c>
      <c r="D69" s="36" t="s">
        <v>166</v>
      </c>
      <c r="E69" s="37">
        <v>495.5</v>
      </c>
      <c r="F69" s="38">
        <v>480</v>
      </c>
      <c r="G69" s="21"/>
      <c r="H69" s="18" t="s">
        <v>42</v>
      </c>
      <c r="I69" s="23" t="s">
        <v>31</v>
      </c>
      <c r="J69" s="23"/>
      <c r="K69" s="33">
        <v>40544</v>
      </c>
      <c r="L69" s="18"/>
      <c r="M69" s="45">
        <v>6</v>
      </c>
      <c r="N69" s="23">
        <v>1</v>
      </c>
      <c r="O69" s="26">
        <f t="shared" si="12"/>
        <v>507.49</v>
      </c>
      <c r="P69" s="27">
        <f t="shared" si="24"/>
        <v>507.49799999999999</v>
      </c>
      <c r="Q69" s="28">
        <f t="shared" si="18"/>
        <v>11.990000000000009</v>
      </c>
      <c r="R69" s="29">
        <f t="shared" si="19"/>
        <v>2.4197780020181654E-2</v>
      </c>
      <c r="S69" s="30"/>
      <c r="T69" s="47">
        <f t="shared" si="20"/>
        <v>513.83769999999993</v>
      </c>
      <c r="U69" s="39">
        <f t="shared" si="21"/>
        <v>513.83699999999999</v>
      </c>
      <c r="V69" s="48">
        <f t="shared" si="22"/>
        <v>6.3389999999999986</v>
      </c>
      <c r="W69" s="49">
        <f t="shared" si="23"/>
        <v>1.2490689618481253E-2</v>
      </c>
    </row>
    <row r="70" spans="1:23" s="39" customFormat="1" ht="38.25" x14ac:dyDescent="0.25">
      <c r="A70" s="18" t="s">
        <v>170</v>
      </c>
      <c r="B70" s="18" t="s">
        <v>21</v>
      </c>
      <c r="C70" s="18" t="s">
        <v>171</v>
      </c>
      <c r="D70" s="18" t="s">
        <v>172</v>
      </c>
      <c r="E70" s="37">
        <v>381.95</v>
      </c>
      <c r="F70" s="34">
        <v>370</v>
      </c>
      <c r="G70" s="21"/>
      <c r="H70" s="18" t="s">
        <v>173</v>
      </c>
      <c r="I70" s="23"/>
      <c r="J70" s="23"/>
      <c r="K70" s="23"/>
      <c r="L70" s="18"/>
      <c r="M70" s="45">
        <v>2</v>
      </c>
      <c r="N70" s="23">
        <v>1</v>
      </c>
      <c r="O70" s="26">
        <f t="shared" si="12"/>
        <v>391.19</v>
      </c>
      <c r="P70" s="27">
        <f t="shared" si="24"/>
        <v>391.19850000000002</v>
      </c>
      <c r="Q70" s="28">
        <f t="shared" si="18"/>
        <v>9.2400000000000091</v>
      </c>
      <c r="R70" s="29">
        <f t="shared" si="19"/>
        <v>2.4191648121481894E-2</v>
      </c>
      <c r="S70" s="30"/>
      <c r="T70" s="47">
        <f t="shared" si="20"/>
        <v>396.08539999999999</v>
      </c>
      <c r="U70" s="39">
        <f t="shared" si="21"/>
        <v>396.08499999999998</v>
      </c>
      <c r="V70" s="48">
        <f t="shared" si="22"/>
        <v>4.8864999999999554</v>
      </c>
      <c r="W70" s="49">
        <f t="shared" si="23"/>
        <v>1.2491101065060206E-2</v>
      </c>
    </row>
    <row r="71" spans="1:23" s="39" customFormat="1" ht="38.25" x14ac:dyDescent="0.25">
      <c r="A71" s="18" t="s">
        <v>174</v>
      </c>
      <c r="B71" s="18" t="s">
        <v>21</v>
      </c>
      <c r="C71" s="18" t="s">
        <v>175</v>
      </c>
      <c r="D71" s="18" t="s">
        <v>172</v>
      </c>
      <c r="E71" s="37">
        <v>464.53</v>
      </c>
      <c r="F71" s="34">
        <v>450</v>
      </c>
      <c r="G71" s="21"/>
      <c r="H71" s="18" t="s">
        <v>173</v>
      </c>
      <c r="I71" s="23"/>
      <c r="J71" s="23"/>
      <c r="K71" s="23"/>
      <c r="L71" s="18"/>
      <c r="M71" s="45">
        <v>2</v>
      </c>
      <c r="N71" s="23">
        <v>1</v>
      </c>
      <c r="O71" s="26">
        <f t="shared" si="12"/>
        <v>475.77</v>
      </c>
      <c r="P71" s="27">
        <f t="shared" si="24"/>
        <v>475.77809999999999</v>
      </c>
      <c r="Q71" s="28">
        <f t="shared" si="18"/>
        <v>11.240000000000009</v>
      </c>
      <c r="R71" s="29">
        <f t="shared" si="19"/>
        <v>2.4196499687856563E-2</v>
      </c>
      <c r="S71" s="30"/>
      <c r="T71" s="47">
        <f t="shared" si="20"/>
        <v>481.72149999999999</v>
      </c>
      <c r="U71" s="39">
        <f t="shared" si="21"/>
        <v>481.721</v>
      </c>
      <c r="V71" s="48">
        <f t="shared" si="22"/>
        <v>5.9429000000000087</v>
      </c>
      <c r="W71" s="49">
        <f t="shared" si="23"/>
        <v>1.2490907000553428E-2</v>
      </c>
    </row>
    <row r="72" spans="1:23" s="39" customFormat="1" ht="51" x14ac:dyDescent="0.25">
      <c r="A72" s="35" t="s">
        <v>176</v>
      </c>
      <c r="B72" s="35" t="s">
        <v>21</v>
      </c>
      <c r="C72" s="18" t="s">
        <v>177</v>
      </c>
      <c r="D72" s="19" t="s">
        <v>178</v>
      </c>
      <c r="E72" s="37">
        <v>51.61</v>
      </c>
      <c r="F72" s="38">
        <v>50</v>
      </c>
      <c r="G72" s="21"/>
      <c r="H72" s="18" t="s">
        <v>42</v>
      </c>
      <c r="I72" s="23" t="s">
        <v>31</v>
      </c>
      <c r="J72" s="23"/>
      <c r="K72" s="33">
        <v>40544</v>
      </c>
      <c r="L72" s="18"/>
      <c r="M72" s="45">
        <v>3</v>
      </c>
      <c r="N72" s="23">
        <v>1</v>
      </c>
      <c r="O72" s="26">
        <f t="shared" si="12"/>
        <v>52.85</v>
      </c>
      <c r="P72" s="27">
        <f t="shared" si="24"/>
        <v>52.8596</v>
      </c>
      <c r="Q72" s="28">
        <f t="shared" si="18"/>
        <v>1.240000000000002</v>
      </c>
      <c r="R72" s="29">
        <f t="shared" si="19"/>
        <v>2.4026351482270916E-2</v>
      </c>
      <c r="S72" s="30"/>
      <c r="T72" s="47">
        <f t="shared" si="20"/>
        <v>53.5199</v>
      </c>
      <c r="U72" s="39">
        <f t="shared" si="21"/>
        <v>53.518999999999998</v>
      </c>
      <c r="V72" s="48">
        <f t="shared" si="22"/>
        <v>0.65939999999999799</v>
      </c>
      <c r="W72" s="49">
        <f t="shared" si="23"/>
        <v>1.2474555236891652E-2</v>
      </c>
    </row>
    <row r="73" spans="1:23" s="39" customFormat="1" ht="38.25" x14ac:dyDescent="0.25">
      <c r="A73" s="35" t="s">
        <v>179</v>
      </c>
      <c r="B73" s="35" t="s">
        <v>21</v>
      </c>
      <c r="C73" s="18" t="s">
        <v>180</v>
      </c>
      <c r="D73" s="19" t="s">
        <v>181</v>
      </c>
      <c r="E73" s="37">
        <v>103.23</v>
      </c>
      <c r="F73" s="62">
        <v>100</v>
      </c>
      <c r="G73" s="38"/>
      <c r="H73" s="18"/>
      <c r="I73" s="23" t="s">
        <v>31</v>
      </c>
      <c r="J73" s="23"/>
      <c r="K73" s="33">
        <v>40544</v>
      </c>
      <c r="L73" s="18"/>
      <c r="M73" s="45">
        <v>1</v>
      </c>
      <c r="N73" s="23">
        <v>1</v>
      </c>
      <c r="O73" s="26">
        <f t="shared" si="12"/>
        <v>105.72</v>
      </c>
      <c r="P73" s="27">
        <f t="shared" si="24"/>
        <v>105.7296</v>
      </c>
      <c r="Q73" s="28">
        <f t="shared" si="18"/>
        <v>2.4899999999999949</v>
      </c>
      <c r="R73" s="29">
        <f t="shared" si="19"/>
        <v>2.4120895088636973E-2</v>
      </c>
      <c r="S73" s="30"/>
      <c r="T73" s="47">
        <f t="shared" si="20"/>
        <v>107.05040000000001</v>
      </c>
      <c r="U73" s="39">
        <f t="shared" si="21"/>
        <v>107.05</v>
      </c>
      <c r="V73" s="48">
        <f t="shared" si="22"/>
        <v>1.3203999999999922</v>
      </c>
      <c r="W73" s="49">
        <f t="shared" si="23"/>
        <v>1.2488461131036079E-2</v>
      </c>
    </row>
    <row r="74" spans="1:23" s="39" customFormat="1" ht="51" x14ac:dyDescent="0.25">
      <c r="A74" s="35" t="s">
        <v>179</v>
      </c>
      <c r="B74" s="35" t="s">
        <v>21</v>
      </c>
      <c r="C74" s="18" t="s">
        <v>182</v>
      </c>
      <c r="D74" s="19" t="s">
        <v>183</v>
      </c>
      <c r="E74" s="37">
        <v>516.15</v>
      </c>
      <c r="F74" s="38">
        <v>500</v>
      </c>
      <c r="G74" s="21"/>
      <c r="H74" s="18" t="s">
        <v>42</v>
      </c>
      <c r="I74" s="23" t="s">
        <v>31</v>
      </c>
      <c r="J74" s="23"/>
      <c r="K74" s="33">
        <v>40544</v>
      </c>
      <c r="L74" s="18"/>
      <c r="M74" s="45">
        <v>1</v>
      </c>
      <c r="N74" s="23">
        <v>1</v>
      </c>
      <c r="O74" s="26">
        <f t="shared" si="12"/>
        <v>528.64</v>
      </c>
      <c r="P74" s="27">
        <f t="shared" si="24"/>
        <v>528.64800000000002</v>
      </c>
      <c r="Q74" s="28">
        <f t="shared" si="18"/>
        <v>12.490000000000009</v>
      </c>
      <c r="R74" s="29">
        <f t="shared" si="19"/>
        <v>2.4198391940327444E-2</v>
      </c>
      <c r="S74" s="30"/>
      <c r="T74" s="47">
        <f t="shared" si="20"/>
        <v>535.25189999999998</v>
      </c>
      <c r="U74" s="39">
        <f t="shared" si="21"/>
        <v>535.25099999999998</v>
      </c>
      <c r="V74" s="48">
        <f t="shared" si="22"/>
        <v>6.6029999999999518</v>
      </c>
      <c r="W74" s="49">
        <f t="shared" si="23"/>
        <v>1.2490352748898986E-2</v>
      </c>
    </row>
    <row r="75" spans="1:23" s="39" customFormat="1" ht="51" x14ac:dyDescent="0.25">
      <c r="A75" s="35" t="s">
        <v>179</v>
      </c>
      <c r="B75" s="35" t="s">
        <v>21</v>
      </c>
      <c r="C75" s="18" t="s">
        <v>184</v>
      </c>
      <c r="D75" s="19" t="s">
        <v>183</v>
      </c>
      <c r="E75" s="37"/>
      <c r="F75" s="38"/>
      <c r="G75" s="21"/>
      <c r="H75" s="18" t="s">
        <v>42</v>
      </c>
      <c r="I75" s="23" t="s">
        <v>31</v>
      </c>
      <c r="J75" s="23"/>
      <c r="K75" s="33">
        <v>40544</v>
      </c>
      <c r="L75" s="18"/>
      <c r="M75" s="45">
        <v>1</v>
      </c>
      <c r="N75" s="23">
        <v>1</v>
      </c>
      <c r="O75" s="26"/>
      <c r="P75" s="27"/>
      <c r="Q75" s="28"/>
      <c r="R75" s="29"/>
      <c r="S75" s="30"/>
      <c r="T75" s="47">
        <v>267.63</v>
      </c>
      <c r="V75" s="48"/>
      <c r="W75" s="49"/>
    </row>
    <row r="76" spans="1:23" s="39" customFormat="1" ht="51" x14ac:dyDescent="0.25">
      <c r="A76" s="35" t="s">
        <v>179</v>
      </c>
      <c r="B76" s="35" t="s">
        <v>21</v>
      </c>
      <c r="C76" s="18" t="s">
        <v>185</v>
      </c>
      <c r="D76" s="19" t="s">
        <v>183</v>
      </c>
      <c r="E76" s="37"/>
      <c r="F76" s="38"/>
      <c r="G76" s="21"/>
      <c r="H76" s="18" t="s">
        <v>42</v>
      </c>
      <c r="I76" s="23" t="s">
        <v>31</v>
      </c>
      <c r="J76" s="23"/>
      <c r="K76" s="33">
        <v>40544</v>
      </c>
      <c r="L76" s="18"/>
      <c r="M76" s="45">
        <v>1</v>
      </c>
      <c r="N76" s="23">
        <v>1</v>
      </c>
      <c r="O76" s="26"/>
      <c r="P76" s="27"/>
      <c r="Q76" s="28"/>
      <c r="R76" s="29"/>
      <c r="S76" s="30"/>
      <c r="T76" s="47">
        <v>267.62</v>
      </c>
      <c r="V76" s="48"/>
      <c r="W76" s="49"/>
    </row>
    <row r="77" spans="1:23" s="39" customFormat="1" ht="38.25" x14ac:dyDescent="0.25">
      <c r="A77" s="35" t="s">
        <v>179</v>
      </c>
      <c r="B77" s="35" t="s">
        <v>21</v>
      </c>
      <c r="C77" s="18" t="s">
        <v>186</v>
      </c>
      <c r="D77" s="19" t="s">
        <v>187</v>
      </c>
      <c r="E77" s="37">
        <v>103.23</v>
      </c>
      <c r="F77" s="62">
        <v>100</v>
      </c>
      <c r="G77" s="38"/>
      <c r="H77" s="18"/>
      <c r="I77" s="23" t="s">
        <v>31</v>
      </c>
      <c r="J77" s="23"/>
      <c r="K77" s="33">
        <v>40544</v>
      </c>
      <c r="L77" s="18"/>
      <c r="M77" s="45">
        <v>1</v>
      </c>
      <c r="N77" s="23">
        <v>1</v>
      </c>
      <c r="O77" s="26">
        <f t="shared" si="12"/>
        <v>105.72</v>
      </c>
      <c r="P77" s="27">
        <f t="shared" si="24"/>
        <v>105.7296</v>
      </c>
      <c r="Q77" s="28">
        <f t="shared" si="18"/>
        <v>2.4899999999999949</v>
      </c>
      <c r="R77" s="29">
        <f t="shared" si="19"/>
        <v>2.4120895088636973E-2</v>
      </c>
      <c r="S77" s="30"/>
      <c r="T77" s="47">
        <f t="shared" si="20"/>
        <v>107.05040000000001</v>
      </c>
      <c r="U77" s="39">
        <f t="shared" si="21"/>
        <v>107.05</v>
      </c>
      <c r="V77" s="48">
        <f t="shared" si="22"/>
        <v>1.3203999999999922</v>
      </c>
      <c r="W77" s="49">
        <f t="shared" si="23"/>
        <v>1.2488461131036079E-2</v>
      </c>
    </row>
    <row r="78" spans="1:23" s="39" customFormat="1" ht="38.25" x14ac:dyDescent="0.25">
      <c r="A78" s="35" t="s">
        <v>179</v>
      </c>
      <c r="B78" s="35" t="s">
        <v>21</v>
      </c>
      <c r="C78" s="18" t="s">
        <v>188</v>
      </c>
      <c r="D78" s="19" t="s">
        <v>189</v>
      </c>
      <c r="E78" s="37">
        <v>30.96</v>
      </c>
      <c r="F78" s="62">
        <v>30</v>
      </c>
      <c r="G78" s="38"/>
      <c r="H78" s="18"/>
      <c r="I78" s="23" t="s">
        <v>31</v>
      </c>
      <c r="J78" s="23"/>
      <c r="K78" s="33">
        <v>40544</v>
      </c>
      <c r="L78" s="18"/>
      <c r="M78" s="45">
        <v>1</v>
      </c>
      <c r="N78" s="23">
        <v>1</v>
      </c>
      <c r="O78" s="26">
        <f t="shared" si="12"/>
        <v>31.7</v>
      </c>
      <c r="P78" s="27">
        <f t="shared" si="24"/>
        <v>31.709599999999998</v>
      </c>
      <c r="Q78" s="28">
        <f t="shared" si="18"/>
        <v>0.73999999999999844</v>
      </c>
      <c r="R78" s="29">
        <f t="shared" si="19"/>
        <v>2.3901808785529666E-2</v>
      </c>
      <c r="S78" s="30"/>
      <c r="T78" s="47">
        <f t="shared" si="20"/>
        <v>32.105699999999999</v>
      </c>
      <c r="U78" s="39">
        <f t="shared" si="21"/>
        <v>32.104999999999997</v>
      </c>
      <c r="V78" s="48">
        <f t="shared" si="22"/>
        <v>0.39539999999999864</v>
      </c>
      <c r="W78" s="49">
        <f t="shared" si="23"/>
        <v>1.2469409894795225E-2</v>
      </c>
    </row>
    <row r="79" spans="1:23" s="39" customFormat="1" ht="38.25" x14ac:dyDescent="0.25">
      <c r="A79" s="35" t="s">
        <v>190</v>
      </c>
      <c r="B79" s="35" t="s">
        <v>21</v>
      </c>
      <c r="C79" s="18" t="s">
        <v>191</v>
      </c>
      <c r="D79" s="19" t="s">
        <v>181</v>
      </c>
      <c r="E79" s="37">
        <v>10.32</v>
      </c>
      <c r="F79" s="62">
        <v>10</v>
      </c>
      <c r="G79" s="38"/>
      <c r="H79" s="18"/>
      <c r="I79" s="23" t="s">
        <v>31</v>
      </c>
      <c r="J79" s="23"/>
      <c r="K79" s="33">
        <v>40544</v>
      </c>
      <c r="L79" s="18"/>
      <c r="M79" s="45">
        <v>2</v>
      </c>
      <c r="N79" s="23">
        <v>1</v>
      </c>
      <c r="O79" s="26">
        <f t="shared" si="12"/>
        <v>10.56</v>
      </c>
      <c r="P79" s="27">
        <f t="shared" si="24"/>
        <v>10.569800000000001</v>
      </c>
      <c r="Q79" s="28">
        <f t="shared" si="18"/>
        <v>0.24000000000000021</v>
      </c>
      <c r="R79" s="29">
        <f t="shared" si="19"/>
        <v>2.3255813953488393E-2</v>
      </c>
      <c r="S79" s="30"/>
      <c r="T79" s="47">
        <f t="shared" si="20"/>
        <v>10.7018</v>
      </c>
      <c r="U79" s="39">
        <f t="shared" si="21"/>
        <v>10.701000000000001</v>
      </c>
      <c r="V79" s="48">
        <f t="shared" si="22"/>
        <v>0.13119999999999976</v>
      </c>
      <c r="W79" s="49">
        <f t="shared" si="23"/>
        <v>1.2412723041117122E-2</v>
      </c>
    </row>
    <row r="80" spans="1:23" s="39" customFormat="1" ht="51" x14ac:dyDescent="0.25">
      <c r="A80" s="22" t="s">
        <v>192</v>
      </c>
      <c r="B80" s="22" t="s">
        <v>21</v>
      </c>
      <c r="C80" s="22" t="s">
        <v>193</v>
      </c>
      <c r="D80" s="36" t="s">
        <v>194</v>
      </c>
      <c r="E80" s="37">
        <v>25.8</v>
      </c>
      <c r="F80" s="38">
        <v>25</v>
      </c>
      <c r="G80" s="21"/>
      <c r="H80" s="18" t="s">
        <v>42</v>
      </c>
      <c r="I80" s="23" t="s">
        <v>31</v>
      </c>
      <c r="J80" s="23"/>
      <c r="K80" s="33">
        <v>40544</v>
      </c>
      <c r="L80" s="18"/>
      <c r="M80" s="45">
        <v>3</v>
      </c>
      <c r="N80" s="23">
        <v>1</v>
      </c>
      <c r="O80" s="26">
        <f t="shared" si="12"/>
        <v>26.42</v>
      </c>
      <c r="P80" s="27">
        <f t="shared" si="24"/>
        <v>26.424700000000001</v>
      </c>
      <c r="Q80" s="28">
        <f t="shared" si="18"/>
        <v>0.62000000000000099</v>
      </c>
      <c r="R80" s="29">
        <f t="shared" si="19"/>
        <v>2.4031007751938022E-2</v>
      </c>
      <c r="S80" s="30"/>
      <c r="T80" s="47">
        <f t="shared" si="20"/>
        <v>26.754799999999999</v>
      </c>
      <c r="U80" s="39">
        <f t="shared" si="21"/>
        <v>26.754000000000001</v>
      </c>
      <c r="V80" s="48">
        <f t="shared" si="22"/>
        <v>0.32929999999999993</v>
      </c>
      <c r="W80" s="49">
        <f t="shared" si="23"/>
        <v>1.2461825489031093E-2</v>
      </c>
    </row>
    <row r="81" spans="1:23" s="39" customFormat="1" ht="51" x14ac:dyDescent="0.25">
      <c r="A81" s="22" t="s">
        <v>192</v>
      </c>
      <c r="B81" s="35" t="s">
        <v>21</v>
      </c>
      <c r="C81" s="22" t="s">
        <v>195</v>
      </c>
      <c r="D81" s="36" t="s">
        <v>194</v>
      </c>
      <c r="E81" s="37">
        <v>51.61</v>
      </c>
      <c r="F81" s="38">
        <v>50</v>
      </c>
      <c r="G81" s="21"/>
      <c r="H81" s="18" t="s">
        <v>42</v>
      </c>
      <c r="I81" s="23" t="s">
        <v>31</v>
      </c>
      <c r="J81" s="23"/>
      <c r="K81" s="33">
        <v>40544</v>
      </c>
      <c r="L81" s="18"/>
      <c r="M81" s="45">
        <v>3</v>
      </c>
      <c r="N81" s="23">
        <v>1</v>
      </c>
      <c r="O81" s="26">
        <f t="shared" si="12"/>
        <v>52.85</v>
      </c>
      <c r="P81" s="27">
        <f t="shared" si="24"/>
        <v>52.8596</v>
      </c>
      <c r="Q81" s="28">
        <f t="shared" si="18"/>
        <v>1.240000000000002</v>
      </c>
      <c r="R81" s="29">
        <f t="shared" si="19"/>
        <v>2.4026351482270916E-2</v>
      </c>
      <c r="S81" s="30"/>
      <c r="T81" s="47">
        <f t="shared" si="20"/>
        <v>53.5199</v>
      </c>
      <c r="U81" s="39">
        <f t="shared" si="21"/>
        <v>53.518999999999998</v>
      </c>
      <c r="V81" s="48">
        <f t="shared" si="22"/>
        <v>0.65939999999999799</v>
      </c>
      <c r="W81" s="49">
        <f t="shared" si="23"/>
        <v>1.2474555236891652E-2</v>
      </c>
    </row>
    <row r="82" spans="1:23" s="39" customFormat="1" ht="51" x14ac:dyDescent="0.25">
      <c r="A82" s="22" t="s">
        <v>196</v>
      </c>
      <c r="B82" s="35" t="s">
        <v>21</v>
      </c>
      <c r="C82" s="22" t="s">
        <v>197</v>
      </c>
      <c r="D82" s="36" t="s">
        <v>198</v>
      </c>
      <c r="E82" s="37">
        <v>516.15</v>
      </c>
      <c r="F82" s="38">
        <v>500</v>
      </c>
      <c r="G82" s="21"/>
      <c r="H82" s="18" t="s">
        <v>42</v>
      </c>
      <c r="I82" s="23" t="s">
        <v>31</v>
      </c>
      <c r="J82" s="23"/>
      <c r="K82" s="33">
        <v>40544</v>
      </c>
      <c r="L82" s="18"/>
      <c r="M82" s="45">
        <v>1</v>
      </c>
      <c r="N82" s="23">
        <v>1</v>
      </c>
      <c r="O82" s="26">
        <f t="shared" si="12"/>
        <v>528.64</v>
      </c>
      <c r="P82" s="27">
        <f t="shared" si="24"/>
        <v>528.64800000000002</v>
      </c>
      <c r="Q82" s="28">
        <f t="shared" si="18"/>
        <v>12.490000000000009</v>
      </c>
      <c r="R82" s="29">
        <f t="shared" si="19"/>
        <v>2.4198391940327444E-2</v>
      </c>
      <c r="S82" s="30"/>
      <c r="T82" s="47">
        <f t="shared" si="20"/>
        <v>535.25189999999998</v>
      </c>
      <c r="U82" s="39">
        <f t="shared" si="21"/>
        <v>535.25099999999998</v>
      </c>
      <c r="V82" s="48">
        <f t="shared" si="22"/>
        <v>6.6029999999999518</v>
      </c>
      <c r="W82" s="49">
        <f t="shared" si="23"/>
        <v>1.2490352748898986E-2</v>
      </c>
    </row>
    <row r="83" spans="1:23" s="39" customFormat="1" ht="51" x14ac:dyDescent="0.25">
      <c r="A83" s="22" t="s">
        <v>196</v>
      </c>
      <c r="B83" s="35" t="s">
        <v>21</v>
      </c>
      <c r="C83" s="22" t="s">
        <v>199</v>
      </c>
      <c r="D83" s="36" t="s">
        <v>198</v>
      </c>
      <c r="E83" s="37">
        <v>258.07</v>
      </c>
      <c r="F83" s="38">
        <v>250</v>
      </c>
      <c r="G83" s="21"/>
      <c r="H83" s="18" t="s">
        <v>42</v>
      </c>
      <c r="I83" s="23" t="s">
        <v>31</v>
      </c>
      <c r="J83" s="23"/>
      <c r="K83" s="33">
        <v>40544</v>
      </c>
      <c r="L83" s="18"/>
      <c r="M83" s="45">
        <v>1</v>
      </c>
      <c r="N83" s="23">
        <v>1</v>
      </c>
      <c r="O83" s="26">
        <f t="shared" si="12"/>
        <v>264.31</v>
      </c>
      <c r="P83" s="27">
        <f t="shared" si="24"/>
        <v>264.31889999999999</v>
      </c>
      <c r="Q83" s="28">
        <f t="shared" si="18"/>
        <v>6.2400000000000091</v>
      </c>
      <c r="R83" s="29">
        <f t="shared" si="19"/>
        <v>2.4179486185918586E-2</v>
      </c>
      <c r="S83" s="30"/>
      <c r="T83" s="47">
        <f>IF(N83=1,ROUND(P83*$X$1*100+1,2)/100,P83)</f>
        <v>267.63080000000002</v>
      </c>
      <c r="U83" s="39">
        <f t="shared" si="21"/>
        <v>267.62</v>
      </c>
      <c r="V83" s="48">
        <f t="shared" si="22"/>
        <v>3.3011000000000195</v>
      </c>
      <c r="W83" s="49">
        <f t="shared" si="23"/>
        <v>1.2489080425198576E-2</v>
      </c>
    </row>
    <row r="84" spans="1:23" s="39" customFormat="1" ht="51" x14ac:dyDescent="0.25">
      <c r="A84" s="22" t="s">
        <v>196</v>
      </c>
      <c r="B84" s="35" t="s">
        <v>21</v>
      </c>
      <c r="C84" s="22" t="s">
        <v>200</v>
      </c>
      <c r="D84" s="36" t="s">
        <v>198</v>
      </c>
      <c r="E84" s="37">
        <v>258.07</v>
      </c>
      <c r="F84" s="38">
        <v>250</v>
      </c>
      <c r="G84" s="21"/>
      <c r="H84" s="18" t="s">
        <v>42</v>
      </c>
      <c r="I84" s="23" t="s">
        <v>31</v>
      </c>
      <c r="J84" s="23"/>
      <c r="K84" s="33">
        <v>40544</v>
      </c>
      <c r="L84" s="18"/>
      <c r="M84" s="45">
        <v>1</v>
      </c>
      <c r="N84" s="23">
        <v>1</v>
      </c>
      <c r="O84" s="26">
        <f t="shared" si="12"/>
        <v>264.31</v>
      </c>
      <c r="P84" s="27">
        <f t="shared" si="24"/>
        <v>264.31889999999999</v>
      </c>
      <c r="Q84" s="28">
        <f t="shared" si="18"/>
        <v>6.2400000000000091</v>
      </c>
      <c r="R84" s="29">
        <f t="shared" si="19"/>
        <v>2.4179486185918586E-2</v>
      </c>
      <c r="S84" s="30"/>
      <c r="T84" s="47">
        <f t="shared" si="20"/>
        <v>267.62080000000003</v>
      </c>
      <c r="U84" s="39">
        <f t="shared" si="21"/>
        <v>267.62</v>
      </c>
      <c r="V84" s="48">
        <f t="shared" si="22"/>
        <v>3.3011000000000195</v>
      </c>
      <c r="W84" s="49">
        <f t="shared" si="23"/>
        <v>1.2489080425198576E-2</v>
      </c>
    </row>
    <row r="85" spans="1:23" s="39" customFormat="1" ht="38.25" x14ac:dyDescent="0.25">
      <c r="A85" s="22" t="s">
        <v>196</v>
      </c>
      <c r="B85" s="22" t="s">
        <v>21</v>
      </c>
      <c r="C85" s="22" t="s">
        <v>110</v>
      </c>
      <c r="D85" s="36" t="s">
        <v>198</v>
      </c>
      <c r="E85" s="37">
        <v>51.61</v>
      </c>
      <c r="F85" s="38">
        <v>50</v>
      </c>
      <c r="G85" s="38"/>
      <c r="H85" s="18" t="s">
        <v>201</v>
      </c>
      <c r="I85" s="23"/>
      <c r="J85" s="23"/>
      <c r="K85" s="23"/>
      <c r="L85" s="18"/>
      <c r="M85" s="45">
        <v>1</v>
      </c>
      <c r="N85" s="23">
        <v>1</v>
      </c>
      <c r="O85" s="26">
        <f t="shared" si="12"/>
        <v>52.85</v>
      </c>
      <c r="P85" s="27">
        <f t="shared" si="24"/>
        <v>52.8596</v>
      </c>
      <c r="Q85" s="28">
        <f t="shared" si="18"/>
        <v>1.240000000000002</v>
      </c>
      <c r="R85" s="29">
        <f t="shared" si="19"/>
        <v>2.4026351482270916E-2</v>
      </c>
      <c r="S85" s="30"/>
      <c r="T85" s="47">
        <f t="shared" si="20"/>
        <v>53.5199</v>
      </c>
      <c r="U85" s="39">
        <f t="shared" si="21"/>
        <v>53.518999999999998</v>
      </c>
      <c r="V85" s="48">
        <f t="shared" si="22"/>
        <v>0.65939999999999799</v>
      </c>
      <c r="W85" s="49">
        <f t="shared" si="23"/>
        <v>1.2474555236891652E-2</v>
      </c>
    </row>
    <row r="86" spans="1:23" s="39" customFormat="1" ht="51" x14ac:dyDescent="0.25">
      <c r="A86" s="22" t="s">
        <v>196</v>
      </c>
      <c r="B86" s="35" t="s">
        <v>21</v>
      </c>
      <c r="C86" s="22" t="s">
        <v>117</v>
      </c>
      <c r="D86" s="36" t="s">
        <v>202</v>
      </c>
      <c r="E86" s="37">
        <v>103.23</v>
      </c>
      <c r="F86" s="38">
        <v>100</v>
      </c>
      <c r="G86" s="21"/>
      <c r="H86" s="18" t="s">
        <v>42</v>
      </c>
      <c r="I86" s="23" t="s">
        <v>31</v>
      </c>
      <c r="J86" s="23"/>
      <c r="K86" s="33">
        <v>40544</v>
      </c>
      <c r="L86" s="18"/>
      <c r="M86" s="45">
        <v>1</v>
      </c>
      <c r="N86" s="23">
        <v>1</v>
      </c>
      <c r="O86" s="26">
        <f t="shared" si="12"/>
        <v>105.72</v>
      </c>
      <c r="P86" s="27">
        <f t="shared" si="24"/>
        <v>105.7296</v>
      </c>
      <c r="Q86" s="28">
        <f t="shared" si="18"/>
        <v>2.4899999999999949</v>
      </c>
      <c r="R86" s="29">
        <f t="shared" si="19"/>
        <v>2.4120895088636973E-2</v>
      </c>
      <c r="S86" s="30"/>
      <c r="T86" s="47">
        <f t="shared" si="20"/>
        <v>107.05040000000001</v>
      </c>
      <c r="U86" s="39">
        <f t="shared" si="21"/>
        <v>107.05</v>
      </c>
      <c r="V86" s="48">
        <f t="shared" si="22"/>
        <v>1.3203999999999922</v>
      </c>
      <c r="W86" s="49">
        <f t="shared" si="23"/>
        <v>1.2488461131036079E-2</v>
      </c>
    </row>
    <row r="87" spans="1:23" s="39" customFormat="1" ht="38.25" x14ac:dyDescent="0.25">
      <c r="A87" s="35" t="s">
        <v>203</v>
      </c>
      <c r="B87" s="35" t="s">
        <v>21</v>
      </c>
      <c r="C87" s="18" t="s">
        <v>204</v>
      </c>
      <c r="D87" s="18" t="s">
        <v>205</v>
      </c>
      <c r="E87" s="37">
        <v>103.23</v>
      </c>
      <c r="F87" s="21">
        <v>100</v>
      </c>
      <c r="G87" s="21"/>
      <c r="H87" s="18"/>
      <c r="I87" s="23" t="s">
        <v>31</v>
      </c>
      <c r="J87" s="23"/>
      <c r="K87" s="33">
        <v>40544</v>
      </c>
      <c r="L87" s="18"/>
      <c r="M87" s="45">
        <v>6</v>
      </c>
      <c r="N87" s="23">
        <v>1</v>
      </c>
      <c r="O87" s="26">
        <f t="shared" si="12"/>
        <v>105.72</v>
      </c>
      <c r="P87" s="27">
        <f t="shared" si="24"/>
        <v>105.7296</v>
      </c>
      <c r="Q87" s="28">
        <f t="shared" si="18"/>
        <v>2.4899999999999949</v>
      </c>
      <c r="R87" s="29">
        <f t="shared" si="19"/>
        <v>2.4120895088636973E-2</v>
      </c>
      <c r="S87" s="30"/>
      <c r="T87" s="47">
        <f t="shared" si="20"/>
        <v>107.05040000000001</v>
      </c>
      <c r="U87" s="39">
        <f t="shared" si="21"/>
        <v>107.05</v>
      </c>
      <c r="V87" s="48">
        <f t="shared" si="22"/>
        <v>1.3203999999999922</v>
      </c>
      <c r="W87" s="49">
        <f t="shared" si="23"/>
        <v>1.2488461131036079E-2</v>
      </c>
    </row>
    <row r="88" spans="1:23" s="39" customFormat="1" ht="38.25" x14ac:dyDescent="0.25">
      <c r="A88" s="35" t="s">
        <v>203</v>
      </c>
      <c r="B88" s="35" t="s">
        <v>21</v>
      </c>
      <c r="C88" s="18" t="s">
        <v>206</v>
      </c>
      <c r="D88" s="18" t="s">
        <v>207</v>
      </c>
      <c r="E88" s="37">
        <v>30.96</v>
      </c>
      <c r="F88" s="21">
        <v>30</v>
      </c>
      <c r="G88" s="21"/>
      <c r="H88" s="18"/>
      <c r="I88" s="23" t="s">
        <v>31</v>
      </c>
      <c r="J88" s="23"/>
      <c r="K88" s="33">
        <v>40544</v>
      </c>
      <c r="L88" s="18"/>
      <c r="M88" s="45">
        <v>6</v>
      </c>
      <c r="N88" s="23">
        <v>1</v>
      </c>
      <c r="O88" s="26">
        <f t="shared" si="12"/>
        <v>31.7</v>
      </c>
      <c r="P88" s="27">
        <f t="shared" si="24"/>
        <v>31.709599999999998</v>
      </c>
      <c r="Q88" s="28">
        <f t="shared" si="18"/>
        <v>0.73999999999999844</v>
      </c>
      <c r="R88" s="29">
        <f t="shared" si="19"/>
        <v>2.3901808785529666E-2</v>
      </c>
      <c r="S88" s="30"/>
      <c r="T88" s="47">
        <f t="shared" si="20"/>
        <v>32.105699999999999</v>
      </c>
      <c r="U88" s="39">
        <f t="shared" si="21"/>
        <v>32.104999999999997</v>
      </c>
      <c r="V88" s="48">
        <f t="shared" si="22"/>
        <v>0.39539999999999864</v>
      </c>
      <c r="W88" s="49">
        <f t="shared" si="23"/>
        <v>1.2469409894795225E-2</v>
      </c>
    </row>
    <row r="89" spans="1:23" s="39" customFormat="1" ht="38.25" x14ac:dyDescent="0.25">
      <c r="A89" s="35" t="s">
        <v>203</v>
      </c>
      <c r="B89" s="35" t="s">
        <v>21</v>
      </c>
      <c r="C89" s="18" t="s">
        <v>208</v>
      </c>
      <c r="D89" s="18" t="s">
        <v>207</v>
      </c>
      <c r="E89" s="37">
        <v>30.96</v>
      </c>
      <c r="F89" s="21">
        <v>30</v>
      </c>
      <c r="G89" s="21"/>
      <c r="H89" s="18"/>
      <c r="I89" s="23" t="s">
        <v>31</v>
      </c>
      <c r="J89" s="23"/>
      <c r="K89" s="33">
        <v>40544</v>
      </c>
      <c r="L89" s="18"/>
      <c r="M89" s="45">
        <v>6</v>
      </c>
      <c r="N89" s="23">
        <v>1</v>
      </c>
      <c r="O89" s="26">
        <f t="shared" si="12"/>
        <v>31.7</v>
      </c>
      <c r="P89" s="27">
        <f t="shared" si="24"/>
        <v>31.709599999999998</v>
      </c>
      <c r="Q89" s="28">
        <f t="shared" si="18"/>
        <v>0.73999999999999844</v>
      </c>
      <c r="R89" s="29">
        <f t="shared" si="19"/>
        <v>2.3901808785529666E-2</v>
      </c>
      <c r="S89" s="30"/>
      <c r="T89" s="47">
        <f t="shared" si="20"/>
        <v>32.105699999999999</v>
      </c>
      <c r="U89" s="39">
        <f t="shared" si="21"/>
        <v>32.104999999999997</v>
      </c>
      <c r="V89" s="48">
        <f t="shared" si="22"/>
        <v>0.39539999999999864</v>
      </c>
      <c r="W89" s="49">
        <f t="shared" si="23"/>
        <v>1.2469409894795225E-2</v>
      </c>
    </row>
    <row r="90" spans="1:23" s="39" customFormat="1" ht="51" x14ac:dyDescent="0.25">
      <c r="A90" s="35" t="s">
        <v>209</v>
      </c>
      <c r="B90" s="35" t="s">
        <v>21</v>
      </c>
      <c r="C90" s="22" t="s">
        <v>210</v>
      </c>
      <c r="D90" s="36" t="s">
        <v>211</v>
      </c>
      <c r="E90" s="37">
        <v>51.61</v>
      </c>
      <c r="F90" s="38">
        <v>50</v>
      </c>
      <c r="G90" s="21"/>
      <c r="H90" s="18" t="s">
        <v>42</v>
      </c>
      <c r="I90" s="23" t="s">
        <v>31</v>
      </c>
      <c r="J90" s="23"/>
      <c r="K90" s="33">
        <v>40544</v>
      </c>
      <c r="L90" s="18"/>
      <c r="M90" s="45">
        <v>3</v>
      </c>
      <c r="N90" s="23">
        <v>1</v>
      </c>
      <c r="O90" s="26">
        <f t="shared" si="12"/>
        <v>52.85</v>
      </c>
      <c r="P90" s="27">
        <f t="shared" si="24"/>
        <v>52.8596</v>
      </c>
      <c r="Q90" s="28">
        <f t="shared" si="18"/>
        <v>1.240000000000002</v>
      </c>
      <c r="R90" s="29">
        <f t="shared" si="19"/>
        <v>2.4026351482270916E-2</v>
      </c>
      <c r="S90" s="30"/>
      <c r="T90" s="47">
        <f t="shared" si="20"/>
        <v>53.5199</v>
      </c>
      <c r="U90" s="39">
        <f t="shared" si="21"/>
        <v>53.518999999999998</v>
      </c>
      <c r="V90" s="48">
        <f t="shared" si="22"/>
        <v>0.65939999999999799</v>
      </c>
      <c r="W90" s="49">
        <f t="shared" si="23"/>
        <v>1.2474555236891652E-2</v>
      </c>
    </row>
    <row r="91" spans="1:23" s="39" customFormat="1" ht="38.25" x14ac:dyDescent="0.25">
      <c r="A91" s="35" t="s">
        <v>212</v>
      </c>
      <c r="B91" s="35" t="s">
        <v>21</v>
      </c>
      <c r="C91" s="18" t="s">
        <v>213</v>
      </c>
      <c r="D91" s="19" t="s">
        <v>214</v>
      </c>
      <c r="E91" s="37">
        <v>10.32</v>
      </c>
      <c r="F91" s="62">
        <v>10</v>
      </c>
      <c r="G91" s="38"/>
      <c r="H91" s="18"/>
      <c r="I91" s="23" t="s">
        <v>31</v>
      </c>
      <c r="J91" s="23"/>
      <c r="K91" s="33">
        <v>40544</v>
      </c>
      <c r="L91" s="18"/>
      <c r="M91" s="45">
        <v>2</v>
      </c>
      <c r="N91" s="23">
        <v>1</v>
      </c>
      <c r="O91" s="26">
        <f t="shared" si="12"/>
        <v>10.56</v>
      </c>
      <c r="P91" s="27">
        <f t="shared" si="24"/>
        <v>10.569800000000001</v>
      </c>
      <c r="Q91" s="28">
        <f t="shared" si="18"/>
        <v>0.24000000000000021</v>
      </c>
      <c r="R91" s="29">
        <f t="shared" si="19"/>
        <v>2.3255813953488393E-2</v>
      </c>
      <c r="S91" s="30"/>
      <c r="T91" s="47">
        <f t="shared" si="20"/>
        <v>10.7018</v>
      </c>
      <c r="U91" s="39">
        <f t="shared" si="21"/>
        <v>10.701000000000001</v>
      </c>
      <c r="V91" s="48">
        <f t="shared" si="22"/>
        <v>0.13119999999999976</v>
      </c>
      <c r="W91" s="49">
        <f t="shared" si="23"/>
        <v>1.2412723041117122E-2</v>
      </c>
    </row>
    <row r="92" spans="1:23" s="39" customFormat="1" ht="38.25" x14ac:dyDescent="0.25">
      <c r="A92" s="35" t="s">
        <v>215</v>
      </c>
      <c r="B92" s="35" t="s">
        <v>21</v>
      </c>
      <c r="C92" s="18" t="s">
        <v>216</v>
      </c>
      <c r="D92" s="19" t="s">
        <v>217</v>
      </c>
      <c r="E92" s="37">
        <v>103.23</v>
      </c>
      <c r="F92" s="62">
        <v>100</v>
      </c>
      <c r="G92" s="38"/>
      <c r="H92" s="18"/>
      <c r="I92" s="23" t="s">
        <v>31</v>
      </c>
      <c r="J92" s="23"/>
      <c r="K92" s="33">
        <v>40544</v>
      </c>
      <c r="L92" s="18"/>
      <c r="M92" s="45">
        <v>1</v>
      </c>
      <c r="N92" s="23">
        <v>1</v>
      </c>
      <c r="O92" s="26">
        <f t="shared" si="12"/>
        <v>105.72</v>
      </c>
      <c r="P92" s="27">
        <f t="shared" si="24"/>
        <v>105.7296</v>
      </c>
      <c r="Q92" s="28">
        <f t="shared" si="18"/>
        <v>2.4899999999999949</v>
      </c>
      <c r="R92" s="29">
        <f t="shared" si="19"/>
        <v>2.4120895088636973E-2</v>
      </c>
      <c r="S92" s="30"/>
      <c r="T92" s="47">
        <f t="shared" si="20"/>
        <v>107.05040000000001</v>
      </c>
      <c r="U92" s="39">
        <f t="shared" si="21"/>
        <v>107.05</v>
      </c>
      <c r="V92" s="48">
        <f t="shared" si="22"/>
        <v>1.3203999999999922</v>
      </c>
      <c r="W92" s="49">
        <f t="shared" si="23"/>
        <v>1.2488461131036079E-2</v>
      </c>
    </row>
    <row r="93" spans="1:23" s="39" customFormat="1" ht="51" x14ac:dyDescent="0.25">
      <c r="A93" s="35" t="s">
        <v>215</v>
      </c>
      <c r="B93" s="35" t="s">
        <v>21</v>
      </c>
      <c r="C93" s="22" t="s">
        <v>218</v>
      </c>
      <c r="D93" s="36" t="s">
        <v>219</v>
      </c>
      <c r="E93" s="37">
        <v>516.15</v>
      </c>
      <c r="F93" s="38">
        <v>500</v>
      </c>
      <c r="G93" s="21"/>
      <c r="H93" s="18" t="s">
        <v>42</v>
      </c>
      <c r="I93" s="23" t="s">
        <v>31</v>
      </c>
      <c r="J93" s="23"/>
      <c r="K93" s="33">
        <v>40544</v>
      </c>
      <c r="L93" s="18"/>
      <c r="M93" s="45">
        <v>1</v>
      </c>
      <c r="N93" s="23">
        <v>1</v>
      </c>
      <c r="O93" s="26">
        <f t="shared" si="12"/>
        <v>528.64</v>
      </c>
      <c r="P93" s="27">
        <f t="shared" si="24"/>
        <v>528.64800000000002</v>
      </c>
      <c r="Q93" s="28">
        <f t="shared" si="18"/>
        <v>12.490000000000009</v>
      </c>
      <c r="R93" s="29">
        <f t="shared" si="19"/>
        <v>2.4198391940327444E-2</v>
      </c>
      <c r="S93" s="30"/>
      <c r="T93" s="47">
        <f t="shared" si="20"/>
        <v>535.25189999999998</v>
      </c>
      <c r="U93" s="39">
        <f t="shared" si="21"/>
        <v>535.25099999999998</v>
      </c>
      <c r="V93" s="48">
        <f t="shared" si="22"/>
        <v>6.6029999999999518</v>
      </c>
      <c r="W93" s="49">
        <f t="shared" si="23"/>
        <v>1.2490352748898986E-2</v>
      </c>
    </row>
    <row r="94" spans="1:23" s="39" customFormat="1" ht="63.75" x14ac:dyDescent="0.25">
      <c r="A94" s="35" t="s">
        <v>220</v>
      </c>
      <c r="B94" s="35" t="s">
        <v>21</v>
      </c>
      <c r="C94" s="18" t="s">
        <v>221</v>
      </c>
      <c r="D94" s="18" t="s">
        <v>222</v>
      </c>
      <c r="E94" s="37">
        <v>5</v>
      </c>
      <c r="F94" s="21">
        <v>5</v>
      </c>
      <c r="G94" s="21"/>
      <c r="H94" s="39" t="s">
        <v>223</v>
      </c>
      <c r="I94" s="23" t="s">
        <v>26</v>
      </c>
      <c r="J94" s="23" t="s">
        <v>26</v>
      </c>
      <c r="K94" s="23" t="s">
        <v>27</v>
      </c>
      <c r="L94" s="18"/>
      <c r="M94" s="24">
        <v>1</v>
      </c>
      <c r="N94" s="25">
        <v>4</v>
      </c>
      <c r="O94" s="26">
        <f t="shared" si="12"/>
        <v>5</v>
      </c>
      <c r="P94" s="27">
        <f t="shared" si="24"/>
        <v>5</v>
      </c>
      <c r="Q94" s="28">
        <f t="shared" si="18"/>
        <v>0</v>
      </c>
      <c r="R94" s="29">
        <f t="shared" si="19"/>
        <v>0</v>
      </c>
      <c r="S94" s="30"/>
      <c r="T94" s="31">
        <f t="shared" ref="T94:W96" si="25">O94</f>
        <v>5</v>
      </c>
      <c r="U94" s="32">
        <f t="shared" si="25"/>
        <v>5</v>
      </c>
      <c r="V94" s="32">
        <f t="shared" si="25"/>
        <v>0</v>
      </c>
      <c r="W94" s="32">
        <f t="shared" si="25"/>
        <v>0</v>
      </c>
    </row>
    <row r="95" spans="1:23" s="39" customFormat="1" ht="38.25" x14ac:dyDescent="0.25">
      <c r="A95" s="18" t="s">
        <v>224</v>
      </c>
      <c r="B95" s="18" t="s">
        <v>21</v>
      </c>
      <c r="C95" s="18" t="s">
        <v>225</v>
      </c>
      <c r="D95" s="18" t="s">
        <v>226</v>
      </c>
      <c r="E95" s="20">
        <v>250</v>
      </c>
      <c r="F95" s="34">
        <v>250</v>
      </c>
      <c r="G95" s="21"/>
      <c r="H95" s="18" t="s">
        <v>37</v>
      </c>
      <c r="I95" s="23"/>
      <c r="J95" s="23"/>
      <c r="K95" s="23"/>
      <c r="L95" s="18"/>
      <c r="M95" s="24">
        <v>2</v>
      </c>
      <c r="N95" s="25">
        <v>3</v>
      </c>
      <c r="O95" s="26">
        <f t="shared" si="12"/>
        <v>250</v>
      </c>
      <c r="P95" s="27">
        <f t="shared" si="24"/>
        <v>250</v>
      </c>
      <c r="Q95" s="28">
        <f t="shared" si="18"/>
        <v>0</v>
      </c>
      <c r="R95" s="29">
        <f t="shared" si="19"/>
        <v>0</v>
      </c>
      <c r="S95" s="30"/>
      <c r="T95" s="31">
        <f t="shared" si="25"/>
        <v>250</v>
      </c>
      <c r="U95" s="32">
        <f t="shared" si="25"/>
        <v>250</v>
      </c>
      <c r="V95" s="32">
        <f t="shared" si="25"/>
        <v>0</v>
      </c>
      <c r="W95" s="32">
        <f t="shared" si="25"/>
        <v>0</v>
      </c>
    </row>
    <row r="96" spans="1:23" s="39" customFormat="1" ht="102" x14ac:dyDescent="0.25">
      <c r="A96" s="18" t="s">
        <v>224</v>
      </c>
      <c r="B96" s="35" t="s">
        <v>21</v>
      </c>
      <c r="C96" s="22" t="s">
        <v>227</v>
      </c>
      <c r="D96" s="36" t="s">
        <v>228</v>
      </c>
      <c r="E96" s="20">
        <v>250</v>
      </c>
      <c r="F96" s="38">
        <v>250</v>
      </c>
      <c r="G96" s="25"/>
      <c r="H96" s="18" t="s">
        <v>229</v>
      </c>
      <c r="I96" s="23"/>
      <c r="J96" s="23"/>
      <c r="K96" s="23"/>
      <c r="L96" s="18"/>
      <c r="M96" s="24">
        <v>2</v>
      </c>
      <c r="N96" s="25">
        <v>3</v>
      </c>
      <c r="O96" s="26">
        <f t="shared" si="12"/>
        <v>250</v>
      </c>
      <c r="P96" s="27">
        <f t="shared" si="24"/>
        <v>250</v>
      </c>
      <c r="Q96" s="28">
        <f t="shared" si="18"/>
        <v>0</v>
      </c>
      <c r="R96" s="29">
        <f t="shared" si="19"/>
        <v>0</v>
      </c>
      <c r="S96" s="30"/>
      <c r="T96" s="31">
        <f t="shared" si="25"/>
        <v>250</v>
      </c>
      <c r="U96" s="32">
        <f t="shared" si="25"/>
        <v>250</v>
      </c>
      <c r="V96" s="32">
        <f t="shared" si="25"/>
        <v>0</v>
      </c>
      <c r="W96" s="32">
        <f t="shared" si="25"/>
        <v>0</v>
      </c>
    </row>
    <row r="97" spans="1:23" s="39" customFormat="1" ht="63.75" x14ac:dyDescent="0.25">
      <c r="A97" s="35" t="s">
        <v>230</v>
      </c>
      <c r="B97" s="35" t="s">
        <v>21</v>
      </c>
      <c r="C97" s="18" t="s">
        <v>231</v>
      </c>
      <c r="D97" s="18" t="s">
        <v>232</v>
      </c>
      <c r="E97" s="20">
        <v>10.32</v>
      </c>
      <c r="F97" s="21">
        <v>10</v>
      </c>
      <c r="G97" s="21"/>
      <c r="H97" s="18" t="s">
        <v>42</v>
      </c>
      <c r="I97" s="23"/>
      <c r="J97" s="23"/>
      <c r="K97" s="33"/>
      <c r="L97" s="18"/>
      <c r="M97" s="45">
        <v>2</v>
      </c>
      <c r="N97" s="23">
        <v>1</v>
      </c>
      <c r="O97" s="26">
        <f t="shared" si="12"/>
        <v>10.56</v>
      </c>
      <c r="P97" s="27">
        <f t="shared" si="24"/>
        <v>10.569800000000001</v>
      </c>
      <c r="Q97" s="28">
        <f t="shared" si="18"/>
        <v>0.24000000000000021</v>
      </c>
      <c r="R97" s="29">
        <f t="shared" si="19"/>
        <v>2.3255813953488393E-2</v>
      </c>
      <c r="S97" s="30"/>
      <c r="T97" s="47">
        <f>IF(N97=1,ROUND(P97*$X$1*100,2)/100,P97)</f>
        <v>10.7018</v>
      </c>
      <c r="U97" s="39">
        <f>IF(N97=1,INT(P97*$X$1*1000)/1000,P97)</f>
        <v>10.701000000000001</v>
      </c>
      <c r="V97" s="48">
        <f>U97-P97</f>
        <v>0.13119999999999976</v>
      </c>
      <c r="W97" s="49">
        <f>IF(P97&lt;&gt;0,V97/P97,0)</f>
        <v>1.2412723041117122E-2</v>
      </c>
    </row>
    <row r="98" spans="1:23" s="39" customFormat="1" ht="38.25" x14ac:dyDescent="0.25">
      <c r="A98" s="35" t="s">
        <v>233</v>
      </c>
      <c r="B98" s="35" t="s">
        <v>21</v>
      </c>
      <c r="C98" s="18" t="s">
        <v>234</v>
      </c>
      <c r="D98" s="18" t="s">
        <v>235</v>
      </c>
      <c r="E98" s="20">
        <v>1.8</v>
      </c>
      <c r="F98" s="21">
        <v>1.8</v>
      </c>
      <c r="G98" s="21"/>
      <c r="H98" s="18" t="s">
        <v>236</v>
      </c>
      <c r="I98" s="23"/>
      <c r="J98" s="23"/>
      <c r="K98" s="33"/>
      <c r="L98" s="18"/>
      <c r="M98" s="24">
        <v>1</v>
      </c>
      <c r="N98" s="25">
        <v>4</v>
      </c>
      <c r="O98" s="26">
        <f t="shared" si="12"/>
        <v>1.8</v>
      </c>
      <c r="P98" s="27">
        <f t="shared" si="24"/>
        <v>1.8</v>
      </c>
      <c r="Q98" s="28">
        <f t="shared" si="18"/>
        <v>0</v>
      </c>
      <c r="R98" s="29">
        <f t="shared" si="19"/>
        <v>0</v>
      </c>
      <c r="S98" s="30"/>
      <c r="T98" s="31">
        <f t="shared" ref="T98:W106" si="26">O98</f>
        <v>1.8</v>
      </c>
      <c r="U98" s="32">
        <f t="shared" si="26"/>
        <v>1.8</v>
      </c>
      <c r="V98" s="32">
        <f t="shared" si="26"/>
        <v>0</v>
      </c>
      <c r="W98" s="32">
        <f t="shared" si="26"/>
        <v>0</v>
      </c>
    </row>
    <row r="99" spans="1:23" s="39" customFormat="1" ht="38.25" x14ac:dyDescent="0.25">
      <c r="A99" s="35" t="s">
        <v>233</v>
      </c>
      <c r="B99" s="35" t="s">
        <v>21</v>
      </c>
      <c r="C99" s="18" t="s">
        <v>237</v>
      </c>
      <c r="D99" s="18" t="s">
        <v>235</v>
      </c>
      <c r="E99" s="20">
        <v>0.3</v>
      </c>
      <c r="F99" s="21">
        <v>0.3</v>
      </c>
      <c r="G99" s="21"/>
      <c r="H99" s="18" t="s">
        <v>238</v>
      </c>
      <c r="I99" s="23"/>
      <c r="J99" s="23"/>
      <c r="K99" s="33"/>
      <c r="L99" s="18"/>
      <c r="M99" s="24">
        <v>1</v>
      </c>
      <c r="N99" s="25">
        <v>4</v>
      </c>
      <c r="O99" s="26">
        <f t="shared" si="12"/>
        <v>0.3</v>
      </c>
      <c r="P99" s="27">
        <f t="shared" si="24"/>
        <v>0.3</v>
      </c>
      <c r="Q99" s="28">
        <f t="shared" si="18"/>
        <v>0</v>
      </c>
      <c r="R99" s="29">
        <f t="shared" si="19"/>
        <v>0</v>
      </c>
      <c r="S99" s="30"/>
      <c r="T99" s="31">
        <f t="shared" si="26"/>
        <v>0.3</v>
      </c>
      <c r="U99" s="32">
        <f t="shared" si="26"/>
        <v>0.3</v>
      </c>
      <c r="V99" s="32">
        <f t="shared" si="26"/>
        <v>0</v>
      </c>
      <c r="W99" s="32">
        <f t="shared" si="26"/>
        <v>0</v>
      </c>
    </row>
    <row r="100" spans="1:23" s="39" customFormat="1" ht="51" x14ac:dyDescent="0.25">
      <c r="A100" s="35" t="s">
        <v>233</v>
      </c>
      <c r="B100" s="35" t="s">
        <v>21</v>
      </c>
      <c r="C100" s="18" t="s">
        <v>239</v>
      </c>
      <c r="D100" s="18" t="s">
        <v>240</v>
      </c>
      <c r="E100" s="20">
        <v>1.8</v>
      </c>
      <c r="F100" s="21">
        <v>1.8</v>
      </c>
      <c r="G100" s="21"/>
      <c r="H100" s="18" t="s">
        <v>241</v>
      </c>
      <c r="I100" s="23"/>
      <c r="J100" s="23"/>
      <c r="K100" s="33"/>
      <c r="L100" s="18"/>
      <c r="M100" s="24">
        <v>1</v>
      </c>
      <c r="N100" s="25">
        <v>4</v>
      </c>
      <c r="O100" s="26">
        <f t="shared" si="12"/>
        <v>1.8</v>
      </c>
      <c r="P100" s="27">
        <f t="shared" si="24"/>
        <v>1.8</v>
      </c>
      <c r="Q100" s="28">
        <f t="shared" si="18"/>
        <v>0</v>
      </c>
      <c r="R100" s="29">
        <f t="shared" si="19"/>
        <v>0</v>
      </c>
      <c r="S100" s="30"/>
      <c r="T100" s="31">
        <f t="shared" si="26"/>
        <v>1.8</v>
      </c>
      <c r="U100" s="32">
        <f t="shared" si="26"/>
        <v>1.8</v>
      </c>
      <c r="V100" s="32">
        <f t="shared" si="26"/>
        <v>0</v>
      </c>
      <c r="W100" s="32">
        <f t="shared" si="26"/>
        <v>0</v>
      </c>
    </row>
    <row r="101" spans="1:23" s="39" customFormat="1" ht="51" x14ac:dyDescent="0.25">
      <c r="A101" s="35" t="s">
        <v>233</v>
      </c>
      <c r="B101" s="35" t="s">
        <v>21</v>
      </c>
      <c r="C101" s="18" t="s">
        <v>242</v>
      </c>
      <c r="D101" s="18" t="s">
        <v>240</v>
      </c>
      <c r="E101" s="20">
        <v>0.3</v>
      </c>
      <c r="F101" s="21">
        <v>0.3</v>
      </c>
      <c r="G101" s="21"/>
      <c r="H101" s="18" t="s">
        <v>243</v>
      </c>
      <c r="I101" s="23"/>
      <c r="J101" s="23"/>
      <c r="K101" s="33"/>
      <c r="L101" s="18"/>
      <c r="M101" s="24">
        <v>1</v>
      </c>
      <c r="N101" s="25">
        <v>4</v>
      </c>
      <c r="O101" s="26">
        <f t="shared" si="12"/>
        <v>0.3</v>
      </c>
      <c r="P101" s="27">
        <f t="shared" si="24"/>
        <v>0.3</v>
      </c>
      <c r="Q101" s="28">
        <f t="shared" si="18"/>
        <v>0</v>
      </c>
      <c r="R101" s="29">
        <f t="shared" si="19"/>
        <v>0</v>
      </c>
      <c r="S101" s="30"/>
      <c r="T101" s="31">
        <f t="shared" si="26"/>
        <v>0.3</v>
      </c>
      <c r="U101" s="32">
        <f t="shared" si="26"/>
        <v>0.3</v>
      </c>
      <c r="V101" s="32">
        <f t="shared" si="26"/>
        <v>0</v>
      </c>
      <c r="W101" s="32">
        <f t="shared" si="26"/>
        <v>0</v>
      </c>
    </row>
    <row r="102" spans="1:23" s="39" customFormat="1" ht="38.25" x14ac:dyDescent="0.25">
      <c r="A102" s="35" t="s">
        <v>244</v>
      </c>
      <c r="B102" s="35" t="s">
        <v>21</v>
      </c>
      <c r="C102" s="18" t="s">
        <v>245</v>
      </c>
      <c r="D102" s="18" t="s">
        <v>235</v>
      </c>
      <c r="E102" s="20">
        <v>45</v>
      </c>
      <c r="F102" s="21">
        <v>45</v>
      </c>
      <c r="G102" s="21"/>
      <c r="H102" s="18" t="s">
        <v>246</v>
      </c>
      <c r="I102" s="23"/>
      <c r="J102" s="23"/>
      <c r="K102" s="33"/>
      <c r="L102" s="18"/>
      <c r="M102" s="24">
        <v>1</v>
      </c>
      <c r="N102" s="25">
        <v>4</v>
      </c>
      <c r="O102" s="26">
        <f t="shared" si="12"/>
        <v>45</v>
      </c>
      <c r="P102" s="27">
        <f t="shared" si="24"/>
        <v>45</v>
      </c>
      <c r="Q102" s="28">
        <f t="shared" si="18"/>
        <v>0</v>
      </c>
      <c r="R102" s="29">
        <f t="shared" si="19"/>
        <v>0</v>
      </c>
      <c r="S102" s="30"/>
      <c r="T102" s="31">
        <f t="shared" si="26"/>
        <v>45</v>
      </c>
      <c r="U102" s="32">
        <f t="shared" si="26"/>
        <v>45</v>
      </c>
      <c r="V102" s="32">
        <f t="shared" si="26"/>
        <v>0</v>
      </c>
      <c r="W102" s="32">
        <f t="shared" si="26"/>
        <v>0</v>
      </c>
    </row>
    <row r="103" spans="1:23" s="39" customFormat="1" ht="38.25" x14ac:dyDescent="0.25">
      <c r="A103" s="35" t="s">
        <v>244</v>
      </c>
      <c r="B103" s="35" t="s">
        <v>21</v>
      </c>
      <c r="C103" s="18" t="s">
        <v>247</v>
      </c>
      <c r="D103" s="18" t="s">
        <v>235</v>
      </c>
      <c r="E103" s="20">
        <v>45</v>
      </c>
      <c r="F103" s="21">
        <v>45</v>
      </c>
      <c r="G103" s="21"/>
      <c r="H103" s="18" t="s">
        <v>248</v>
      </c>
      <c r="I103" s="23"/>
      <c r="J103" s="23"/>
      <c r="K103" s="33"/>
      <c r="L103" s="18"/>
      <c r="M103" s="24">
        <v>1</v>
      </c>
      <c r="N103" s="25">
        <v>4</v>
      </c>
      <c r="O103" s="26">
        <f t="shared" si="12"/>
        <v>45</v>
      </c>
      <c r="P103" s="27">
        <f t="shared" si="24"/>
        <v>45</v>
      </c>
      <c r="Q103" s="28">
        <f t="shared" si="18"/>
        <v>0</v>
      </c>
      <c r="R103" s="29">
        <f t="shared" si="19"/>
        <v>0</v>
      </c>
      <c r="S103" s="30"/>
      <c r="T103" s="31">
        <f t="shared" si="26"/>
        <v>45</v>
      </c>
      <c r="U103" s="32">
        <f t="shared" si="26"/>
        <v>45</v>
      </c>
      <c r="V103" s="32">
        <f t="shared" si="26"/>
        <v>0</v>
      </c>
      <c r="W103" s="32">
        <f t="shared" si="26"/>
        <v>0</v>
      </c>
    </row>
    <row r="104" spans="1:23" s="39" customFormat="1" ht="51" x14ac:dyDescent="0.25">
      <c r="A104" s="39" t="s">
        <v>249</v>
      </c>
      <c r="B104" s="35" t="s">
        <v>21</v>
      </c>
      <c r="C104" s="39" t="s">
        <v>250</v>
      </c>
      <c r="D104" s="39" t="s">
        <v>251</v>
      </c>
      <c r="E104" s="20">
        <f>1.75</f>
        <v>1.75</v>
      </c>
      <c r="F104" s="63">
        <v>1.72</v>
      </c>
      <c r="G104" s="64"/>
      <c r="H104" s="22" t="s">
        <v>252</v>
      </c>
      <c r="I104" s="23" t="s">
        <v>26</v>
      </c>
      <c r="J104" s="23"/>
      <c r="K104" s="65">
        <v>41091</v>
      </c>
      <c r="L104" s="18"/>
      <c r="M104" s="24">
        <v>6</v>
      </c>
      <c r="N104" s="25">
        <v>3</v>
      </c>
      <c r="O104" s="26">
        <f t="shared" ref="O104:O108" si="27">IF(N104=1,INT(E104*$S$1*100)/100,E104)</f>
        <v>1.75</v>
      </c>
      <c r="P104" s="27">
        <f t="shared" si="24"/>
        <v>1.75</v>
      </c>
      <c r="Q104" s="28">
        <f t="shared" si="18"/>
        <v>0</v>
      </c>
      <c r="R104" s="29">
        <f t="shared" si="19"/>
        <v>0</v>
      </c>
      <c r="S104" s="30"/>
      <c r="T104" s="31">
        <f t="shared" si="26"/>
        <v>1.75</v>
      </c>
      <c r="U104" s="32">
        <f t="shared" si="26"/>
        <v>1.75</v>
      </c>
      <c r="V104" s="32">
        <f t="shared" si="26"/>
        <v>0</v>
      </c>
      <c r="W104" s="32">
        <f t="shared" si="26"/>
        <v>0</v>
      </c>
    </row>
    <row r="105" spans="1:23" s="39" customFormat="1" ht="51" x14ac:dyDescent="0.25">
      <c r="A105" s="39" t="s">
        <v>249</v>
      </c>
      <c r="B105" s="35" t="s">
        <v>21</v>
      </c>
      <c r="C105" s="39" t="s">
        <v>253</v>
      </c>
      <c r="D105" s="39" t="s">
        <v>251</v>
      </c>
      <c r="E105" s="20">
        <f>5.92</f>
        <v>5.92</v>
      </c>
      <c r="F105" s="63">
        <v>5.81</v>
      </c>
      <c r="G105" s="64"/>
      <c r="H105" s="22" t="s">
        <v>252</v>
      </c>
      <c r="I105" s="23" t="s">
        <v>26</v>
      </c>
      <c r="J105" s="23"/>
      <c r="K105" s="65">
        <v>41091</v>
      </c>
      <c r="L105" s="18"/>
      <c r="M105" s="24">
        <v>6</v>
      </c>
      <c r="N105" s="25">
        <v>3</v>
      </c>
      <c r="O105" s="26">
        <f t="shared" si="27"/>
        <v>5.92</v>
      </c>
      <c r="P105" s="27">
        <f t="shared" si="24"/>
        <v>5.92</v>
      </c>
      <c r="Q105" s="28">
        <f t="shared" si="18"/>
        <v>0</v>
      </c>
      <c r="R105" s="29">
        <f t="shared" si="19"/>
        <v>0</v>
      </c>
      <c r="S105" s="30"/>
      <c r="T105" s="31">
        <f t="shared" si="26"/>
        <v>5.92</v>
      </c>
      <c r="U105" s="32">
        <f t="shared" si="26"/>
        <v>5.92</v>
      </c>
      <c r="V105" s="32">
        <f t="shared" si="26"/>
        <v>0</v>
      </c>
      <c r="W105" s="32">
        <f t="shared" si="26"/>
        <v>0</v>
      </c>
    </row>
    <row r="106" spans="1:23" s="39" customFormat="1" ht="51" x14ac:dyDescent="0.25">
      <c r="A106" s="39" t="s">
        <v>249</v>
      </c>
      <c r="B106" s="35" t="s">
        <v>21</v>
      </c>
      <c r="C106" s="39" t="s">
        <v>254</v>
      </c>
      <c r="D106" s="39" t="s">
        <v>251</v>
      </c>
      <c r="E106" s="20">
        <f>16.8</f>
        <v>16.8</v>
      </c>
      <c r="F106" s="63">
        <v>16.510000000000002</v>
      </c>
      <c r="G106" s="64"/>
      <c r="H106" s="22" t="s">
        <v>252</v>
      </c>
      <c r="I106" s="23" t="s">
        <v>26</v>
      </c>
      <c r="J106" s="23"/>
      <c r="K106" s="65">
        <v>41091</v>
      </c>
      <c r="L106" s="18"/>
      <c r="M106" s="24">
        <v>6</v>
      </c>
      <c r="N106" s="25">
        <v>3</v>
      </c>
      <c r="O106" s="26">
        <f t="shared" si="27"/>
        <v>16.8</v>
      </c>
      <c r="P106" s="27">
        <f t="shared" si="24"/>
        <v>16.8</v>
      </c>
      <c r="Q106" s="28">
        <f t="shared" si="18"/>
        <v>0</v>
      </c>
      <c r="R106" s="29">
        <f t="shared" si="19"/>
        <v>0</v>
      </c>
      <c r="S106" s="30"/>
      <c r="T106" s="31">
        <f t="shared" si="26"/>
        <v>16.8</v>
      </c>
      <c r="U106" s="32">
        <f t="shared" si="26"/>
        <v>16.8</v>
      </c>
      <c r="V106" s="32">
        <f t="shared" si="26"/>
        <v>0</v>
      </c>
      <c r="W106" s="32">
        <f t="shared" si="26"/>
        <v>0</v>
      </c>
    </row>
    <row r="107" spans="1:23" s="39" customFormat="1" ht="38.25" x14ac:dyDescent="0.25">
      <c r="A107" s="35" t="s">
        <v>255</v>
      </c>
      <c r="B107" s="35" t="s">
        <v>21</v>
      </c>
      <c r="C107" s="18" t="s">
        <v>256</v>
      </c>
      <c r="D107" s="18" t="s">
        <v>257</v>
      </c>
      <c r="E107" s="20">
        <v>5.16</v>
      </c>
      <c r="F107" s="21">
        <v>5</v>
      </c>
      <c r="G107" s="21"/>
      <c r="H107" s="18"/>
      <c r="I107" s="23"/>
      <c r="J107" s="23"/>
      <c r="K107" s="33"/>
      <c r="L107" s="18"/>
      <c r="M107" s="45">
        <v>1</v>
      </c>
      <c r="N107" s="23">
        <v>1</v>
      </c>
      <c r="O107" s="26">
        <f t="shared" si="27"/>
        <v>5.28</v>
      </c>
      <c r="P107" s="27">
        <f t="shared" si="24"/>
        <v>5.2849000000000004</v>
      </c>
      <c r="Q107" s="28">
        <f t="shared" si="18"/>
        <v>0.12000000000000011</v>
      </c>
      <c r="R107" s="29">
        <f t="shared" si="19"/>
        <v>2.3255813953488393E-2</v>
      </c>
      <c r="S107" s="30"/>
      <c r="T107" s="47">
        <f t="shared" ref="T107:T113" si="28">IF(N107=1,ROUND(P107*$X$1*100,2)/100,P107)</f>
        <v>5.3509000000000002</v>
      </c>
      <c r="U107" s="39">
        <f t="shared" ref="U107:U113" si="29">IF(N107=1,INT(P107*$X$1*1000)/1000,P107)</f>
        <v>5.35</v>
      </c>
      <c r="V107" s="48">
        <f t="shared" ref="V107:V113" si="30">U107-P107</f>
        <v>6.509999999999927E-2</v>
      </c>
      <c r="W107" s="49">
        <f t="shared" ref="W107:W113" si="31">IF(P107&lt;&gt;0,V107/P107,0)</f>
        <v>1.2318113871596295E-2</v>
      </c>
    </row>
    <row r="108" spans="1:23" s="39" customFormat="1" ht="38.25" x14ac:dyDescent="0.25">
      <c r="A108" s="35" t="s">
        <v>255</v>
      </c>
      <c r="B108" s="35" t="s">
        <v>21</v>
      </c>
      <c r="C108" s="18" t="s">
        <v>258</v>
      </c>
      <c r="D108" s="18" t="s">
        <v>259</v>
      </c>
      <c r="E108" s="66">
        <v>5.16</v>
      </c>
      <c r="F108" s="21" t="s">
        <v>260</v>
      </c>
      <c r="G108" s="21"/>
      <c r="H108" s="18"/>
      <c r="I108" s="23"/>
      <c r="J108" s="23"/>
      <c r="K108" s="33"/>
      <c r="L108" s="18"/>
      <c r="M108" s="45">
        <v>1</v>
      </c>
      <c r="N108" s="23">
        <v>1</v>
      </c>
      <c r="O108" s="26">
        <f t="shared" si="27"/>
        <v>5.28</v>
      </c>
      <c r="P108" s="27">
        <f t="shared" si="24"/>
        <v>5.2849000000000004</v>
      </c>
      <c r="Q108" s="28">
        <v>0.16</v>
      </c>
      <c r="R108" s="29">
        <f>Q108/5</f>
        <v>3.2000000000000001E-2</v>
      </c>
      <c r="S108" s="67"/>
      <c r="T108" s="47" t="s">
        <v>261</v>
      </c>
      <c r="U108" s="39">
        <f t="shared" si="29"/>
        <v>5.35</v>
      </c>
      <c r="V108" s="48">
        <f t="shared" si="30"/>
        <v>6.509999999999927E-2</v>
      </c>
      <c r="W108" s="49">
        <f t="shared" si="31"/>
        <v>1.2318113871596295E-2</v>
      </c>
    </row>
    <row r="109" spans="1:23" s="39" customFormat="1" ht="38.25" x14ac:dyDescent="0.25">
      <c r="A109" s="35" t="s">
        <v>255</v>
      </c>
      <c r="B109" s="35" t="s">
        <v>21</v>
      </c>
      <c r="C109" s="18" t="s">
        <v>262</v>
      </c>
      <c r="D109" s="18" t="s">
        <v>263</v>
      </c>
      <c r="E109" s="20">
        <v>1.03</v>
      </c>
      <c r="F109" s="21">
        <v>1</v>
      </c>
      <c r="G109" s="21"/>
      <c r="H109" s="18"/>
      <c r="I109" s="23"/>
      <c r="J109" s="23"/>
      <c r="K109" s="33"/>
      <c r="L109" s="18"/>
      <c r="M109" s="45">
        <v>1</v>
      </c>
      <c r="N109" s="23">
        <v>1</v>
      </c>
      <c r="O109" s="26">
        <f>IF(N109=1,INT(E109*$S$1*100)/100,E109)</f>
        <v>1.05</v>
      </c>
      <c r="P109" s="27">
        <f t="shared" si="24"/>
        <v>1.0548999999999999</v>
      </c>
      <c r="Q109" s="28">
        <f>O109-E109</f>
        <v>2.0000000000000018E-2</v>
      </c>
      <c r="R109" s="29">
        <f>IF(E109&lt;&gt;0,Q109/E109,0)</f>
        <v>1.9417475728155355E-2</v>
      </c>
      <c r="S109" s="30"/>
      <c r="T109" s="47">
        <f t="shared" si="28"/>
        <v>1.0681</v>
      </c>
      <c r="U109" s="39">
        <f t="shared" si="29"/>
        <v>1.0680000000000001</v>
      </c>
      <c r="V109" s="48">
        <f t="shared" si="30"/>
        <v>1.3100000000000112E-2</v>
      </c>
      <c r="W109" s="49">
        <f t="shared" si="31"/>
        <v>1.2418238695611065E-2</v>
      </c>
    </row>
    <row r="110" spans="1:23" s="39" customFormat="1" ht="38.25" x14ac:dyDescent="0.25">
      <c r="A110" s="35" t="s">
        <v>255</v>
      </c>
      <c r="B110" s="35" t="s">
        <v>21</v>
      </c>
      <c r="C110" s="18" t="s">
        <v>264</v>
      </c>
      <c r="D110" s="18" t="s">
        <v>257</v>
      </c>
      <c r="E110" s="20">
        <v>309.69</v>
      </c>
      <c r="F110" s="21">
        <v>300</v>
      </c>
      <c r="G110" s="21"/>
      <c r="H110" s="18"/>
      <c r="I110" s="23"/>
      <c r="J110" s="23"/>
      <c r="K110" s="33"/>
      <c r="L110" s="18"/>
      <c r="M110" s="45">
        <v>1</v>
      </c>
      <c r="N110" s="23">
        <v>1</v>
      </c>
      <c r="O110" s="26">
        <f>IF(N110=1,INT(E110*$S$1*100)/100,E110)</f>
        <v>317.18</v>
      </c>
      <c r="P110" s="27">
        <f t="shared" si="24"/>
        <v>317.18880000000001</v>
      </c>
      <c r="Q110" s="28">
        <f>O110-E110</f>
        <v>7.4900000000000091</v>
      </c>
      <c r="R110" s="29">
        <f>IF(E110&lt;&gt;0,Q110/E110,0)</f>
        <v>2.4185475798379055E-2</v>
      </c>
      <c r="S110" s="30"/>
      <c r="T110" s="47">
        <f t="shared" si="28"/>
        <v>321.15109999999999</v>
      </c>
      <c r="U110" s="39">
        <f t="shared" si="29"/>
        <v>321.15100000000001</v>
      </c>
      <c r="V110" s="48">
        <f t="shared" si="30"/>
        <v>3.9621999999999957</v>
      </c>
      <c r="W110" s="49">
        <f t="shared" si="31"/>
        <v>1.2491613827474348E-2</v>
      </c>
    </row>
    <row r="111" spans="1:23" s="39" customFormat="1" ht="38.25" x14ac:dyDescent="0.25">
      <c r="A111" s="35" t="s">
        <v>265</v>
      </c>
      <c r="B111" s="35" t="s">
        <v>21</v>
      </c>
      <c r="C111" s="18" t="s">
        <v>266</v>
      </c>
      <c r="D111" s="18" t="s">
        <v>267</v>
      </c>
      <c r="E111" s="20">
        <v>1032.3</v>
      </c>
      <c r="F111" s="21">
        <v>1000</v>
      </c>
      <c r="G111" s="21"/>
      <c r="H111" s="18" t="s">
        <v>268</v>
      </c>
      <c r="I111" s="23"/>
      <c r="J111" s="23"/>
      <c r="K111" s="33"/>
      <c r="L111" s="18"/>
      <c r="M111" s="45">
        <v>1</v>
      </c>
      <c r="N111" s="23">
        <v>1</v>
      </c>
      <c r="O111" s="26">
        <f>IF(N111=1,INT(E111*$S$1*100)/100,E111)</f>
        <v>1057.29</v>
      </c>
      <c r="P111" s="27">
        <f t="shared" si="24"/>
        <v>1057.2961</v>
      </c>
      <c r="Q111" s="28">
        <f>O111-E111</f>
        <v>24.990000000000009</v>
      </c>
      <c r="R111" s="29">
        <f>IF(E111&lt;&gt;0,Q111/E111,0)</f>
        <v>2.4208079046788733E-2</v>
      </c>
      <c r="S111" s="30"/>
      <c r="T111" s="47">
        <f t="shared" si="28"/>
        <v>1070.5038</v>
      </c>
      <c r="U111" s="39">
        <f t="shared" si="29"/>
        <v>1070.5029999999999</v>
      </c>
      <c r="V111" s="48">
        <f t="shared" si="30"/>
        <v>13.206899999999905</v>
      </c>
      <c r="W111" s="49">
        <f t="shared" si="31"/>
        <v>1.2491202795508189E-2</v>
      </c>
    </row>
    <row r="112" spans="1:23" s="39" customFormat="1" ht="38.25" x14ac:dyDescent="0.25">
      <c r="A112" s="35" t="s">
        <v>265</v>
      </c>
      <c r="B112" s="35" t="s">
        <v>21</v>
      </c>
      <c r="C112" s="18" t="s">
        <v>269</v>
      </c>
      <c r="D112" s="18" t="s">
        <v>270</v>
      </c>
      <c r="E112" s="20">
        <v>30.96</v>
      </c>
      <c r="F112" s="21">
        <v>30</v>
      </c>
      <c r="G112" s="21"/>
      <c r="H112" s="18" t="s">
        <v>268</v>
      </c>
      <c r="I112" s="23"/>
      <c r="J112" s="23"/>
      <c r="K112" s="33"/>
      <c r="L112" s="18"/>
      <c r="M112" s="45">
        <v>1</v>
      </c>
      <c r="N112" s="23">
        <v>1</v>
      </c>
      <c r="O112" s="26">
        <f>IF(N112=1,INT(E112*$S$1*100)/100,E112)</f>
        <v>31.7</v>
      </c>
      <c r="P112" s="27">
        <f t="shared" si="24"/>
        <v>31.709599999999998</v>
      </c>
      <c r="Q112" s="28">
        <f>O112-E112</f>
        <v>0.73999999999999844</v>
      </c>
      <c r="R112" s="29">
        <f>IF(E112&lt;&gt;0,Q112/E112,0)</f>
        <v>2.3901808785529666E-2</v>
      </c>
      <c r="S112" s="30"/>
      <c r="T112" s="47">
        <f t="shared" si="28"/>
        <v>32.105699999999999</v>
      </c>
      <c r="U112" s="39">
        <f t="shared" si="29"/>
        <v>32.104999999999997</v>
      </c>
      <c r="V112" s="48">
        <f t="shared" si="30"/>
        <v>0.39539999999999864</v>
      </c>
      <c r="W112" s="49">
        <f t="shared" si="31"/>
        <v>1.2469409894795225E-2</v>
      </c>
    </row>
    <row r="113" spans="1:195" s="39" customFormat="1" ht="38.25" x14ac:dyDescent="0.25">
      <c r="A113" s="35" t="s">
        <v>265</v>
      </c>
      <c r="B113" s="35" t="s">
        <v>21</v>
      </c>
      <c r="C113" s="18" t="s">
        <v>271</v>
      </c>
      <c r="D113" s="18" t="s">
        <v>272</v>
      </c>
      <c r="E113" s="20">
        <v>61.93</v>
      </c>
      <c r="F113" s="21">
        <v>60</v>
      </c>
      <c r="G113" s="21"/>
      <c r="H113" s="18" t="s">
        <v>268</v>
      </c>
      <c r="I113" s="23"/>
      <c r="J113" s="23"/>
      <c r="K113" s="33"/>
      <c r="L113" s="18"/>
      <c r="M113" s="45">
        <v>1</v>
      </c>
      <c r="N113" s="23">
        <v>1</v>
      </c>
      <c r="O113" s="26">
        <f>IF(N113=1,INT(E113*$S$1*100)/100,E113)</f>
        <v>63.42</v>
      </c>
      <c r="P113" s="27">
        <f t="shared" si="24"/>
        <v>63.429499999999997</v>
      </c>
      <c r="Q113" s="28">
        <f>O113-E113</f>
        <v>1.490000000000002</v>
      </c>
      <c r="R113" s="29">
        <f>IF(E113&lt;&gt;0,Q113/E113,0)</f>
        <v>2.405942192798324E-2</v>
      </c>
      <c r="S113" s="30"/>
      <c r="T113" s="47">
        <f t="shared" si="28"/>
        <v>64.221899999999991</v>
      </c>
      <c r="U113" s="39">
        <f t="shared" si="29"/>
        <v>64.221000000000004</v>
      </c>
      <c r="V113" s="48">
        <f t="shared" si="30"/>
        <v>0.79150000000000631</v>
      </c>
      <c r="W113" s="49">
        <f t="shared" si="31"/>
        <v>1.2478420924018104E-2</v>
      </c>
    </row>
    <row r="114" spans="1:195" s="39" customFormat="1" ht="140.25" x14ac:dyDescent="0.25">
      <c r="A114" s="35" t="s">
        <v>273</v>
      </c>
      <c r="B114" s="35" t="s">
        <v>21</v>
      </c>
      <c r="C114" s="22" t="s">
        <v>274</v>
      </c>
      <c r="D114" s="36" t="s">
        <v>275</v>
      </c>
      <c r="E114" s="20" t="s">
        <v>276</v>
      </c>
      <c r="F114" s="68" t="s">
        <v>276</v>
      </c>
      <c r="G114" s="38"/>
      <c r="H114" s="69" t="s">
        <v>277</v>
      </c>
      <c r="I114" s="70" t="s">
        <v>26</v>
      </c>
      <c r="J114" s="70" t="s">
        <v>26</v>
      </c>
      <c r="K114" s="71" t="s">
        <v>278</v>
      </c>
      <c r="L114" s="69" t="s">
        <v>279</v>
      </c>
      <c r="M114" s="24">
        <v>6</v>
      </c>
      <c r="N114" s="25">
        <v>6</v>
      </c>
      <c r="O114" s="40" t="str">
        <f>E114</f>
        <v>Director will determine cost at time of the request.</v>
      </c>
      <c r="P114" s="27" t="str">
        <f t="shared" si="24"/>
        <v>Director will determine cost at time of the request.</v>
      </c>
      <c r="Q114" s="28">
        <v>0</v>
      </c>
      <c r="R114" s="29">
        <v>0</v>
      </c>
      <c r="S114" s="30"/>
      <c r="T114" s="31" t="str">
        <f>O114</f>
        <v>Director will determine cost at time of the request.</v>
      </c>
      <c r="U114" s="32" t="str">
        <f>P114</f>
        <v>Director will determine cost at time of the request.</v>
      </c>
      <c r="V114" s="32">
        <f>Q114</f>
        <v>0</v>
      </c>
      <c r="W114" s="32">
        <f>R114</f>
        <v>0</v>
      </c>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row>
    <row r="115" spans="1:195" s="39" customFormat="1" ht="51" x14ac:dyDescent="0.25">
      <c r="A115" s="35" t="s">
        <v>280</v>
      </c>
      <c r="B115" s="35" t="s">
        <v>21</v>
      </c>
      <c r="C115" s="18" t="s">
        <v>281</v>
      </c>
      <c r="D115" s="18" t="s">
        <v>282</v>
      </c>
      <c r="E115" s="20">
        <v>2.06</v>
      </c>
      <c r="F115" s="21">
        <v>2</v>
      </c>
      <c r="G115" s="21"/>
      <c r="H115" s="18"/>
      <c r="I115" s="23" t="s">
        <v>31</v>
      </c>
      <c r="J115" s="23"/>
      <c r="K115" s="33">
        <v>40544</v>
      </c>
      <c r="L115" s="18"/>
      <c r="M115" s="45">
        <v>2</v>
      </c>
      <c r="N115" s="23">
        <v>1</v>
      </c>
      <c r="O115" s="26">
        <f t="shared" ref="O115:O122" si="32">IF(N115=1,INT(E115*$S$1*100)/100,E115)</f>
        <v>2.1</v>
      </c>
      <c r="P115" s="27">
        <f t="shared" si="24"/>
        <v>2.1097999999999999</v>
      </c>
      <c r="Q115" s="28">
        <f t="shared" ref="Q115:Q122" si="33">O115-E115</f>
        <v>4.0000000000000036E-2</v>
      </c>
      <c r="R115" s="29">
        <f t="shared" ref="R115:R122" si="34">IF(E115&lt;&gt;0,Q115/E115,0)</f>
        <v>1.9417475728155355E-2</v>
      </c>
      <c r="S115" s="30"/>
      <c r="T115" s="47">
        <f t="shared" ref="T115:T122" si="35">IF(N115=1,ROUND(P115*$X$1*100,2)/100,P115)</f>
        <v>2.1362000000000001</v>
      </c>
      <c r="U115" s="39">
        <f t="shared" ref="U115:U122" si="36">IF(N115=1,INT(P115*$X$1*1000)/1000,P115)</f>
        <v>2.1360000000000001</v>
      </c>
      <c r="V115" s="48">
        <f t="shared" ref="V115:V122" si="37">U115-P115</f>
        <v>2.6200000000000223E-2</v>
      </c>
      <c r="W115" s="49">
        <f t="shared" ref="W115:W122" si="38">IF(P115&lt;&gt;0,V115/P115,0)</f>
        <v>1.2418238695611065E-2</v>
      </c>
    </row>
    <row r="116" spans="1:195" s="39" customFormat="1" ht="51" x14ac:dyDescent="0.25">
      <c r="A116" s="35" t="s">
        <v>280</v>
      </c>
      <c r="B116" s="35" t="s">
        <v>21</v>
      </c>
      <c r="C116" s="22" t="s">
        <v>283</v>
      </c>
      <c r="D116" s="36" t="s">
        <v>284</v>
      </c>
      <c r="E116" s="20">
        <v>103.23</v>
      </c>
      <c r="F116" s="38">
        <v>100</v>
      </c>
      <c r="G116" s="25"/>
      <c r="H116" s="18" t="s">
        <v>42</v>
      </c>
      <c r="I116" s="23" t="s">
        <v>31</v>
      </c>
      <c r="J116" s="23"/>
      <c r="K116" s="33">
        <v>40544</v>
      </c>
      <c r="L116" s="18"/>
      <c r="M116" s="45">
        <v>2</v>
      </c>
      <c r="N116" s="23">
        <v>1</v>
      </c>
      <c r="O116" s="26">
        <f t="shared" si="32"/>
        <v>105.72</v>
      </c>
      <c r="P116" s="27">
        <f t="shared" si="24"/>
        <v>105.7296</v>
      </c>
      <c r="Q116" s="28">
        <f t="shared" si="33"/>
        <v>2.4899999999999949</v>
      </c>
      <c r="R116" s="29">
        <f t="shared" si="34"/>
        <v>2.4120895088636973E-2</v>
      </c>
      <c r="S116" s="30"/>
      <c r="T116" s="47">
        <f t="shared" si="35"/>
        <v>107.05040000000001</v>
      </c>
      <c r="U116" s="39">
        <f t="shared" si="36"/>
        <v>107.05</v>
      </c>
      <c r="V116" s="48">
        <f t="shared" si="37"/>
        <v>1.3203999999999922</v>
      </c>
      <c r="W116" s="49">
        <f t="shared" si="38"/>
        <v>1.2488461131036079E-2</v>
      </c>
    </row>
    <row r="117" spans="1:195" s="39" customFormat="1" ht="51" x14ac:dyDescent="0.25">
      <c r="A117" s="35" t="s">
        <v>280</v>
      </c>
      <c r="B117" s="35" t="s">
        <v>21</v>
      </c>
      <c r="C117" s="18" t="s">
        <v>285</v>
      </c>
      <c r="D117" s="18" t="s">
        <v>286</v>
      </c>
      <c r="E117" s="20">
        <v>10.32</v>
      </c>
      <c r="F117" s="21">
        <v>10</v>
      </c>
      <c r="G117" s="21"/>
      <c r="H117" s="18" t="s">
        <v>42</v>
      </c>
      <c r="I117" s="23" t="s">
        <v>31</v>
      </c>
      <c r="J117" s="23"/>
      <c r="K117" s="33">
        <v>40544</v>
      </c>
      <c r="L117" s="18"/>
      <c r="M117" s="45">
        <v>2</v>
      </c>
      <c r="N117" s="23">
        <v>1</v>
      </c>
      <c r="O117" s="26">
        <f t="shared" si="32"/>
        <v>10.56</v>
      </c>
      <c r="P117" s="27">
        <f t="shared" si="24"/>
        <v>10.569800000000001</v>
      </c>
      <c r="Q117" s="28">
        <f t="shared" si="33"/>
        <v>0.24000000000000021</v>
      </c>
      <c r="R117" s="29">
        <f t="shared" si="34"/>
        <v>2.3255813953488393E-2</v>
      </c>
      <c r="S117" s="30"/>
      <c r="T117" s="47">
        <f t="shared" si="35"/>
        <v>10.7018</v>
      </c>
      <c r="U117" s="39">
        <f t="shared" si="36"/>
        <v>10.701000000000001</v>
      </c>
      <c r="V117" s="48">
        <f t="shared" si="37"/>
        <v>0.13119999999999976</v>
      </c>
      <c r="W117" s="49">
        <f t="shared" si="38"/>
        <v>1.2412723041117122E-2</v>
      </c>
    </row>
    <row r="118" spans="1:195" s="39" customFormat="1" ht="51" x14ac:dyDescent="0.25">
      <c r="A118" s="35" t="s">
        <v>280</v>
      </c>
      <c r="B118" s="35" t="s">
        <v>21</v>
      </c>
      <c r="C118" s="18" t="s">
        <v>287</v>
      </c>
      <c r="D118" s="18" t="s">
        <v>288</v>
      </c>
      <c r="E118" s="20">
        <v>77.42</v>
      </c>
      <c r="F118" s="21">
        <v>75</v>
      </c>
      <c r="G118" s="21"/>
      <c r="H118" s="18" t="s">
        <v>42</v>
      </c>
      <c r="I118" s="23" t="s">
        <v>31</v>
      </c>
      <c r="J118" s="23"/>
      <c r="K118" s="33">
        <v>40544</v>
      </c>
      <c r="L118" s="18"/>
      <c r="M118" s="45">
        <v>2</v>
      </c>
      <c r="N118" s="23">
        <v>1</v>
      </c>
      <c r="O118" s="26">
        <f t="shared" si="32"/>
        <v>79.290000000000006</v>
      </c>
      <c r="P118" s="27">
        <f t="shared" si="24"/>
        <v>79.294600000000003</v>
      </c>
      <c r="Q118" s="28">
        <f t="shared" si="33"/>
        <v>1.8700000000000045</v>
      </c>
      <c r="R118" s="29">
        <f t="shared" si="34"/>
        <v>2.4153965383621863E-2</v>
      </c>
      <c r="S118" s="30"/>
      <c r="T118" s="47">
        <f t="shared" si="35"/>
        <v>80.2851</v>
      </c>
      <c r="U118" s="39">
        <f t="shared" si="36"/>
        <v>80.284999999999997</v>
      </c>
      <c r="V118" s="48">
        <f t="shared" si="37"/>
        <v>0.99039999999999395</v>
      </c>
      <c r="W118" s="49">
        <f t="shared" si="38"/>
        <v>1.2490131736587282E-2</v>
      </c>
    </row>
    <row r="119" spans="1:195" s="39" customFormat="1" ht="51" x14ac:dyDescent="0.25">
      <c r="A119" s="35" t="s">
        <v>280</v>
      </c>
      <c r="B119" s="35" t="s">
        <v>21</v>
      </c>
      <c r="C119" s="18" t="s">
        <v>289</v>
      </c>
      <c r="D119" s="18" t="s">
        <v>288</v>
      </c>
      <c r="E119" s="20">
        <v>154.84</v>
      </c>
      <c r="F119" s="21">
        <v>150</v>
      </c>
      <c r="G119" s="21"/>
      <c r="H119" s="18" t="s">
        <v>42</v>
      </c>
      <c r="I119" s="23" t="s">
        <v>31</v>
      </c>
      <c r="J119" s="23"/>
      <c r="K119" s="33">
        <v>40544</v>
      </c>
      <c r="L119" s="18"/>
      <c r="M119" s="45">
        <v>2</v>
      </c>
      <c r="N119" s="23">
        <v>1</v>
      </c>
      <c r="O119" s="26">
        <f t="shared" si="32"/>
        <v>158.58000000000001</v>
      </c>
      <c r="P119" s="27">
        <f t="shared" si="24"/>
        <v>158.58920000000001</v>
      </c>
      <c r="Q119" s="28">
        <f t="shared" si="33"/>
        <v>3.7400000000000091</v>
      </c>
      <c r="R119" s="29">
        <f t="shared" si="34"/>
        <v>2.4153965383621863E-2</v>
      </c>
      <c r="S119" s="30"/>
      <c r="T119" s="47">
        <f t="shared" si="35"/>
        <v>160.5703</v>
      </c>
      <c r="U119" s="39">
        <f t="shared" si="36"/>
        <v>160.57</v>
      </c>
      <c r="V119" s="48">
        <f t="shared" si="37"/>
        <v>1.9807999999999879</v>
      </c>
      <c r="W119" s="49">
        <f t="shared" si="38"/>
        <v>1.2490131736587282E-2</v>
      </c>
    </row>
    <row r="120" spans="1:195" ht="51" x14ac:dyDescent="0.25">
      <c r="A120" s="35" t="s">
        <v>280</v>
      </c>
      <c r="B120" s="35" t="s">
        <v>21</v>
      </c>
      <c r="C120" s="18" t="s">
        <v>290</v>
      </c>
      <c r="D120" s="18" t="s">
        <v>288</v>
      </c>
      <c r="E120" s="20">
        <v>206.46</v>
      </c>
      <c r="F120" s="21">
        <v>200</v>
      </c>
      <c r="H120" s="18" t="s">
        <v>42</v>
      </c>
      <c r="I120" s="23" t="s">
        <v>31</v>
      </c>
      <c r="K120" s="33">
        <v>40544</v>
      </c>
      <c r="M120" s="45">
        <v>2</v>
      </c>
      <c r="N120" s="23">
        <v>1</v>
      </c>
      <c r="O120" s="26">
        <f t="shared" si="32"/>
        <v>211.45</v>
      </c>
      <c r="P120" s="27">
        <f t="shared" si="24"/>
        <v>211.45920000000001</v>
      </c>
      <c r="Q120" s="28">
        <f t="shared" si="33"/>
        <v>4.9899999999999807</v>
      </c>
      <c r="R120" s="29">
        <f t="shared" si="34"/>
        <v>2.4169330620943428E-2</v>
      </c>
      <c r="T120" s="47">
        <f t="shared" si="35"/>
        <v>214.10069999999999</v>
      </c>
      <c r="U120" s="39">
        <f t="shared" si="36"/>
        <v>214.1</v>
      </c>
      <c r="V120" s="48">
        <f t="shared" si="37"/>
        <v>2.6407999999999845</v>
      </c>
      <c r="W120" s="49">
        <f t="shared" si="38"/>
        <v>1.2488461131036079E-2</v>
      </c>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row>
    <row r="121" spans="1:195" ht="51" x14ac:dyDescent="0.25">
      <c r="A121" s="35" t="s">
        <v>280</v>
      </c>
      <c r="B121" s="35" t="s">
        <v>21</v>
      </c>
      <c r="C121" s="18" t="s">
        <v>291</v>
      </c>
      <c r="D121" s="18" t="s">
        <v>292</v>
      </c>
      <c r="E121" s="20">
        <v>309.69</v>
      </c>
      <c r="F121" s="21">
        <v>300</v>
      </c>
      <c r="H121" s="18" t="s">
        <v>42</v>
      </c>
      <c r="I121" s="23" t="s">
        <v>31</v>
      </c>
      <c r="K121" s="33">
        <v>40544</v>
      </c>
      <c r="M121" s="45">
        <v>2</v>
      </c>
      <c r="N121" s="23">
        <v>1</v>
      </c>
      <c r="O121" s="26">
        <f t="shared" si="32"/>
        <v>317.18</v>
      </c>
      <c r="P121" s="27">
        <f t="shared" si="24"/>
        <v>317.18880000000001</v>
      </c>
      <c r="Q121" s="28">
        <f t="shared" si="33"/>
        <v>7.4900000000000091</v>
      </c>
      <c r="R121" s="29">
        <f t="shared" si="34"/>
        <v>2.4185475798379055E-2</v>
      </c>
      <c r="T121" s="47">
        <f t="shared" si="35"/>
        <v>321.15109999999999</v>
      </c>
      <c r="U121" s="39">
        <f t="shared" si="36"/>
        <v>321.15100000000001</v>
      </c>
      <c r="V121" s="48">
        <f t="shared" si="37"/>
        <v>3.9621999999999957</v>
      </c>
      <c r="W121" s="49">
        <f t="shared" si="38"/>
        <v>1.2491613827474348E-2</v>
      </c>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row>
    <row r="122" spans="1:195" ht="38.25" x14ac:dyDescent="0.25">
      <c r="A122" s="35" t="s">
        <v>280</v>
      </c>
      <c r="B122" s="35" t="s">
        <v>21</v>
      </c>
      <c r="C122" s="18" t="s">
        <v>293</v>
      </c>
      <c r="D122" s="18" t="s">
        <v>294</v>
      </c>
      <c r="E122" s="20">
        <v>10.32</v>
      </c>
      <c r="F122" s="21">
        <v>10</v>
      </c>
      <c r="I122" s="23" t="s">
        <v>31</v>
      </c>
      <c r="K122" s="33">
        <v>40544</v>
      </c>
      <c r="M122" s="45">
        <v>2</v>
      </c>
      <c r="N122" s="23">
        <v>1</v>
      </c>
      <c r="O122" s="26">
        <f t="shared" si="32"/>
        <v>10.56</v>
      </c>
      <c r="P122" s="27">
        <f t="shared" si="24"/>
        <v>10.569800000000001</v>
      </c>
      <c r="Q122" s="28">
        <f t="shared" si="33"/>
        <v>0.24000000000000021</v>
      </c>
      <c r="R122" s="29">
        <f t="shared" si="34"/>
        <v>2.3255813953488393E-2</v>
      </c>
      <c r="T122" s="47">
        <f t="shared" si="35"/>
        <v>10.7018</v>
      </c>
      <c r="U122" s="39">
        <f t="shared" si="36"/>
        <v>10.701000000000001</v>
      </c>
      <c r="V122" s="48">
        <f t="shared" si="37"/>
        <v>0.13119999999999976</v>
      </c>
      <c r="W122" s="49">
        <f t="shared" si="38"/>
        <v>1.2412723041117122E-2</v>
      </c>
    </row>
    <row r="123" spans="1:195" ht="102" x14ac:dyDescent="0.25">
      <c r="A123" s="35" t="s">
        <v>295</v>
      </c>
      <c r="B123" s="35" t="s">
        <v>21</v>
      </c>
      <c r="C123" s="18" t="s">
        <v>296</v>
      </c>
      <c r="D123" s="18" t="s">
        <v>297</v>
      </c>
      <c r="E123" s="20" t="s">
        <v>86</v>
      </c>
      <c r="F123" s="21" t="s">
        <v>86</v>
      </c>
      <c r="H123" s="18" t="s">
        <v>298</v>
      </c>
      <c r="I123" s="23" t="s">
        <v>26</v>
      </c>
      <c r="K123" s="33"/>
      <c r="M123" s="24">
        <v>6</v>
      </c>
      <c r="N123" s="25">
        <v>3</v>
      </c>
      <c r="O123" s="26" t="s">
        <v>86</v>
      </c>
      <c r="P123" s="28" t="s">
        <v>86</v>
      </c>
      <c r="Q123" s="28"/>
      <c r="T123" s="31" t="str">
        <f>O123</f>
        <v>Actual Cost</v>
      </c>
      <c r="U123" s="32" t="str">
        <f>P123</f>
        <v>Actual Cost</v>
      </c>
      <c r="V123" s="32">
        <f>Q123</f>
        <v>0</v>
      </c>
      <c r="W123" s="32">
        <f>R123</f>
        <v>0</v>
      </c>
    </row>
    <row r="124" spans="1:195" ht="51" x14ac:dyDescent="0.25">
      <c r="A124" s="35" t="s">
        <v>299</v>
      </c>
      <c r="B124" s="35" t="s">
        <v>21</v>
      </c>
      <c r="C124" s="22" t="s">
        <v>300</v>
      </c>
      <c r="D124" s="36" t="s">
        <v>301</v>
      </c>
      <c r="E124" s="20">
        <v>103.23</v>
      </c>
      <c r="F124" s="38">
        <v>100</v>
      </c>
      <c r="G124" s="38"/>
      <c r="H124" s="18" t="s">
        <v>42</v>
      </c>
      <c r="I124" s="23" t="s">
        <v>31</v>
      </c>
      <c r="K124" s="33">
        <v>40544</v>
      </c>
      <c r="M124" s="45">
        <v>1</v>
      </c>
      <c r="N124" s="23">
        <v>1</v>
      </c>
      <c r="O124" s="26">
        <f t="shared" ref="O124:O169" si="39">IF(N124=1,INT(E124*$S$1*100)/100,E124)</f>
        <v>105.72</v>
      </c>
      <c r="P124" s="27">
        <f t="shared" ref="P124:P182" si="40">IF(N124=1,INT(E124*$S$1*10000)/10000,E124)</f>
        <v>105.7296</v>
      </c>
      <c r="Q124" s="28">
        <f t="shared" ref="Q124:Q182" si="41">O124-E124</f>
        <v>2.4899999999999949</v>
      </c>
      <c r="R124" s="29">
        <f t="shared" ref="R124:R182" si="42">IF(E124&lt;&gt;0,Q124/E124,0)</f>
        <v>2.4120895088636973E-2</v>
      </c>
      <c r="T124" s="47">
        <f>IF(N124=1,ROUND(P124*$X$1*100,2)/100,P124)</f>
        <v>107.05040000000001</v>
      </c>
      <c r="U124" s="39">
        <f>IF(N124=1,INT(P124*$X$1*1000)/1000,P124)</f>
        <v>107.05</v>
      </c>
      <c r="V124" s="48">
        <f>U124-P124</f>
        <v>1.3203999999999922</v>
      </c>
      <c r="W124" s="49">
        <f>IF(P124&lt;&gt;0,V124/P124,0)</f>
        <v>1.2488461131036079E-2</v>
      </c>
    </row>
    <row r="125" spans="1:195" ht="51" x14ac:dyDescent="0.25">
      <c r="A125" s="35" t="s">
        <v>299</v>
      </c>
      <c r="B125" s="35" t="s">
        <v>21</v>
      </c>
      <c r="C125" s="22" t="s">
        <v>302</v>
      </c>
      <c r="D125" s="36" t="s">
        <v>303</v>
      </c>
      <c r="E125" s="20">
        <v>20.64</v>
      </c>
      <c r="F125" s="38">
        <v>20</v>
      </c>
      <c r="G125" s="25"/>
      <c r="H125" s="18" t="s">
        <v>42</v>
      </c>
      <c r="I125" s="23" t="s">
        <v>31</v>
      </c>
      <c r="K125" s="33"/>
      <c r="M125" s="45">
        <v>1</v>
      </c>
      <c r="N125" s="23">
        <v>1</v>
      </c>
      <c r="O125" s="26">
        <f t="shared" si="39"/>
        <v>21.13</v>
      </c>
      <c r="P125" s="27">
        <f t="shared" si="40"/>
        <v>21.139700000000001</v>
      </c>
      <c r="Q125" s="28">
        <f t="shared" si="41"/>
        <v>0.48999999999999844</v>
      </c>
      <c r="R125" s="29">
        <f t="shared" si="42"/>
        <v>2.3740310077519304E-2</v>
      </c>
      <c r="T125" s="47">
        <f>IF(N125=1,ROUND(P125*$X$1*100,2)/100,P125)</f>
        <v>21.4038</v>
      </c>
      <c r="U125" s="39">
        <f>IF(N125=1,INT(P125*$X$1*1000)/1000,P125)</f>
        <v>21.402999999999999</v>
      </c>
      <c r="V125" s="48">
        <f>U125-P125</f>
        <v>0.26329999999999742</v>
      </c>
      <c r="W125" s="49">
        <f>IF(P125&lt;&gt;0,V125/P125,0)</f>
        <v>1.2455238248413998E-2</v>
      </c>
    </row>
    <row r="126" spans="1:195" s="72" customFormat="1" ht="51" x14ac:dyDescent="0.25">
      <c r="A126" s="35" t="s">
        <v>299</v>
      </c>
      <c r="B126" s="35" t="s">
        <v>21</v>
      </c>
      <c r="C126" s="22" t="s">
        <v>304</v>
      </c>
      <c r="D126" s="36" t="s">
        <v>303</v>
      </c>
      <c r="E126" s="20">
        <v>20.64</v>
      </c>
      <c r="F126" s="38">
        <v>20</v>
      </c>
      <c r="G126" s="25"/>
      <c r="H126" s="18" t="s">
        <v>42</v>
      </c>
      <c r="I126" s="23" t="s">
        <v>31</v>
      </c>
      <c r="J126" s="23"/>
      <c r="K126" s="33"/>
      <c r="L126" s="18"/>
      <c r="M126" s="45">
        <v>1</v>
      </c>
      <c r="N126" s="23">
        <v>1</v>
      </c>
      <c r="O126" s="26">
        <f t="shared" si="39"/>
        <v>21.13</v>
      </c>
      <c r="P126" s="27">
        <f t="shared" si="40"/>
        <v>21.139700000000001</v>
      </c>
      <c r="Q126" s="28">
        <f t="shared" si="41"/>
        <v>0.48999999999999844</v>
      </c>
      <c r="R126" s="29">
        <f t="shared" si="42"/>
        <v>2.3740310077519304E-2</v>
      </c>
      <c r="S126" s="30"/>
      <c r="T126" s="47">
        <f>IF(N126=1,ROUND(P126*$X$1*100,2)/100,P126)</f>
        <v>21.4038</v>
      </c>
      <c r="U126" s="39">
        <f>IF(N126=1,INT(P126*$X$1*1000)/1000,P126)</f>
        <v>21.402999999999999</v>
      </c>
      <c r="V126" s="48">
        <f>U126-P126</f>
        <v>0.26329999999999742</v>
      </c>
      <c r="W126" s="49">
        <f>IF(P126&lt;&gt;0,V126/P126,0)</f>
        <v>1.2455238248413998E-2</v>
      </c>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row>
    <row r="127" spans="1:195" ht="51" x14ac:dyDescent="0.25">
      <c r="A127" s="35" t="s">
        <v>299</v>
      </c>
      <c r="B127" s="35" t="s">
        <v>21</v>
      </c>
      <c r="C127" s="22" t="s">
        <v>305</v>
      </c>
      <c r="D127" s="36" t="s">
        <v>303</v>
      </c>
      <c r="E127" s="20">
        <v>20.64</v>
      </c>
      <c r="F127" s="38">
        <v>20</v>
      </c>
      <c r="G127" s="25"/>
      <c r="H127" s="18" t="s">
        <v>42</v>
      </c>
      <c r="I127" s="23" t="s">
        <v>31</v>
      </c>
      <c r="K127" s="33">
        <v>40544</v>
      </c>
      <c r="M127" s="45">
        <v>1</v>
      </c>
      <c r="N127" s="23">
        <v>1</v>
      </c>
      <c r="O127" s="26">
        <f t="shared" si="39"/>
        <v>21.13</v>
      </c>
      <c r="P127" s="27">
        <f t="shared" si="40"/>
        <v>21.139700000000001</v>
      </c>
      <c r="Q127" s="28">
        <f t="shared" si="41"/>
        <v>0.48999999999999844</v>
      </c>
      <c r="R127" s="29">
        <f t="shared" si="42"/>
        <v>2.3740310077519304E-2</v>
      </c>
      <c r="T127" s="47">
        <f>IF(N127=1,ROUND(P127*$X$1*100,2)/100,P127)</f>
        <v>21.4038</v>
      </c>
      <c r="U127" s="39">
        <f>IF(N127=1,INT(P127*$X$1*1000)/1000,P127)</f>
        <v>21.402999999999999</v>
      </c>
      <c r="V127" s="48">
        <f>U127-P127</f>
        <v>0.26329999999999742</v>
      </c>
      <c r="W127" s="49">
        <f>IF(P127&lt;&gt;0,V127/P127,0)</f>
        <v>1.2455238248413998E-2</v>
      </c>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2"/>
      <c r="FU127" s="72"/>
      <c r="FV127" s="72"/>
      <c r="FW127" s="72"/>
      <c r="FX127" s="72"/>
      <c r="FY127" s="72"/>
      <c r="FZ127" s="72"/>
      <c r="GA127" s="72"/>
      <c r="GB127" s="72"/>
      <c r="GC127" s="72"/>
      <c r="GD127" s="72"/>
      <c r="GE127" s="72"/>
      <c r="GF127" s="72"/>
      <c r="GG127" s="72"/>
      <c r="GH127" s="72"/>
      <c r="GI127" s="72"/>
      <c r="GJ127" s="72"/>
      <c r="GK127" s="72"/>
      <c r="GL127" s="72"/>
      <c r="GM127" s="72"/>
    </row>
    <row r="128" spans="1:195" ht="51" x14ac:dyDescent="0.25">
      <c r="A128" s="35" t="s">
        <v>299</v>
      </c>
      <c r="B128" s="35" t="s">
        <v>21</v>
      </c>
      <c r="C128" s="22" t="s">
        <v>306</v>
      </c>
      <c r="D128" s="36" t="s">
        <v>307</v>
      </c>
      <c r="E128" s="20">
        <v>103.23</v>
      </c>
      <c r="F128" s="38">
        <v>100</v>
      </c>
      <c r="G128" s="25"/>
      <c r="H128" s="18" t="s">
        <v>42</v>
      </c>
      <c r="I128" s="23" t="s">
        <v>31</v>
      </c>
      <c r="K128" s="33">
        <v>40544</v>
      </c>
      <c r="M128" s="45">
        <v>2</v>
      </c>
      <c r="N128" s="23">
        <v>1</v>
      </c>
      <c r="O128" s="26">
        <f t="shared" si="39"/>
        <v>105.72</v>
      </c>
      <c r="P128" s="27">
        <f t="shared" si="40"/>
        <v>105.7296</v>
      </c>
      <c r="Q128" s="28">
        <f t="shared" si="41"/>
        <v>2.4899999999999949</v>
      </c>
      <c r="R128" s="29">
        <f t="shared" si="42"/>
        <v>2.4120895088636973E-2</v>
      </c>
      <c r="T128" s="47">
        <f>IF(N128=1,ROUND(P128*$X$1*100,2)/100,P128)</f>
        <v>107.05040000000001</v>
      </c>
      <c r="U128" s="39">
        <f>IF(N128=1,INT(P128*$X$1*1000)/1000,P128)</f>
        <v>107.05</v>
      </c>
      <c r="V128" s="48">
        <f>U128-P128</f>
        <v>1.3203999999999922</v>
      </c>
      <c r="W128" s="49">
        <f>IF(P128&lt;&gt;0,V128/P128,0)</f>
        <v>1.2488461131036079E-2</v>
      </c>
    </row>
    <row r="129" spans="1:23" ht="76.5" x14ac:dyDescent="0.25">
      <c r="A129" s="35" t="s">
        <v>308</v>
      </c>
      <c r="B129" s="35" t="s">
        <v>21</v>
      </c>
      <c r="C129" s="22" t="s">
        <v>309</v>
      </c>
      <c r="D129" s="36" t="s">
        <v>310</v>
      </c>
      <c r="E129" s="37">
        <v>5</v>
      </c>
      <c r="F129" s="38">
        <v>5</v>
      </c>
      <c r="G129" s="38"/>
      <c r="H129" s="18" t="s">
        <v>311</v>
      </c>
      <c r="I129" s="23" t="s">
        <v>26</v>
      </c>
      <c r="K129" s="23"/>
      <c r="M129" s="24">
        <v>1</v>
      </c>
      <c r="N129" s="25">
        <v>4</v>
      </c>
      <c r="O129" s="26">
        <f t="shared" si="39"/>
        <v>5</v>
      </c>
      <c r="P129" s="27">
        <f t="shared" si="40"/>
        <v>5</v>
      </c>
      <c r="Q129" s="28">
        <f t="shared" si="41"/>
        <v>0</v>
      </c>
      <c r="R129" s="29">
        <f t="shared" si="42"/>
        <v>0</v>
      </c>
      <c r="T129" s="31">
        <f>O129</f>
        <v>5</v>
      </c>
      <c r="U129" s="32">
        <f>P129</f>
        <v>5</v>
      </c>
      <c r="V129" s="32">
        <f>Q129</f>
        <v>0</v>
      </c>
      <c r="W129" s="32">
        <f>R129</f>
        <v>0</v>
      </c>
    </row>
    <row r="130" spans="1:23" ht="38.25" x14ac:dyDescent="0.25">
      <c r="A130" s="35" t="s">
        <v>308</v>
      </c>
      <c r="B130" s="35" t="s">
        <v>21</v>
      </c>
      <c r="C130" s="22" t="s">
        <v>312</v>
      </c>
      <c r="D130" s="36" t="s">
        <v>313</v>
      </c>
      <c r="E130" s="37">
        <v>25.8</v>
      </c>
      <c r="F130" s="38">
        <v>25</v>
      </c>
      <c r="G130" s="38"/>
      <c r="I130" s="23" t="s">
        <v>31</v>
      </c>
      <c r="K130" s="33">
        <v>40544</v>
      </c>
      <c r="M130" s="45">
        <v>1</v>
      </c>
      <c r="N130" s="23">
        <v>1</v>
      </c>
      <c r="O130" s="26">
        <f t="shared" si="39"/>
        <v>26.42</v>
      </c>
      <c r="P130" s="27">
        <f t="shared" si="40"/>
        <v>26.424700000000001</v>
      </c>
      <c r="Q130" s="28">
        <f t="shared" si="41"/>
        <v>0.62000000000000099</v>
      </c>
      <c r="R130" s="29">
        <f t="shared" si="42"/>
        <v>2.4031007751938022E-2</v>
      </c>
      <c r="T130" s="47">
        <f t="shared" ref="T130:T139" si="43">IF(N130=1,ROUND(P130*$X$1*100,2)/100,P130)</f>
        <v>26.754799999999999</v>
      </c>
      <c r="U130" s="39">
        <f t="shared" ref="U130:U139" si="44">IF(N130=1,INT(P130*$X$1*1000)/1000,P130)</f>
        <v>26.754000000000001</v>
      </c>
      <c r="V130" s="48">
        <f t="shared" ref="V130:V139" si="45">U130-P130</f>
        <v>0.32929999999999993</v>
      </c>
      <c r="W130" s="49">
        <f t="shared" ref="W130:W139" si="46">IF(P130&lt;&gt;0,V130/P130,0)</f>
        <v>1.2461825489031093E-2</v>
      </c>
    </row>
    <row r="131" spans="1:23" ht="38.25" x14ac:dyDescent="0.25">
      <c r="A131" s="35" t="s">
        <v>308</v>
      </c>
      <c r="B131" s="35" t="s">
        <v>21</v>
      </c>
      <c r="C131" s="22" t="s">
        <v>314</v>
      </c>
      <c r="D131" s="36" t="s">
        <v>313</v>
      </c>
      <c r="E131" s="20">
        <v>1238.76</v>
      </c>
      <c r="F131" s="38">
        <v>1200</v>
      </c>
      <c r="G131" s="38"/>
      <c r="I131" s="23" t="s">
        <v>31</v>
      </c>
      <c r="K131" s="33">
        <v>40544</v>
      </c>
      <c r="M131" s="45">
        <v>1</v>
      </c>
      <c r="N131" s="23">
        <v>1</v>
      </c>
      <c r="O131" s="26">
        <f t="shared" si="39"/>
        <v>1268.75</v>
      </c>
      <c r="P131" s="27">
        <f t="shared" si="40"/>
        <v>1268.7553</v>
      </c>
      <c r="Q131" s="28">
        <f t="shared" si="41"/>
        <v>29.990000000000009</v>
      </c>
      <c r="R131" s="29">
        <f t="shared" si="42"/>
        <v>2.4209693564532283E-2</v>
      </c>
      <c r="T131" s="47">
        <f t="shared" si="43"/>
        <v>1284.6046000000001</v>
      </c>
      <c r="U131" s="39">
        <f t="shared" si="44"/>
        <v>1284.604</v>
      </c>
      <c r="V131" s="48">
        <f t="shared" si="45"/>
        <v>15.848700000000008</v>
      </c>
      <c r="W131" s="49">
        <f t="shared" si="46"/>
        <v>1.2491534025513042E-2</v>
      </c>
    </row>
    <row r="132" spans="1:23" ht="38.25" x14ac:dyDescent="0.25">
      <c r="A132" s="35" t="s">
        <v>308</v>
      </c>
      <c r="B132" s="35" t="s">
        <v>21</v>
      </c>
      <c r="C132" s="22" t="s">
        <v>315</v>
      </c>
      <c r="D132" s="36" t="s">
        <v>313</v>
      </c>
      <c r="E132" s="20">
        <v>309.69</v>
      </c>
      <c r="F132" s="38">
        <v>300</v>
      </c>
      <c r="G132" s="38"/>
      <c r="I132" s="23" t="s">
        <v>31</v>
      </c>
      <c r="K132" s="33">
        <v>40544</v>
      </c>
      <c r="M132" s="45">
        <v>1</v>
      </c>
      <c r="N132" s="23">
        <v>1</v>
      </c>
      <c r="O132" s="26">
        <f t="shared" si="39"/>
        <v>317.18</v>
      </c>
      <c r="P132" s="27">
        <f t="shared" si="40"/>
        <v>317.18880000000001</v>
      </c>
      <c r="Q132" s="28">
        <f t="shared" si="41"/>
        <v>7.4900000000000091</v>
      </c>
      <c r="R132" s="29">
        <f t="shared" si="42"/>
        <v>2.4185475798379055E-2</v>
      </c>
      <c r="T132" s="47">
        <f t="shared" si="43"/>
        <v>321.15109999999999</v>
      </c>
      <c r="U132" s="39">
        <f t="shared" si="44"/>
        <v>321.15100000000001</v>
      </c>
      <c r="V132" s="48">
        <f t="shared" si="45"/>
        <v>3.9621999999999957</v>
      </c>
      <c r="W132" s="49">
        <f t="shared" si="46"/>
        <v>1.2491613827474348E-2</v>
      </c>
    </row>
    <row r="133" spans="1:23" ht="38.25" x14ac:dyDescent="0.25">
      <c r="A133" s="35" t="s">
        <v>308</v>
      </c>
      <c r="B133" s="35" t="s">
        <v>21</v>
      </c>
      <c r="C133" s="22" t="s">
        <v>316</v>
      </c>
      <c r="D133" s="36" t="s">
        <v>313</v>
      </c>
      <c r="E133" s="37">
        <v>154.84</v>
      </c>
      <c r="F133" s="38">
        <v>150</v>
      </c>
      <c r="G133" s="38"/>
      <c r="I133" s="23" t="s">
        <v>31</v>
      </c>
      <c r="K133" s="33">
        <v>40544</v>
      </c>
      <c r="M133" s="45">
        <v>1</v>
      </c>
      <c r="N133" s="23">
        <v>1</v>
      </c>
      <c r="O133" s="26">
        <f t="shared" si="39"/>
        <v>158.58000000000001</v>
      </c>
      <c r="P133" s="27">
        <f t="shared" si="40"/>
        <v>158.58920000000001</v>
      </c>
      <c r="Q133" s="28">
        <f t="shared" si="41"/>
        <v>3.7400000000000091</v>
      </c>
      <c r="R133" s="29">
        <f t="shared" si="42"/>
        <v>2.4153965383621863E-2</v>
      </c>
      <c r="T133" s="47">
        <f t="shared" si="43"/>
        <v>160.5703</v>
      </c>
      <c r="U133" s="39">
        <f t="shared" si="44"/>
        <v>160.57</v>
      </c>
      <c r="V133" s="48">
        <f t="shared" si="45"/>
        <v>1.9807999999999879</v>
      </c>
      <c r="W133" s="49">
        <f t="shared" si="46"/>
        <v>1.2490131736587282E-2</v>
      </c>
    </row>
    <row r="134" spans="1:23" ht="38.25" x14ac:dyDescent="0.25">
      <c r="A134" s="35" t="s">
        <v>308</v>
      </c>
      <c r="B134" s="35" t="s">
        <v>21</v>
      </c>
      <c r="C134" s="22" t="s">
        <v>317</v>
      </c>
      <c r="D134" s="36" t="s">
        <v>313</v>
      </c>
      <c r="E134" s="37">
        <v>25.8</v>
      </c>
      <c r="F134" s="38">
        <v>25</v>
      </c>
      <c r="G134" s="38"/>
      <c r="I134" s="23" t="s">
        <v>31</v>
      </c>
      <c r="K134" s="33">
        <v>40544</v>
      </c>
      <c r="M134" s="45">
        <v>1</v>
      </c>
      <c r="N134" s="23">
        <v>1</v>
      </c>
      <c r="O134" s="26">
        <f t="shared" si="39"/>
        <v>26.42</v>
      </c>
      <c r="P134" s="27">
        <f t="shared" si="40"/>
        <v>26.424700000000001</v>
      </c>
      <c r="Q134" s="28">
        <f t="shared" si="41"/>
        <v>0.62000000000000099</v>
      </c>
      <c r="R134" s="29">
        <f t="shared" si="42"/>
        <v>2.4031007751938022E-2</v>
      </c>
      <c r="T134" s="47">
        <f t="shared" si="43"/>
        <v>26.754799999999999</v>
      </c>
      <c r="U134" s="39">
        <f t="shared" si="44"/>
        <v>26.754000000000001</v>
      </c>
      <c r="V134" s="48">
        <f t="shared" si="45"/>
        <v>0.32929999999999993</v>
      </c>
      <c r="W134" s="49">
        <f t="shared" si="46"/>
        <v>1.2461825489031093E-2</v>
      </c>
    </row>
    <row r="135" spans="1:23" ht="51" x14ac:dyDescent="0.25">
      <c r="A135" s="35" t="s">
        <v>318</v>
      </c>
      <c r="B135" s="35" t="s">
        <v>21</v>
      </c>
      <c r="C135" s="22" t="s">
        <v>319</v>
      </c>
      <c r="D135" s="36" t="s">
        <v>320</v>
      </c>
      <c r="E135" s="37">
        <v>51.61</v>
      </c>
      <c r="F135" s="38">
        <v>50</v>
      </c>
      <c r="G135" s="25"/>
      <c r="H135" s="18" t="s">
        <v>42</v>
      </c>
      <c r="I135" s="23" t="s">
        <v>31</v>
      </c>
      <c r="K135" s="33">
        <v>40544</v>
      </c>
      <c r="M135" s="45">
        <v>3</v>
      </c>
      <c r="N135" s="23">
        <v>1</v>
      </c>
      <c r="O135" s="26">
        <f t="shared" si="39"/>
        <v>52.85</v>
      </c>
      <c r="P135" s="27">
        <f t="shared" si="40"/>
        <v>52.8596</v>
      </c>
      <c r="Q135" s="28">
        <f t="shared" si="41"/>
        <v>1.240000000000002</v>
      </c>
      <c r="R135" s="29">
        <f t="shared" si="42"/>
        <v>2.4026351482270916E-2</v>
      </c>
      <c r="T135" s="47">
        <f t="shared" si="43"/>
        <v>53.5199</v>
      </c>
      <c r="U135" s="39">
        <f t="shared" si="44"/>
        <v>53.518999999999998</v>
      </c>
      <c r="V135" s="48">
        <f t="shared" si="45"/>
        <v>0.65939999999999799</v>
      </c>
      <c r="W135" s="49">
        <f t="shared" si="46"/>
        <v>1.2474555236891652E-2</v>
      </c>
    </row>
    <row r="136" spans="1:23" ht="38.25" x14ac:dyDescent="0.25">
      <c r="A136" s="35" t="s">
        <v>321</v>
      </c>
      <c r="B136" s="35" t="s">
        <v>21</v>
      </c>
      <c r="C136" s="22" t="s">
        <v>322</v>
      </c>
      <c r="D136" s="36" t="s">
        <v>323</v>
      </c>
      <c r="E136" s="37">
        <v>10.32</v>
      </c>
      <c r="F136" s="38">
        <v>10</v>
      </c>
      <c r="G136" s="38"/>
      <c r="I136" s="23" t="s">
        <v>31</v>
      </c>
      <c r="K136" s="33">
        <v>40544</v>
      </c>
      <c r="M136" s="45">
        <v>2</v>
      </c>
      <c r="N136" s="23">
        <v>1</v>
      </c>
      <c r="O136" s="26">
        <f t="shared" si="39"/>
        <v>10.56</v>
      </c>
      <c r="P136" s="27">
        <f t="shared" si="40"/>
        <v>10.569800000000001</v>
      </c>
      <c r="Q136" s="28">
        <f t="shared" si="41"/>
        <v>0.24000000000000021</v>
      </c>
      <c r="R136" s="29">
        <f t="shared" si="42"/>
        <v>2.3255813953488393E-2</v>
      </c>
      <c r="T136" s="47">
        <f t="shared" si="43"/>
        <v>10.7018</v>
      </c>
      <c r="U136" s="39">
        <f t="shared" si="44"/>
        <v>10.701000000000001</v>
      </c>
      <c r="V136" s="48">
        <f t="shared" si="45"/>
        <v>0.13119999999999976</v>
      </c>
      <c r="W136" s="49">
        <f t="shared" si="46"/>
        <v>1.2412723041117122E-2</v>
      </c>
    </row>
    <row r="137" spans="1:23" ht="38.25" x14ac:dyDescent="0.25">
      <c r="A137" s="35" t="s">
        <v>324</v>
      </c>
      <c r="B137" s="35" t="s">
        <v>21</v>
      </c>
      <c r="C137" s="22" t="s">
        <v>325</v>
      </c>
      <c r="D137" s="36" t="s">
        <v>326</v>
      </c>
      <c r="E137" s="37">
        <v>206.46</v>
      </c>
      <c r="F137" s="38">
        <v>200</v>
      </c>
      <c r="G137" s="38"/>
      <c r="I137" s="23" t="s">
        <v>31</v>
      </c>
      <c r="K137" s="33">
        <v>40544</v>
      </c>
      <c r="M137" s="45">
        <v>1</v>
      </c>
      <c r="N137" s="23">
        <v>1</v>
      </c>
      <c r="O137" s="26">
        <f t="shared" si="39"/>
        <v>211.45</v>
      </c>
      <c r="P137" s="27">
        <f t="shared" si="40"/>
        <v>211.45920000000001</v>
      </c>
      <c r="Q137" s="28">
        <f t="shared" si="41"/>
        <v>4.9899999999999807</v>
      </c>
      <c r="R137" s="29">
        <f t="shared" si="42"/>
        <v>2.4169330620943428E-2</v>
      </c>
      <c r="T137" s="47">
        <f t="shared" si="43"/>
        <v>214.10069999999999</v>
      </c>
      <c r="U137" s="39">
        <f t="shared" si="44"/>
        <v>214.1</v>
      </c>
      <c r="V137" s="48">
        <f t="shared" si="45"/>
        <v>2.6407999999999845</v>
      </c>
      <c r="W137" s="49">
        <f t="shared" si="46"/>
        <v>1.2488461131036079E-2</v>
      </c>
    </row>
    <row r="138" spans="1:23" ht="38.25" x14ac:dyDescent="0.25">
      <c r="A138" s="35" t="s">
        <v>324</v>
      </c>
      <c r="B138" s="35" t="s">
        <v>21</v>
      </c>
      <c r="C138" s="22" t="s">
        <v>327</v>
      </c>
      <c r="D138" s="36" t="s">
        <v>328</v>
      </c>
      <c r="E138" s="37">
        <v>103.23</v>
      </c>
      <c r="F138" s="38">
        <v>100</v>
      </c>
      <c r="G138" s="38"/>
      <c r="I138" s="23" t="s">
        <v>31</v>
      </c>
      <c r="K138" s="33">
        <v>40544</v>
      </c>
      <c r="M138" s="45">
        <v>1</v>
      </c>
      <c r="N138" s="23">
        <v>1</v>
      </c>
      <c r="O138" s="26">
        <f t="shared" si="39"/>
        <v>105.72</v>
      </c>
      <c r="P138" s="27">
        <f t="shared" si="40"/>
        <v>105.7296</v>
      </c>
      <c r="Q138" s="28">
        <f t="shared" si="41"/>
        <v>2.4899999999999949</v>
      </c>
      <c r="R138" s="29">
        <f t="shared" si="42"/>
        <v>2.4120895088636973E-2</v>
      </c>
      <c r="T138" s="47">
        <f t="shared" si="43"/>
        <v>107.05040000000001</v>
      </c>
      <c r="U138" s="39">
        <f t="shared" si="44"/>
        <v>107.05</v>
      </c>
      <c r="V138" s="48">
        <f t="shared" si="45"/>
        <v>1.3203999999999922</v>
      </c>
      <c r="W138" s="49">
        <f t="shared" si="46"/>
        <v>1.2488461131036079E-2</v>
      </c>
    </row>
    <row r="139" spans="1:23" ht="38.25" x14ac:dyDescent="0.25">
      <c r="A139" s="35" t="s">
        <v>324</v>
      </c>
      <c r="B139" s="35" t="s">
        <v>21</v>
      </c>
      <c r="C139" s="22" t="s">
        <v>329</v>
      </c>
      <c r="D139" s="36" t="s">
        <v>330</v>
      </c>
      <c r="E139" s="37">
        <v>103.23</v>
      </c>
      <c r="F139" s="38">
        <v>100</v>
      </c>
      <c r="G139" s="38"/>
      <c r="I139" s="23" t="s">
        <v>31</v>
      </c>
      <c r="K139" s="33">
        <v>40544</v>
      </c>
      <c r="M139" s="45">
        <v>1</v>
      </c>
      <c r="N139" s="23">
        <v>1</v>
      </c>
      <c r="O139" s="26">
        <f t="shared" si="39"/>
        <v>105.72</v>
      </c>
      <c r="P139" s="27">
        <f t="shared" si="40"/>
        <v>105.7296</v>
      </c>
      <c r="Q139" s="28">
        <f t="shared" si="41"/>
        <v>2.4899999999999949</v>
      </c>
      <c r="R139" s="29">
        <f t="shared" si="42"/>
        <v>2.4120895088636973E-2</v>
      </c>
      <c r="T139" s="47">
        <f t="shared" si="43"/>
        <v>107.05040000000001</v>
      </c>
      <c r="U139" s="39">
        <f t="shared" si="44"/>
        <v>107.05</v>
      </c>
      <c r="V139" s="48">
        <f t="shared" si="45"/>
        <v>1.3203999999999922</v>
      </c>
      <c r="W139" s="49">
        <f t="shared" si="46"/>
        <v>1.2488461131036079E-2</v>
      </c>
    </row>
    <row r="140" spans="1:23" ht="51" x14ac:dyDescent="0.25">
      <c r="A140" s="35" t="s">
        <v>331</v>
      </c>
      <c r="B140" s="35" t="s">
        <v>21</v>
      </c>
      <c r="C140" s="22" t="s">
        <v>332</v>
      </c>
      <c r="D140" s="36" t="s">
        <v>333</v>
      </c>
      <c r="E140" s="37">
        <v>120</v>
      </c>
      <c r="F140" s="38">
        <v>120</v>
      </c>
      <c r="G140" s="38"/>
      <c r="H140" s="18" t="s">
        <v>42</v>
      </c>
      <c r="I140" s="23" t="s">
        <v>31</v>
      </c>
      <c r="K140" s="33">
        <v>40544</v>
      </c>
      <c r="M140" s="24">
        <v>2</v>
      </c>
      <c r="N140" s="25">
        <v>6</v>
      </c>
      <c r="O140" s="26">
        <f t="shared" si="39"/>
        <v>120</v>
      </c>
      <c r="P140" s="27">
        <f t="shared" si="40"/>
        <v>120</v>
      </c>
      <c r="Q140" s="28">
        <f t="shared" si="41"/>
        <v>0</v>
      </c>
      <c r="R140" s="29">
        <f t="shared" si="42"/>
        <v>0</v>
      </c>
      <c r="T140" s="31">
        <f t="shared" ref="T140:W149" si="47">O140</f>
        <v>120</v>
      </c>
      <c r="U140" s="32">
        <f t="shared" si="47"/>
        <v>120</v>
      </c>
      <c r="V140" s="32">
        <f t="shared" si="47"/>
        <v>0</v>
      </c>
      <c r="W140" s="32">
        <f t="shared" si="47"/>
        <v>0</v>
      </c>
    </row>
    <row r="141" spans="1:23" ht="51" x14ac:dyDescent="0.25">
      <c r="A141" s="35" t="s">
        <v>331</v>
      </c>
      <c r="B141" s="35" t="s">
        <v>21</v>
      </c>
      <c r="C141" s="22" t="s">
        <v>334</v>
      </c>
      <c r="D141" s="36" t="s">
        <v>333</v>
      </c>
      <c r="E141" s="37">
        <v>30</v>
      </c>
      <c r="F141" s="38">
        <v>30</v>
      </c>
      <c r="G141" s="25"/>
      <c r="H141" s="18" t="s">
        <v>42</v>
      </c>
      <c r="I141" s="23" t="s">
        <v>31</v>
      </c>
      <c r="K141" s="33">
        <v>40544</v>
      </c>
      <c r="M141" s="24">
        <v>2</v>
      </c>
      <c r="N141" s="25">
        <v>6</v>
      </c>
      <c r="O141" s="26">
        <f t="shared" si="39"/>
        <v>30</v>
      </c>
      <c r="P141" s="27">
        <f t="shared" si="40"/>
        <v>30</v>
      </c>
      <c r="Q141" s="28">
        <f t="shared" si="41"/>
        <v>0</v>
      </c>
      <c r="R141" s="29">
        <f t="shared" si="42"/>
        <v>0</v>
      </c>
      <c r="T141" s="31">
        <f t="shared" si="47"/>
        <v>30</v>
      </c>
      <c r="U141" s="32">
        <f t="shared" si="47"/>
        <v>30</v>
      </c>
      <c r="V141" s="32">
        <f t="shared" si="47"/>
        <v>0</v>
      </c>
      <c r="W141" s="32">
        <f t="shared" si="47"/>
        <v>0</v>
      </c>
    </row>
    <row r="142" spans="1:23" ht="38.25" x14ac:dyDescent="0.25">
      <c r="A142" s="35" t="s">
        <v>331</v>
      </c>
      <c r="B142" s="35" t="s">
        <v>21</v>
      </c>
      <c r="C142" s="22" t="s">
        <v>335</v>
      </c>
      <c r="D142" s="36" t="s">
        <v>336</v>
      </c>
      <c r="E142" s="37">
        <v>2</v>
      </c>
      <c r="F142" s="38">
        <v>2</v>
      </c>
      <c r="I142" s="23" t="s">
        <v>31</v>
      </c>
      <c r="K142" s="33">
        <v>40544</v>
      </c>
      <c r="M142" s="24">
        <v>2</v>
      </c>
      <c r="N142" s="25">
        <v>6</v>
      </c>
      <c r="O142" s="26">
        <f t="shared" si="39"/>
        <v>2</v>
      </c>
      <c r="P142" s="27">
        <f t="shared" si="40"/>
        <v>2</v>
      </c>
      <c r="Q142" s="28">
        <f t="shared" si="41"/>
        <v>0</v>
      </c>
      <c r="R142" s="29">
        <f t="shared" si="42"/>
        <v>0</v>
      </c>
      <c r="T142" s="31">
        <f t="shared" si="47"/>
        <v>2</v>
      </c>
      <c r="U142" s="32">
        <f t="shared" si="47"/>
        <v>2</v>
      </c>
      <c r="V142" s="32">
        <f t="shared" si="47"/>
        <v>0</v>
      </c>
      <c r="W142" s="32">
        <f t="shared" si="47"/>
        <v>0</v>
      </c>
    </row>
    <row r="143" spans="1:23" ht="51" x14ac:dyDescent="0.25">
      <c r="A143" s="35" t="s">
        <v>331</v>
      </c>
      <c r="B143" s="35" t="s">
        <v>21</v>
      </c>
      <c r="C143" s="22" t="s">
        <v>337</v>
      </c>
      <c r="D143" s="36" t="s">
        <v>338</v>
      </c>
      <c r="E143" s="37">
        <v>200</v>
      </c>
      <c r="F143" s="38">
        <v>200</v>
      </c>
      <c r="G143" s="25"/>
      <c r="H143" s="18" t="s">
        <v>42</v>
      </c>
      <c r="I143" s="23" t="s">
        <v>31</v>
      </c>
      <c r="K143" s="33">
        <v>40544</v>
      </c>
      <c r="M143" s="24">
        <v>2</v>
      </c>
      <c r="N143" s="25">
        <v>6</v>
      </c>
      <c r="O143" s="26">
        <f t="shared" si="39"/>
        <v>200</v>
      </c>
      <c r="P143" s="27">
        <f t="shared" si="40"/>
        <v>200</v>
      </c>
      <c r="Q143" s="28">
        <f t="shared" si="41"/>
        <v>0</v>
      </c>
      <c r="R143" s="29">
        <f t="shared" si="42"/>
        <v>0</v>
      </c>
      <c r="T143" s="31">
        <f t="shared" si="47"/>
        <v>200</v>
      </c>
      <c r="U143" s="32">
        <f t="shared" si="47"/>
        <v>200</v>
      </c>
      <c r="V143" s="32">
        <f t="shared" si="47"/>
        <v>0</v>
      </c>
      <c r="W143" s="32">
        <f t="shared" si="47"/>
        <v>0</v>
      </c>
    </row>
    <row r="144" spans="1:23" ht="38.25" x14ac:dyDescent="0.25">
      <c r="A144" s="35" t="s">
        <v>331</v>
      </c>
      <c r="B144" s="35" t="s">
        <v>21</v>
      </c>
      <c r="C144" s="22" t="s">
        <v>339</v>
      </c>
      <c r="D144" s="36" t="s">
        <v>340</v>
      </c>
      <c r="E144" s="20">
        <v>10</v>
      </c>
      <c r="F144" s="38">
        <v>10</v>
      </c>
      <c r="I144" s="23" t="s">
        <v>31</v>
      </c>
      <c r="K144" s="33">
        <v>40544</v>
      </c>
      <c r="M144" s="24">
        <v>2</v>
      </c>
      <c r="N144" s="25">
        <v>6</v>
      </c>
      <c r="O144" s="26">
        <f t="shared" si="39"/>
        <v>10</v>
      </c>
      <c r="P144" s="27">
        <f t="shared" si="40"/>
        <v>10</v>
      </c>
      <c r="Q144" s="28">
        <f t="shared" si="41"/>
        <v>0</v>
      </c>
      <c r="R144" s="29">
        <f t="shared" si="42"/>
        <v>0</v>
      </c>
      <c r="T144" s="31">
        <f t="shared" si="47"/>
        <v>10</v>
      </c>
      <c r="U144" s="32">
        <f t="shared" si="47"/>
        <v>10</v>
      </c>
      <c r="V144" s="32">
        <f t="shared" si="47"/>
        <v>0</v>
      </c>
      <c r="W144" s="32">
        <f t="shared" si="47"/>
        <v>0</v>
      </c>
    </row>
    <row r="145" spans="1:195" ht="51" x14ac:dyDescent="0.25">
      <c r="A145" s="35" t="s">
        <v>331</v>
      </c>
      <c r="B145" s="35" t="s">
        <v>21</v>
      </c>
      <c r="C145" s="22" t="s">
        <v>341</v>
      </c>
      <c r="D145" s="36" t="s">
        <v>342</v>
      </c>
      <c r="E145" s="37">
        <v>20</v>
      </c>
      <c r="F145" s="38">
        <v>20</v>
      </c>
      <c r="H145" s="18" t="s">
        <v>42</v>
      </c>
      <c r="I145" s="23" t="s">
        <v>31</v>
      </c>
      <c r="K145" s="33">
        <v>40544</v>
      </c>
      <c r="M145" s="24">
        <v>2</v>
      </c>
      <c r="N145" s="25">
        <v>6</v>
      </c>
      <c r="O145" s="26">
        <f t="shared" si="39"/>
        <v>20</v>
      </c>
      <c r="P145" s="27">
        <f t="shared" si="40"/>
        <v>20</v>
      </c>
      <c r="Q145" s="28">
        <f t="shared" si="41"/>
        <v>0</v>
      </c>
      <c r="R145" s="29">
        <f t="shared" si="42"/>
        <v>0</v>
      </c>
      <c r="T145" s="31">
        <f t="shared" si="47"/>
        <v>20</v>
      </c>
      <c r="U145" s="32">
        <f t="shared" si="47"/>
        <v>20</v>
      </c>
      <c r="V145" s="32">
        <f t="shared" si="47"/>
        <v>0</v>
      </c>
      <c r="W145" s="32">
        <f t="shared" si="47"/>
        <v>0</v>
      </c>
    </row>
    <row r="146" spans="1:195" ht="38.25" x14ac:dyDescent="0.25">
      <c r="A146" s="35" t="s">
        <v>331</v>
      </c>
      <c r="B146" s="35" t="s">
        <v>21</v>
      </c>
      <c r="C146" s="22" t="s">
        <v>343</v>
      </c>
      <c r="D146" s="36" t="s">
        <v>344</v>
      </c>
      <c r="E146" s="20">
        <v>2</v>
      </c>
      <c r="F146" s="38">
        <v>2</v>
      </c>
      <c r="G146" s="38"/>
      <c r="I146" s="23" t="s">
        <v>31</v>
      </c>
      <c r="K146" s="33">
        <v>40544</v>
      </c>
      <c r="M146" s="24">
        <v>2</v>
      </c>
      <c r="N146" s="25">
        <v>6</v>
      </c>
      <c r="O146" s="26">
        <f t="shared" si="39"/>
        <v>2</v>
      </c>
      <c r="P146" s="27">
        <f t="shared" si="40"/>
        <v>2</v>
      </c>
      <c r="Q146" s="28">
        <f t="shared" si="41"/>
        <v>0</v>
      </c>
      <c r="R146" s="29">
        <f t="shared" si="42"/>
        <v>0</v>
      </c>
      <c r="T146" s="31">
        <f t="shared" si="47"/>
        <v>2</v>
      </c>
      <c r="U146" s="32">
        <f t="shared" si="47"/>
        <v>2</v>
      </c>
      <c r="V146" s="32">
        <f t="shared" si="47"/>
        <v>0</v>
      </c>
      <c r="W146" s="32">
        <f t="shared" si="47"/>
        <v>0</v>
      </c>
    </row>
    <row r="147" spans="1:195" ht="38.25" x14ac:dyDescent="0.25">
      <c r="A147" s="35" t="s">
        <v>331</v>
      </c>
      <c r="B147" s="35" t="s">
        <v>21</v>
      </c>
      <c r="C147" s="22" t="s">
        <v>345</v>
      </c>
      <c r="D147" s="36" t="s">
        <v>346</v>
      </c>
      <c r="E147" s="37">
        <v>2</v>
      </c>
      <c r="F147" s="38">
        <v>2</v>
      </c>
      <c r="I147" s="23" t="s">
        <v>31</v>
      </c>
      <c r="K147" s="33">
        <v>40544</v>
      </c>
      <c r="M147" s="24">
        <v>2</v>
      </c>
      <c r="N147" s="25">
        <v>6</v>
      </c>
      <c r="O147" s="26">
        <f t="shared" si="39"/>
        <v>2</v>
      </c>
      <c r="P147" s="27">
        <f t="shared" si="40"/>
        <v>2</v>
      </c>
      <c r="Q147" s="28">
        <f t="shared" si="41"/>
        <v>0</v>
      </c>
      <c r="R147" s="29">
        <f t="shared" si="42"/>
        <v>0</v>
      </c>
      <c r="T147" s="31">
        <f t="shared" si="47"/>
        <v>2</v>
      </c>
      <c r="U147" s="32">
        <f t="shared" si="47"/>
        <v>2</v>
      </c>
      <c r="V147" s="32">
        <f t="shared" si="47"/>
        <v>0</v>
      </c>
      <c r="W147" s="32">
        <f t="shared" si="47"/>
        <v>0</v>
      </c>
    </row>
    <row r="148" spans="1:195" ht="38.25" x14ac:dyDescent="0.25">
      <c r="A148" s="35" t="s">
        <v>331</v>
      </c>
      <c r="B148" s="35" t="s">
        <v>21</v>
      </c>
      <c r="C148" s="22" t="s">
        <v>347</v>
      </c>
      <c r="D148" s="36" t="s">
        <v>346</v>
      </c>
      <c r="E148" s="37">
        <v>5</v>
      </c>
      <c r="F148" s="38">
        <v>5</v>
      </c>
      <c r="I148" s="23" t="s">
        <v>31</v>
      </c>
      <c r="K148" s="33">
        <v>40544</v>
      </c>
      <c r="M148" s="24">
        <v>2</v>
      </c>
      <c r="N148" s="25">
        <v>6</v>
      </c>
      <c r="O148" s="26">
        <f t="shared" si="39"/>
        <v>5</v>
      </c>
      <c r="P148" s="27">
        <f t="shared" si="40"/>
        <v>5</v>
      </c>
      <c r="Q148" s="28">
        <f t="shared" si="41"/>
        <v>0</v>
      </c>
      <c r="R148" s="29">
        <f t="shared" si="42"/>
        <v>0</v>
      </c>
      <c r="T148" s="31">
        <f t="shared" si="47"/>
        <v>5</v>
      </c>
      <c r="U148" s="32">
        <f t="shared" si="47"/>
        <v>5</v>
      </c>
      <c r="V148" s="32">
        <f t="shared" si="47"/>
        <v>0</v>
      </c>
      <c r="W148" s="32">
        <f t="shared" si="47"/>
        <v>0</v>
      </c>
    </row>
    <row r="149" spans="1:195" ht="51" x14ac:dyDescent="0.25">
      <c r="A149" s="35" t="s">
        <v>331</v>
      </c>
      <c r="B149" s="35" t="s">
        <v>21</v>
      </c>
      <c r="C149" s="22" t="s">
        <v>348</v>
      </c>
      <c r="D149" s="36" t="s">
        <v>349</v>
      </c>
      <c r="E149" s="37">
        <v>60</v>
      </c>
      <c r="F149" s="38">
        <v>60</v>
      </c>
      <c r="H149" s="18" t="s">
        <v>42</v>
      </c>
      <c r="I149" s="23" t="s">
        <v>31</v>
      </c>
      <c r="K149" s="33">
        <v>40544</v>
      </c>
      <c r="M149" s="24">
        <v>2</v>
      </c>
      <c r="N149" s="25">
        <v>6</v>
      </c>
      <c r="O149" s="26">
        <f t="shared" si="39"/>
        <v>60</v>
      </c>
      <c r="P149" s="27">
        <f t="shared" si="40"/>
        <v>60</v>
      </c>
      <c r="Q149" s="28">
        <f t="shared" si="41"/>
        <v>0</v>
      </c>
      <c r="R149" s="29">
        <f t="shared" si="42"/>
        <v>0</v>
      </c>
      <c r="T149" s="31">
        <f t="shared" si="47"/>
        <v>60</v>
      </c>
      <c r="U149" s="32">
        <f t="shared" si="47"/>
        <v>60</v>
      </c>
      <c r="V149" s="32">
        <f t="shared" si="47"/>
        <v>0</v>
      </c>
      <c r="W149" s="32">
        <f t="shared" si="47"/>
        <v>0</v>
      </c>
    </row>
    <row r="150" spans="1:195" ht="63.75" x14ac:dyDescent="0.25">
      <c r="A150" s="35" t="s">
        <v>350</v>
      </c>
      <c r="B150" s="35" t="s">
        <v>21</v>
      </c>
      <c r="C150" s="22" t="s">
        <v>351</v>
      </c>
      <c r="D150" s="36" t="s">
        <v>352</v>
      </c>
      <c r="E150" s="20">
        <v>25.8</v>
      </c>
      <c r="F150" s="38">
        <v>25</v>
      </c>
      <c r="G150" s="25"/>
      <c r="H150" s="18" t="s">
        <v>353</v>
      </c>
      <c r="I150" s="23" t="s">
        <v>31</v>
      </c>
      <c r="K150" s="33">
        <v>40544</v>
      </c>
      <c r="M150" s="45">
        <v>1</v>
      </c>
      <c r="N150" s="23">
        <v>1</v>
      </c>
      <c r="O150" s="26">
        <f t="shared" si="39"/>
        <v>26.42</v>
      </c>
      <c r="P150" s="27">
        <f t="shared" si="40"/>
        <v>26.424700000000001</v>
      </c>
      <c r="Q150" s="28">
        <f t="shared" si="41"/>
        <v>0.62000000000000099</v>
      </c>
      <c r="R150" s="29">
        <f t="shared" si="42"/>
        <v>2.4031007751938022E-2</v>
      </c>
      <c r="T150" s="47">
        <f t="shared" ref="T150:T173" si="48">IF(N150=1,ROUND(P150*$X$1*100,2)/100,P150)</f>
        <v>26.754799999999999</v>
      </c>
      <c r="U150" s="39">
        <f t="shared" ref="U150:U173" si="49">IF(N150=1,INT(P150*$X$1*1000)/1000,P150)</f>
        <v>26.754000000000001</v>
      </c>
      <c r="V150" s="48">
        <f t="shared" ref="V150:V173" si="50">U150-P150</f>
        <v>0.32929999999999993</v>
      </c>
      <c r="W150" s="49">
        <f t="shared" ref="W150:W173" si="51">IF(P150&lt;&gt;0,V150/P150,0)</f>
        <v>1.2461825489031093E-2</v>
      </c>
    </row>
    <row r="151" spans="1:195" ht="38.25" x14ac:dyDescent="0.25">
      <c r="A151" s="35" t="s">
        <v>350</v>
      </c>
      <c r="B151" s="35" t="s">
        <v>21</v>
      </c>
      <c r="C151" s="22" t="s">
        <v>354</v>
      </c>
      <c r="D151" s="36" t="s">
        <v>355</v>
      </c>
      <c r="E151" s="20">
        <v>1.03</v>
      </c>
      <c r="F151" s="38">
        <v>1</v>
      </c>
      <c r="G151" s="38"/>
      <c r="I151" s="23" t="s">
        <v>31</v>
      </c>
      <c r="K151" s="33">
        <v>40544</v>
      </c>
      <c r="M151" s="45">
        <v>1</v>
      </c>
      <c r="N151" s="23">
        <v>1</v>
      </c>
      <c r="O151" s="26">
        <f t="shared" si="39"/>
        <v>1.05</v>
      </c>
      <c r="P151" s="27">
        <f t="shared" si="40"/>
        <v>1.0548999999999999</v>
      </c>
      <c r="Q151" s="28">
        <f t="shared" si="41"/>
        <v>2.0000000000000018E-2</v>
      </c>
      <c r="R151" s="29">
        <f t="shared" si="42"/>
        <v>1.9417475728155355E-2</v>
      </c>
      <c r="T151" s="47">
        <f t="shared" si="48"/>
        <v>1.0681</v>
      </c>
      <c r="U151" s="39">
        <f t="shared" si="49"/>
        <v>1.0680000000000001</v>
      </c>
      <c r="V151" s="48">
        <f t="shared" si="50"/>
        <v>1.3100000000000112E-2</v>
      </c>
      <c r="W151" s="49">
        <f t="shared" si="51"/>
        <v>1.2418238695611065E-2</v>
      </c>
    </row>
    <row r="152" spans="1:195" ht="38.25" x14ac:dyDescent="0.25">
      <c r="A152" s="35" t="s">
        <v>350</v>
      </c>
      <c r="B152" s="35" t="s">
        <v>21</v>
      </c>
      <c r="C152" s="22" t="s">
        <v>356</v>
      </c>
      <c r="D152" s="36" t="s">
        <v>357</v>
      </c>
      <c r="E152" s="20">
        <v>51.61</v>
      </c>
      <c r="F152" s="38">
        <v>50</v>
      </c>
      <c r="G152" s="38"/>
      <c r="I152" s="23" t="s">
        <v>31</v>
      </c>
      <c r="K152" s="33">
        <v>40544</v>
      </c>
      <c r="M152" s="45">
        <v>1</v>
      </c>
      <c r="N152" s="23">
        <v>1</v>
      </c>
      <c r="O152" s="26">
        <f t="shared" si="39"/>
        <v>52.85</v>
      </c>
      <c r="P152" s="27">
        <f t="shared" si="40"/>
        <v>52.8596</v>
      </c>
      <c r="Q152" s="28">
        <f t="shared" si="41"/>
        <v>1.240000000000002</v>
      </c>
      <c r="R152" s="29">
        <f t="shared" si="42"/>
        <v>2.4026351482270916E-2</v>
      </c>
      <c r="T152" s="47">
        <f t="shared" si="48"/>
        <v>53.5199</v>
      </c>
      <c r="U152" s="39">
        <f t="shared" si="49"/>
        <v>53.518999999999998</v>
      </c>
      <c r="V152" s="48">
        <f t="shared" si="50"/>
        <v>0.65939999999999799</v>
      </c>
      <c r="W152" s="49">
        <f t="shared" si="51"/>
        <v>1.2474555236891652E-2</v>
      </c>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row>
    <row r="153" spans="1:195" s="39" customFormat="1" ht="63.75" x14ac:dyDescent="0.25">
      <c r="A153" s="35" t="s">
        <v>350</v>
      </c>
      <c r="B153" s="35" t="s">
        <v>21</v>
      </c>
      <c r="C153" s="22" t="s">
        <v>358</v>
      </c>
      <c r="D153" s="36" t="s">
        <v>352</v>
      </c>
      <c r="E153" s="20">
        <v>25.8</v>
      </c>
      <c r="F153" s="38">
        <v>25</v>
      </c>
      <c r="G153" s="25"/>
      <c r="H153" s="18" t="s">
        <v>359</v>
      </c>
      <c r="I153" s="23" t="s">
        <v>31</v>
      </c>
      <c r="J153" s="23"/>
      <c r="K153" s="33">
        <v>40544</v>
      </c>
      <c r="L153" s="18"/>
      <c r="M153" s="45">
        <v>1</v>
      </c>
      <c r="N153" s="23">
        <v>1</v>
      </c>
      <c r="O153" s="26">
        <f t="shared" si="39"/>
        <v>26.42</v>
      </c>
      <c r="P153" s="27">
        <f t="shared" si="40"/>
        <v>26.424700000000001</v>
      </c>
      <c r="Q153" s="28">
        <f t="shared" si="41"/>
        <v>0.62000000000000099</v>
      </c>
      <c r="R153" s="29">
        <f t="shared" si="42"/>
        <v>2.4031007751938022E-2</v>
      </c>
      <c r="S153" s="30"/>
      <c r="T153" s="47">
        <f t="shared" si="48"/>
        <v>26.754799999999999</v>
      </c>
      <c r="U153" s="39">
        <f t="shared" si="49"/>
        <v>26.754000000000001</v>
      </c>
      <c r="V153" s="48">
        <f t="shared" si="50"/>
        <v>0.32929999999999993</v>
      </c>
      <c r="W153" s="49">
        <f t="shared" si="51"/>
        <v>1.2461825489031093E-2</v>
      </c>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row>
    <row r="154" spans="1:195" s="39" customFormat="1" ht="38.25" x14ac:dyDescent="0.25">
      <c r="A154" s="35" t="s">
        <v>360</v>
      </c>
      <c r="B154" s="35" t="s">
        <v>21</v>
      </c>
      <c r="C154" s="22" t="s">
        <v>361</v>
      </c>
      <c r="D154" s="36" t="s">
        <v>362</v>
      </c>
      <c r="E154" s="20">
        <v>10.32</v>
      </c>
      <c r="F154" s="38">
        <v>10</v>
      </c>
      <c r="G154" s="38"/>
      <c r="H154" s="18"/>
      <c r="I154" s="23" t="s">
        <v>31</v>
      </c>
      <c r="J154" s="23"/>
      <c r="K154" s="33">
        <v>40544</v>
      </c>
      <c r="L154" s="18"/>
      <c r="M154" s="45">
        <v>2</v>
      </c>
      <c r="N154" s="23">
        <v>1</v>
      </c>
      <c r="O154" s="26">
        <f t="shared" si="39"/>
        <v>10.56</v>
      </c>
      <c r="P154" s="27">
        <f t="shared" si="40"/>
        <v>10.569800000000001</v>
      </c>
      <c r="Q154" s="28">
        <f t="shared" si="41"/>
        <v>0.24000000000000021</v>
      </c>
      <c r="R154" s="29">
        <f t="shared" si="42"/>
        <v>2.3255813953488393E-2</v>
      </c>
      <c r="S154" s="30"/>
      <c r="T154" s="47">
        <f t="shared" si="48"/>
        <v>10.7018</v>
      </c>
      <c r="U154" s="39">
        <f t="shared" si="49"/>
        <v>10.701000000000001</v>
      </c>
      <c r="V154" s="48">
        <f t="shared" si="50"/>
        <v>0.13119999999999976</v>
      </c>
      <c r="W154" s="49">
        <f t="shared" si="51"/>
        <v>1.2412723041117122E-2</v>
      </c>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row>
    <row r="155" spans="1:195" s="39" customFormat="1" ht="38.25" x14ac:dyDescent="0.25">
      <c r="A155" s="35" t="s">
        <v>360</v>
      </c>
      <c r="B155" s="35" t="s">
        <v>21</v>
      </c>
      <c r="C155" s="22" t="s">
        <v>363</v>
      </c>
      <c r="D155" s="36" t="s">
        <v>364</v>
      </c>
      <c r="E155" s="20">
        <v>103.23</v>
      </c>
      <c r="F155" s="38">
        <v>100</v>
      </c>
      <c r="G155" s="38"/>
      <c r="H155" s="18"/>
      <c r="I155" s="23" t="s">
        <v>31</v>
      </c>
      <c r="J155" s="23"/>
      <c r="K155" s="33">
        <v>40544</v>
      </c>
      <c r="L155" s="18"/>
      <c r="M155" s="45">
        <v>2</v>
      </c>
      <c r="N155" s="23">
        <v>1</v>
      </c>
      <c r="O155" s="26">
        <f t="shared" si="39"/>
        <v>105.72</v>
      </c>
      <c r="P155" s="27">
        <f t="shared" si="40"/>
        <v>105.7296</v>
      </c>
      <c r="Q155" s="28">
        <f t="shared" si="41"/>
        <v>2.4899999999999949</v>
      </c>
      <c r="R155" s="29">
        <f t="shared" si="42"/>
        <v>2.4120895088636973E-2</v>
      </c>
      <c r="S155" s="30"/>
      <c r="T155" s="47">
        <f t="shared" si="48"/>
        <v>107.05040000000001</v>
      </c>
      <c r="U155" s="39">
        <f t="shared" si="49"/>
        <v>107.05</v>
      </c>
      <c r="V155" s="48">
        <f t="shared" si="50"/>
        <v>1.3203999999999922</v>
      </c>
      <c r="W155" s="49">
        <f t="shared" si="51"/>
        <v>1.2488461131036079E-2</v>
      </c>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row>
    <row r="156" spans="1:195" s="39" customFormat="1" ht="51" x14ac:dyDescent="0.25">
      <c r="A156" s="35" t="s">
        <v>365</v>
      </c>
      <c r="B156" s="35" t="s">
        <v>21</v>
      </c>
      <c r="C156" s="22" t="s">
        <v>366</v>
      </c>
      <c r="D156" s="36" t="s">
        <v>367</v>
      </c>
      <c r="E156" s="20">
        <v>206.46</v>
      </c>
      <c r="F156" s="38">
        <v>200</v>
      </c>
      <c r="G156" s="21"/>
      <c r="H156" s="18" t="s">
        <v>42</v>
      </c>
      <c r="I156" s="23" t="s">
        <v>31</v>
      </c>
      <c r="J156" s="23"/>
      <c r="K156" s="33">
        <v>40544</v>
      </c>
      <c r="L156" s="18"/>
      <c r="M156" s="45">
        <v>1</v>
      </c>
      <c r="N156" s="23">
        <v>1</v>
      </c>
      <c r="O156" s="26">
        <f t="shared" si="39"/>
        <v>211.45</v>
      </c>
      <c r="P156" s="27">
        <f t="shared" si="40"/>
        <v>211.45920000000001</v>
      </c>
      <c r="Q156" s="28">
        <f t="shared" si="41"/>
        <v>4.9899999999999807</v>
      </c>
      <c r="R156" s="29">
        <f t="shared" si="42"/>
        <v>2.4169330620943428E-2</v>
      </c>
      <c r="S156" s="30"/>
      <c r="T156" s="47">
        <f t="shared" si="48"/>
        <v>214.10069999999999</v>
      </c>
      <c r="U156" s="39">
        <f t="shared" si="49"/>
        <v>214.1</v>
      </c>
      <c r="V156" s="48">
        <f t="shared" si="50"/>
        <v>2.6407999999999845</v>
      </c>
      <c r="W156" s="49">
        <f t="shared" si="51"/>
        <v>1.2488461131036079E-2</v>
      </c>
    </row>
    <row r="157" spans="1:195" s="39" customFormat="1" ht="51" x14ac:dyDescent="0.25">
      <c r="A157" s="35" t="s">
        <v>368</v>
      </c>
      <c r="B157" s="35" t="s">
        <v>21</v>
      </c>
      <c r="C157" s="22" t="s">
        <v>369</v>
      </c>
      <c r="D157" s="36" t="s">
        <v>370</v>
      </c>
      <c r="E157" s="73">
        <v>516.15</v>
      </c>
      <c r="F157" s="38">
        <v>500</v>
      </c>
      <c r="G157" s="25"/>
      <c r="H157" s="18" t="s">
        <v>42</v>
      </c>
      <c r="I157" s="23" t="s">
        <v>31</v>
      </c>
      <c r="J157" s="23"/>
      <c r="K157" s="33">
        <v>40544</v>
      </c>
      <c r="L157" s="18"/>
      <c r="M157" s="45">
        <v>6</v>
      </c>
      <c r="N157" s="23">
        <v>1</v>
      </c>
      <c r="O157" s="26">
        <f t="shared" si="39"/>
        <v>528.64</v>
      </c>
      <c r="P157" s="27">
        <f t="shared" si="40"/>
        <v>528.64800000000002</v>
      </c>
      <c r="Q157" s="28">
        <f t="shared" si="41"/>
        <v>12.490000000000009</v>
      </c>
      <c r="R157" s="29">
        <f t="shared" si="42"/>
        <v>2.4198391940327444E-2</v>
      </c>
      <c r="S157" s="74"/>
      <c r="T157" s="47">
        <f t="shared" si="48"/>
        <v>535.25189999999998</v>
      </c>
      <c r="U157" s="39">
        <f t="shared" si="49"/>
        <v>535.25099999999998</v>
      </c>
      <c r="V157" s="48">
        <f t="shared" si="50"/>
        <v>6.6029999999999518</v>
      </c>
      <c r="W157" s="49">
        <f t="shared" si="51"/>
        <v>1.2490352748898986E-2</v>
      </c>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72"/>
      <c r="DD157" s="72"/>
      <c r="DE157" s="72"/>
      <c r="DF157" s="72"/>
      <c r="DG157" s="72"/>
    </row>
    <row r="158" spans="1:195" s="39" customFormat="1" ht="51" x14ac:dyDescent="0.25">
      <c r="A158" s="35" t="s">
        <v>371</v>
      </c>
      <c r="B158" s="35" t="s">
        <v>21</v>
      </c>
      <c r="C158" s="22" t="s">
        <v>372</v>
      </c>
      <c r="D158" s="36" t="s">
        <v>373</v>
      </c>
      <c r="E158" s="20">
        <v>103.23</v>
      </c>
      <c r="F158" s="38">
        <v>100</v>
      </c>
      <c r="G158" s="25"/>
      <c r="H158" s="18" t="s">
        <v>42</v>
      </c>
      <c r="I158" s="23" t="s">
        <v>31</v>
      </c>
      <c r="J158" s="23"/>
      <c r="K158" s="33">
        <v>40544</v>
      </c>
      <c r="L158" s="18"/>
      <c r="M158" s="45">
        <v>3</v>
      </c>
      <c r="N158" s="23">
        <v>1</v>
      </c>
      <c r="O158" s="26">
        <f t="shared" si="39"/>
        <v>105.72</v>
      </c>
      <c r="P158" s="27">
        <f t="shared" si="40"/>
        <v>105.7296</v>
      </c>
      <c r="Q158" s="28">
        <f t="shared" si="41"/>
        <v>2.4899999999999949</v>
      </c>
      <c r="R158" s="29">
        <f t="shared" si="42"/>
        <v>2.4120895088636973E-2</v>
      </c>
      <c r="S158" s="30"/>
      <c r="T158" s="47">
        <f t="shared" si="48"/>
        <v>107.05040000000001</v>
      </c>
      <c r="U158" s="39">
        <f t="shared" si="49"/>
        <v>107.05</v>
      </c>
      <c r="V158" s="48">
        <f t="shared" si="50"/>
        <v>1.3203999999999922</v>
      </c>
      <c r="W158" s="49">
        <f t="shared" si="51"/>
        <v>1.2488461131036079E-2</v>
      </c>
    </row>
    <row r="159" spans="1:195" s="39" customFormat="1" ht="51" x14ac:dyDescent="0.25">
      <c r="A159" s="35" t="s">
        <v>371</v>
      </c>
      <c r="B159" s="35" t="s">
        <v>21</v>
      </c>
      <c r="C159" s="22" t="s">
        <v>374</v>
      </c>
      <c r="D159" s="36" t="s">
        <v>373</v>
      </c>
      <c r="E159" s="20">
        <v>30.96</v>
      </c>
      <c r="F159" s="38">
        <v>30</v>
      </c>
      <c r="G159" s="38"/>
      <c r="H159" s="18"/>
      <c r="I159" s="23" t="s">
        <v>31</v>
      </c>
      <c r="J159" s="23"/>
      <c r="K159" s="33">
        <v>40544</v>
      </c>
      <c r="L159" s="18"/>
      <c r="M159" s="45">
        <v>3</v>
      </c>
      <c r="N159" s="23">
        <v>1</v>
      </c>
      <c r="O159" s="26">
        <f t="shared" si="39"/>
        <v>31.7</v>
      </c>
      <c r="P159" s="27">
        <f t="shared" si="40"/>
        <v>31.709599999999998</v>
      </c>
      <c r="Q159" s="28">
        <f t="shared" si="41"/>
        <v>0.73999999999999844</v>
      </c>
      <c r="R159" s="29">
        <f t="shared" si="42"/>
        <v>2.3901808785529666E-2</v>
      </c>
      <c r="S159" s="30"/>
      <c r="T159" s="47">
        <f t="shared" si="48"/>
        <v>32.105699999999999</v>
      </c>
      <c r="U159" s="39">
        <f t="shared" si="49"/>
        <v>32.104999999999997</v>
      </c>
      <c r="V159" s="48">
        <f t="shared" si="50"/>
        <v>0.39539999999999864</v>
      </c>
      <c r="W159" s="49">
        <f t="shared" si="51"/>
        <v>1.2469409894795225E-2</v>
      </c>
    </row>
    <row r="160" spans="1:195" s="39" customFormat="1" ht="51" x14ac:dyDescent="0.25">
      <c r="A160" s="35" t="s">
        <v>375</v>
      </c>
      <c r="B160" s="35" t="s">
        <v>21</v>
      </c>
      <c r="C160" s="22" t="s">
        <v>376</v>
      </c>
      <c r="D160" s="36" t="s">
        <v>377</v>
      </c>
      <c r="E160" s="20">
        <v>258.07</v>
      </c>
      <c r="F160" s="38">
        <v>250</v>
      </c>
      <c r="G160" s="25"/>
      <c r="H160" s="18" t="s">
        <v>42</v>
      </c>
      <c r="I160" s="23" t="s">
        <v>31</v>
      </c>
      <c r="J160" s="23"/>
      <c r="K160" s="33">
        <v>40544</v>
      </c>
      <c r="L160" s="18"/>
      <c r="M160" s="45">
        <v>1</v>
      </c>
      <c r="N160" s="23">
        <v>1</v>
      </c>
      <c r="O160" s="26">
        <f t="shared" si="39"/>
        <v>264.31</v>
      </c>
      <c r="P160" s="27">
        <f t="shared" si="40"/>
        <v>264.31889999999999</v>
      </c>
      <c r="Q160" s="28">
        <f t="shared" si="41"/>
        <v>6.2400000000000091</v>
      </c>
      <c r="R160" s="29">
        <f t="shared" si="42"/>
        <v>2.4179486185918586E-2</v>
      </c>
      <c r="S160" s="30"/>
      <c r="T160" s="47">
        <f t="shared" si="48"/>
        <v>267.62080000000003</v>
      </c>
      <c r="U160" s="39">
        <f t="shared" si="49"/>
        <v>267.62</v>
      </c>
      <c r="V160" s="48">
        <f t="shared" si="50"/>
        <v>3.3011000000000195</v>
      </c>
      <c r="W160" s="49">
        <f t="shared" si="51"/>
        <v>1.2489080425198576E-2</v>
      </c>
    </row>
    <row r="161" spans="1:195" s="39" customFormat="1" ht="38.25" x14ac:dyDescent="0.25">
      <c r="A161" s="35" t="s">
        <v>375</v>
      </c>
      <c r="B161" s="35" t="s">
        <v>21</v>
      </c>
      <c r="C161" s="22" t="s">
        <v>378</v>
      </c>
      <c r="D161" s="36" t="s">
        <v>379</v>
      </c>
      <c r="E161" s="20">
        <v>36.130000000000003</v>
      </c>
      <c r="F161" s="38">
        <v>35</v>
      </c>
      <c r="G161" s="38"/>
      <c r="H161" s="18"/>
      <c r="I161" s="23" t="s">
        <v>31</v>
      </c>
      <c r="J161" s="23"/>
      <c r="K161" s="33">
        <v>40544</v>
      </c>
      <c r="L161" s="18"/>
      <c r="M161" s="45">
        <v>1</v>
      </c>
      <c r="N161" s="23">
        <v>1</v>
      </c>
      <c r="O161" s="26">
        <f t="shared" si="39"/>
        <v>37</v>
      </c>
      <c r="P161" s="27">
        <f t="shared" si="40"/>
        <v>37.004800000000003</v>
      </c>
      <c r="Q161" s="28">
        <f t="shared" si="41"/>
        <v>0.86999999999999744</v>
      </c>
      <c r="R161" s="29">
        <f t="shared" si="42"/>
        <v>2.4079712150567322E-2</v>
      </c>
      <c r="S161" s="30"/>
      <c r="T161" s="47">
        <f t="shared" si="48"/>
        <v>37.467100000000002</v>
      </c>
      <c r="U161" s="39">
        <f t="shared" si="49"/>
        <v>37.466999999999999</v>
      </c>
      <c r="V161" s="48">
        <f t="shared" si="50"/>
        <v>0.46219999999999573</v>
      </c>
      <c r="W161" s="49">
        <f t="shared" si="51"/>
        <v>1.2490271532341633E-2</v>
      </c>
    </row>
    <row r="162" spans="1:195" s="39" customFormat="1" ht="51" x14ac:dyDescent="0.25">
      <c r="A162" s="35" t="s">
        <v>375</v>
      </c>
      <c r="B162" s="35" t="s">
        <v>21</v>
      </c>
      <c r="C162" s="22" t="s">
        <v>380</v>
      </c>
      <c r="D162" s="36" t="s">
        <v>381</v>
      </c>
      <c r="E162" s="20">
        <v>2064.6</v>
      </c>
      <c r="F162" s="38">
        <v>2000</v>
      </c>
      <c r="G162" s="25"/>
      <c r="H162" s="18" t="s">
        <v>42</v>
      </c>
      <c r="I162" s="23" t="s">
        <v>31</v>
      </c>
      <c r="J162" s="23"/>
      <c r="K162" s="33">
        <v>40544</v>
      </c>
      <c r="L162" s="18"/>
      <c r="M162" s="45">
        <v>1</v>
      </c>
      <c r="N162" s="23">
        <v>1</v>
      </c>
      <c r="O162" s="26">
        <f t="shared" si="39"/>
        <v>2114.59</v>
      </c>
      <c r="P162" s="27">
        <f t="shared" si="40"/>
        <v>2114.5922</v>
      </c>
      <c r="Q162" s="28">
        <f t="shared" si="41"/>
        <v>49.990000000000236</v>
      </c>
      <c r="R162" s="29">
        <f t="shared" si="42"/>
        <v>2.421292260001949E-2</v>
      </c>
      <c r="S162" s="30"/>
      <c r="T162" s="47">
        <f t="shared" si="48"/>
        <v>2141.0077000000001</v>
      </c>
      <c r="U162" s="39">
        <f t="shared" si="49"/>
        <v>2141.0070000000001</v>
      </c>
      <c r="V162" s="48">
        <f t="shared" si="50"/>
        <v>26.414800000000014</v>
      </c>
      <c r="W162" s="49">
        <f t="shared" si="51"/>
        <v>1.2491675699929289E-2</v>
      </c>
    </row>
    <row r="163" spans="1:195" s="39" customFormat="1" ht="51" x14ac:dyDescent="0.25">
      <c r="A163" s="35" t="s">
        <v>375</v>
      </c>
      <c r="B163" s="35" t="s">
        <v>21</v>
      </c>
      <c r="C163" s="22" t="s">
        <v>382</v>
      </c>
      <c r="D163" s="36" t="s">
        <v>383</v>
      </c>
      <c r="E163" s="20">
        <v>516.15</v>
      </c>
      <c r="F163" s="38">
        <v>500</v>
      </c>
      <c r="G163" s="25"/>
      <c r="H163" s="18" t="s">
        <v>42</v>
      </c>
      <c r="I163" s="23" t="s">
        <v>31</v>
      </c>
      <c r="J163" s="23"/>
      <c r="K163" s="33">
        <v>40544</v>
      </c>
      <c r="L163" s="18"/>
      <c r="M163" s="45">
        <v>1</v>
      </c>
      <c r="N163" s="23">
        <v>1</v>
      </c>
      <c r="O163" s="26">
        <f t="shared" si="39"/>
        <v>528.64</v>
      </c>
      <c r="P163" s="27">
        <f t="shared" si="40"/>
        <v>528.64800000000002</v>
      </c>
      <c r="Q163" s="28">
        <f t="shared" si="41"/>
        <v>12.490000000000009</v>
      </c>
      <c r="R163" s="29">
        <f t="shared" si="42"/>
        <v>2.4198391940327444E-2</v>
      </c>
      <c r="S163" s="30"/>
      <c r="T163" s="47">
        <f t="shared" si="48"/>
        <v>535.25189999999998</v>
      </c>
      <c r="U163" s="39">
        <f t="shared" si="49"/>
        <v>535.25099999999998</v>
      </c>
      <c r="V163" s="48">
        <f t="shared" si="50"/>
        <v>6.6029999999999518</v>
      </c>
      <c r="W163" s="49">
        <f t="shared" si="51"/>
        <v>1.2490352748898986E-2</v>
      </c>
    </row>
    <row r="164" spans="1:195" s="39" customFormat="1" ht="38.25" x14ac:dyDescent="0.25">
      <c r="A164" s="35" t="s">
        <v>375</v>
      </c>
      <c r="B164" s="35" t="s">
        <v>21</v>
      </c>
      <c r="C164" s="22" t="s">
        <v>384</v>
      </c>
      <c r="D164" s="36" t="s">
        <v>385</v>
      </c>
      <c r="E164" s="20">
        <v>1032.3</v>
      </c>
      <c r="F164" s="38">
        <v>1000</v>
      </c>
      <c r="G164" s="25"/>
      <c r="H164" s="18"/>
      <c r="I164" s="23" t="s">
        <v>31</v>
      </c>
      <c r="J164" s="23"/>
      <c r="K164" s="33">
        <v>40544</v>
      </c>
      <c r="L164" s="18"/>
      <c r="M164" s="45">
        <v>1</v>
      </c>
      <c r="N164" s="23">
        <v>1</v>
      </c>
      <c r="O164" s="26">
        <f t="shared" si="39"/>
        <v>1057.29</v>
      </c>
      <c r="P164" s="27">
        <f t="shared" si="40"/>
        <v>1057.2961</v>
      </c>
      <c r="Q164" s="28">
        <f t="shared" si="41"/>
        <v>24.990000000000009</v>
      </c>
      <c r="R164" s="29">
        <f t="shared" si="42"/>
        <v>2.4208079046788733E-2</v>
      </c>
      <c r="S164" s="30"/>
      <c r="T164" s="47">
        <f t="shared" si="48"/>
        <v>1070.5038</v>
      </c>
      <c r="U164" s="39">
        <f t="shared" si="49"/>
        <v>1070.5029999999999</v>
      </c>
      <c r="V164" s="48">
        <f t="shared" si="50"/>
        <v>13.206899999999905</v>
      </c>
      <c r="W164" s="49">
        <f t="shared" si="51"/>
        <v>1.2491202795508189E-2</v>
      </c>
    </row>
    <row r="165" spans="1:195" s="39" customFormat="1" ht="51" x14ac:dyDescent="0.25">
      <c r="A165" s="35" t="s">
        <v>375</v>
      </c>
      <c r="B165" s="35" t="s">
        <v>21</v>
      </c>
      <c r="C165" s="22" t="s">
        <v>386</v>
      </c>
      <c r="D165" s="36" t="s">
        <v>387</v>
      </c>
      <c r="E165" s="20">
        <v>2064.6</v>
      </c>
      <c r="F165" s="38">
        <v>2000</v>
      </c>
      <c r="G165" s="25"/>
      <c r="H165" s="18" t="s">
        <v>42</v>
      </c>
      <c r="I165" s="23" t="s">
        <v>31</v>
      </c>
      <c r="J165" s="23"/>
      <c r="K165" s="33">
        <v>40544</v>
      </c>
      <c r="L165" s="18"/>
      <c r="M165" s="45">
        <v>1</v>
      </c>
      <c r="N165" s="23">
        <v>1</v>
      </c>
      <c r="O165" s="26">
        <f t="shared" si="39"/>
        <v>2114.59</v>
      </c>
      <c r="P165" s="27">
        <f t="shared" si="40"/>
        <v>2114.5922</v>
      </c>
      <c r="Q165" s="28">
        <f t="shared" si="41"/>
        <v>49.990000000000236</v>
      </c>
      <c r="R165" s="29">
        <f t="shared" si="42"/>
        <v>2.421292260001949E-2</v>
      </c>
      <c r="S165" s="30"/>
      <c r="T165" s="47">
        <f t="shared" si="48"/>
        <v>2141.0077000000001</v>
      </c>
      <c r="U165" s="39">
        <f t="shared" si="49"/>
        <v>2141.0070000000001</v>
      </c>
      <c r="V165" s="48">
        <f t="shared" si="50"/>
        <v>26.414800000000014</v>
      </c>
      <c r="W165" s="49">
        <f t="shared" si="51"/>
        <v>1.2491675699929289E-2</v>
      </c>
    </row>
    <row r="166" spans="1:195" s="39" customFormat="1" ht="51" x14ac:dyDescent="0.25">
      <c r="A166" s="35" t="s">
        <v>375</v>
      </c>
      <c r="B166" s="35" t="s">
        <v>21</v>
      </c>
      <c r="C166" s="22" t="s">
        <v>388</v>
      </c>
      <c r="D166" s="36" t="s">
        <v>389</v>
      </c>
      <c r="E166" s="20">
        <v>1032.3</v>
      </c>
      <c r="F166" s="38">
        <v>1000</v>
      </c>
      <c r="G166" s="25"/>
      <c r="H166" s="18" t="s">
        <v>42</v>
      </c>
      <c r="I166" s="23" t="s">
        <v>31</v>
      </c>
      <c r="J166" s="23"/>
      <c r="K166" s="33">
        <v>40544</v>
      </c>
      <c r="L166" s="18"/>
      <c r="M166" s="45">
        <v>1</v>
      </c>
      <c r="N166" s="23">
        <v>1</v>
      </c>
      <c r="O166" s="26">
        <f t="shared" si="39"/>
        <v>1057.29</v>
      </c>
      <c r="P166" s="27">
        <f t="shared" si="40"/>
        <v>1057.2961</v>
      </c>
      <c r="Q166" s="28">
        <f t="shared" si="41"/>
        <v>24.990000000000009</v>
      </c>
      <c r="R166" s="29">
        <f t="shared" si="42"/>
        <v>2.4208079046788733E-2</v>
      </c>
      <c r="S166" s="30"/>
      <c r="T166" s="47">
        <f t="shared" si="48"/>
        <v>1070.5038</v>
      </c>
      <c r="U166" s="39">
        <f t="shared" si="49"/>
        <v>1070.5029999999999</v>
      </c>
      <c r="V166" s="48">
        <f t="shared" si="50"/>
        <v>13.206899999999905</v>
      </c>
      <c r="W166" s="49">
        <f t="shared" si="51"/>
        <v>1.2491202795508189E-2</v>
      </c>
    </row>
    <row r="167" spans="1:195" s="39" customFormat="1" ht="51" x14ac:dyDescent="0.25">
      <c r="A167" s="18" t="s">
        <v>390</v>
      </c>
      <c r="B167" s="18" t="s">
        <v>21</v>
      </c>
      <c r="C167" s="18" t="s">
        <v>391</v>
      </c>
      <c r="D167" s="19" t="s">
        <v>392</v>
      </c>
      <c r="E167" s="20">
        <v>139.36000000000001</v>
      </c>
      <c r="F167" s="21">
        <v>135</v>
      </c>
      <c r="G167" s="21"/>
      <c r="H167" s="18" t="s">
        <v>42</v>
      </c>
      <c r="I167" s="23" t="s">
        <v>31</v>
      </c>
      <c r="J167" s="23"/>
      <c r="K167" s="33">
        <v>40544</v>
      </c>
      <c r="L167" s="18"/>
      <c r="M167" s="45">
        <v>1</v>
      </c>
      <c r="N167" s="23">
        <v>1</v>
      </c>
      <c r="O167" s="26">
        <f t="shared" si="39"/>
        <v>142.72999999999999</v>
      </c>
      <c r="P167" s="27">
        <f t="shared" si="40"/>
        <v>142.73439999999999</v>
      </c>
      <c r="Q167" s="28">
        <f t="shared" si="41"/>
        <v>3.3699999999999761</v>
      </c>
      <c r="R167" s="29">
        <f t="shared" si="42"/>
        <v>2.4181974741676059E-2</v>
      </c>
      <c r="S167" s="30"/>
      <c r="T167" s="47">
        <f t="shared" si="48"/>
        <v>144.51740000000001</v>
      </c>
      <c r="U167" s="39">
        <f t="shared" si="49"/>
        <v>144.517</v>
      </c>
      <c r="V167" s="48">
        <f t="shared" si="50"/>
        <v>1.7826000000000022</v>
      </c>
      <c r="W167" s="49">
        <f t="shared" si="51"/>
        <v>1.248893048907623E-2</v>
      </c>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row>
    <row r="168" spans="1:195" s="39" customFormat="1" ht="51" x14ac:dyDescent="0.25">
      <c r="A168" s="35" t="s">
        <v>393</v>
      </c>
      <c r="B168" s="35" t="s">
        <v>21</v>
      </c>
      <c r="C168" s="22" t="s">
        <v>394</v>
      </c>
      <c r="D168" s="36" t="s">
        <v>395</v>
      </c>
      <c r="E168" s="20">
        <v>516.15</v>
      </c>
      <c r="F168" s="38">
        <v>500</v>
      </c>
      <c r="G168" s="21"/>
      <c r="H168" s="18" t="s">
        <v>42</v>
      </c>
      <c r="I168" s="23" t="s">
        <v>31</v>
      </c>
      <c r="J168" s="23"/>
      <c r="K168" s="33">
        <v>40544</v>
      </c>
      <c r="L168" s="18"/>
      <c r="M168" s="45">
        <v>1</v>
      </c>
      <c r="N168" s="23">
        <v>1</v>
      </c>
      <c r="O168" s="26">
        <f t="shared" si="39"/>
        <v>528.64</v>
      </c>
      <c r="P168" s="27">
        <f t="shared" si="40"/>
        <v>528.64800000000002</v>
      </c>
      <c r="Q168" s="28">
        <f t="shared" si="41"/>
        <v>12.490000000000009</v>
      </c>
      <c r="R168" s="29">
        <f t="shared" si="42"/>
        <v>2.4198391940327444E-2</v>
      </c>
      <c r="S168" s="30"/>
      <c r="T168" s="47">
        <f t="shared" si="48"/>
        <v>535.25189999999998</v>
      </c>
      <c r="U168" s="39">
        <f t="shared" si="49"/>
        <v>535.25099999999998</v>
      </c>
      <c r="V168" s="48">
        <f t="shared" si="50"/>
        <v>6.6029999999999518</v>
      </c>
      <c r="W168" s="49">
        <f t="shared" si="51"/>
        <v>1.2490352748898986E-2</v>
      </c>
    </row>
    <row r="169" spans="1:195" s="39" customFormat="1" ht="51" x14ac:dyDescent="0.25">
      <c r="A169" s="35" t="s">
        <v>393</v>
      </c>
      <c r="B169" s="35" t="s">
        <v>21</v>
      </c>
      <c r="C169" s="22" t="s">
        <v>396</v>
      </c>
      <c r="D169" s="36" t="s">
        <v>395</v>
      </c>
      <c r="E169" s="20">
        <v>206.46</v>
      </c>
      <c r="F169" s="38">
        <v>200</v>
      </c>
      <c r="G169" s="21"/>
      <c r="H169" s="18" t="s">
        <v>42</v>
      </c>
      <c r="I169" s="23" t="s">
        <v>31</v>
      </c>
      <c r="J169" s="23"/>
      <c r="K169" s="33">
        <v>40544</v>
      </c>
      <c r="L169" s="18"/>
      <c r="M169" s="45">
        <v>1</v>
      </c>
      <c r="N169" s="23">
        <v>1</v>
      </c>
      <c r="O169" s="26">
        <f t="shared" si="39"/>
        <v>211.45</v>
      </c>
      <c r="P169" s="27">
        <f t="shared" si="40"/>
        <v>211.45920000000001</v>
      </c>
      <c r="Q169" s="28">
        <f t="shared" si="41"/>
        <v>4.9899999999999807</v>
      </c>
      <c r="R169" s="29">
        <f t="shared" si="42"/>
        <v>2.4169330620943428E-2</v>
      </c>
      <c r="S169" s="30"/>
      <c r="T169" s="47">
        <f>IF(N169=1,ROUND(P169*$X$1*100+1,2)/100,P169)</f>
        <v>214.11070000000001</v>
      </c>
      <c r="U169" s="39">
        <f t="shared" si="49"/>
        <v>214.1</v>
      </c>
      <c r="V169" s="48">
        <f t="shared" si="50"/>
        <v>2.6407999999999845</v>
      </c>
      <c r="W169" s="49">
        <f t="shared" si="51"/>
        <v>1.2488461131036079E-2</v>
      </c>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c r="GE169" s="72"/>
      <c r="GF169" s="72"/>
      <c r="GG169" s="72"/>
      <c r="GH169" s="72"/>
      <c r="GI169" s="72"/>
      <c r="GJ169" s="72"/>
      <c r="GK169" s="72"/>
      <c r="GL169" s="72"/>
      <c r="GM169" s="72"/>
    </row>
    <row r="170" spans="1:195" ht="51" x14ac:dyDescent="0.25">
      <c r="A170" s="35" t="s">
        <v>393</v>
      </c>
      <c r="B170" s="35" t="s">
        <v>21</v>
      </c>
      <c r="C170" s="22" t="s">
        <v>397</v>
      </c>
      <c r="D170" s="36" t="s">
        <v>395</v>
      </c>
      <c r="E170" s="20">
        <v>154.84</v>
      </c>
      <c r="F170" s="38">
        <v>150</v>
      </c>
      <c r="H170" s="18" t="s">
        <v>42</v>
      </c>
      <c r="I170" s="23" t="s">
        <v>31</v>
      </c>
      <c r="K170" s="33">
        <v>40544</v>
      </c>
      <c r="M170" s="45">
        <v>1</v>
      </c>
      <c r="N170" s="23">
        <v>1</v>
      </c>
      <c r="O170" s="26">
        <f>(O168-O169)/2</f>
        <v>158.595</v>
      </c>
      <c r="P170" s="27">
        <f t="shared" si="40"/>
        <v>158.58920000000001</v>
      </c>
      <c r="Q170" s="28">
        <f t="shared" si="41"/>
        <v>3.7549999999999955</v>
      </c>
      <c r="R170" s="29">
        <f t="shared" si="42"/>
        <v>2.4250839576336836E-2</v>
      </c>
      <c r="T170" s="47">
        <f t="shared" si="48"/>
        <v>160.5703</v>
      </c>
      <c r="U170" s="39">
        <f t="shared" si="49"/>
        <v>160.57</v>
      </c>
      <c r="V170" s="48">
        <f t="shared" si="50"/>
        <v>1.9807999999999879</v>
      </c>
      <c r="W170" s="49">
        <f t="shared" si="51"/>
        <v>1.2490131736587282E-2</v>
      </c>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row>
    <row r="171" spans="1:195" ht="51" x14ac:dyDescent="0.25">
      <c r="A171" s="35" t="s">
        <v>393</v>
      </c>
      <c r="B171" s="35" t="s">
        <v>21</v>
      </c>
      <c r="C171" s="22" t="s">
        <v>398</v>
      </c>
      <c r="D171" s="36" t="s">
        <v>395</v>
      </c>
      <c r="E171" s="20">
        <v>154.84</v>
      </c>
      <c r="F171" s="38">
        <v>150</v>
      </c>
      <c r="H171" s="18" t="s">
        <v>42</v>
      </c>
      <c r="I171" s="23" t="s">
        <v>31</v>
      </c>
      <c r="K171" s="33">
        <v>40544</v>
      </c>
      <c r="M171" s="45">
        <v>1</v>
      </c>
      <c r="N171" s="23">
        <v>1</v>
      </c>
      <c r="O171" s="26">
        <f>O168-(O169+O170)-0.01</f>
        <v>158.58500000000004</v>
      </c>
      <c r="P171" s="27">
        <f t="shared" si="40"/>
        <v>158.58920000000001</v>
      </c>
      <c r="Q171" s="28">
        <f t="shared" si="41"/>
        <v>3.745000000000033</v>
      </c>
      <c r="R171" s="29">
        <f t="shared" si="42"/>
        <v>2.4186256781193703E-2</v>
      </c>
      <c r="T171" s="47">
        <f t="shared" si="48"/>
        <v>160.5703</v>
      </c>
      <c r="U171" s="39">
        <f t="shared" si="49"/>
        <v>160.57</v>
      </c>
      <c r="V171" s="48">
        <f t="shared" si="50"/>
        <v>1.9807999999999879</v>
      </c>
      <c r="W171" s="49">
        <f t="shared" si="51"/>
        <v>1.2490131736587282E-2</v>
      </c>
    </row>
    <row r="172" spans="1:195" ht="51" x14ac:dyDescent="0.25">
      <c r="A172" s="35" t="s">
        <v>393</v>
      </c>
      <c r="B172" s="35" t="s">
        <v>21</v>
      </c>
      <c r="C172" s="22" t="s">
        <v>399</v>
      </c>
      <c r="D172" s="36" t="s">
        <v>395</v>
      </c>
      <c r="E172" s="20" t="s">
        <v>112</v>
      </c>
      <c r="F172" s="38" t="s">
        <v>112</v>
      </c>
      <c r="H172" s="18" t="s">
        <v>42</v>
      </c>
      <c r="I172" s="23" t="s">
        <v>31</v>
      </c>
      <c r="K172" s="33">
        <v>40544</v>
      </c>
      <c r="M172" s="45">
        <v>1</v>
      </c>
      <c r="N172" s="23">
        <v>1</v>
      </c>
      <c r="O172" s="26" t="str">
        <f>E172</f>
        <v>No charge</v>
      </c>
      <c r="P172" s="27" t="e">
        <f t="shared" si="40"/>
        <v>#VALUE!</v>
      </c>
      <c r="Q172" s="38" t="e">
        <f t="shared" si="41"/>
        <v>#VALUE!</v>
      </c>
      <c r="R172" s="38" t="e">
        <f t="shared" si="42"/>
        <v>#VALUE!</v>
      </c>
      <c r="T172" s="47" t="s">
        <v>112</v>
      </c>
      <c r="U172" s="39" t="e">
        <f t="shared" si="49"/>
        <v>#VALUE!</v>
      </c>
      <c r="V172" s="48" t="e">
        <f t="shared" si="50"/>
        <v>#VALUE!</v>
      </c>
      <c r="W172" s="49" t="e">
        <f t="shared" si="51"/>
        <v>#VALUE!</v>
      </c>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row>
    <row r="173" spans="1:195" s="72" customFormat="1" ht="38.25" x14ac:dyDescent="0.25">
      <c r="A173" s="35" t="s">
        <v>393</v>
      </c>
      <c r="B173" s="35" t="s">
        <v>21</v>
      </c>
      <c r="C173" s="22" t="s">
        <v>400</v>
      </c>
      <c r="D173" s="36" t="s">
        <v>395</v>
      </c>
      <c r="E173" s="20">
        <v>51.61</v>
      </c>
      <c r="F173" s="38">
        <v>50</v>
      </c>
      <c r="G173" s="21"/>
      <c r="H173" s="18" t="s">
        <v>401</v>
      </c>
      <c r="I173" s="23" t="s">
        <v>31</v>
      </c>
      <c r="J173" s="23"/>
      <c r="K173" s="33">
        <v>40544</v>
      </c>
      <c r="L173" s="18"/>
      <c r="M173" s="45">
        <v>1</v>
      </c>
      <c r="N173" s="23">
        <v>1</v>
      </c>
      <c r="O173" s="26">
        <f t="shared" ref="O173:O182" si="52">IF(N173=1,INT(E173*$S$1*100)/100,E173)</f>
        <v>52.85</v>
      </c>
      <c r="P173" s="27">
        <f t="shared" si="40"/>
        <v>52.8596</v>
      </c>
      <c r="Q173" s="28">
        <f t="shared" si="41"/>
        <v>1.240000000000002</v>
      </c>
      <c r="R173" s="29">
        <f t="shared" si="42"/>
        <v>2.4026351482270916E-2</v>
      </c>
      <c r="S173" s="30"/>
      <c r="T173" s="47">
        <f t="shared" si="48"/>
        <v>53.5199</v>
      </c>
      <c r="U173" s="39">
        <f t="shared" si="49"/>
        <v>53.518999999999998</v>
      </c>
      <c r="V173" s="48">
        <f t="shared" si="50"/>
        <v>0.65939999999999799</v>
      </c>
      <c r="W173" s="49">
        <f t="shared" si="51"/>
        <v>1.2474555236891652E-2</v>
      </c>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row>
    <row r="174" spans="1:195" ht="63.75" x14ac:dyDescent="0.25">
      <c r="A174" s="35" t="s">
        <v>402</v>
      </c>
      <c r="B174" s="35" t="s">
        <v>21</v>
      </c>
      <c r="C174" s="22" t="s">
        <v>403</v>
      </c>
      <c r="D174" s="36" t="s">
        <v>404</v>
      </c>
      <c r="E174" s="20">
        <v>105</v>
      </c>
      <c r="F174" s="21">
        <v>105</v>
      </c>
      <c r="H174" s="22" t="s">
        <v>405</v>
      </c>
      <c r="I174" s="23" t="s">
        <v>31</v>
      </c>
      <c r="K174" s="33">
        <v>40544</v>
      </c>
      <c r="M174" s="24">
        <v>1</v>
      </c>
      <c r="N174" s="25">
        <v>6</v>
      </c>
      <c r="O174" s="26">
        <f t="shared" si="52"/>
        <v>105</v>
      </c>
      <c r="P174" s="27">
        <f t="shared" si="40"/>
        <v>105</v>
      </c>
      <c r="Q174" s="28">
        <f t="shared" si="41"/>
        <v>0</v>
      </c>
      <c r="R174" s="29">
        <f t="shared" si="42"/>
        <v>0</v>
      </c>
      <c r="T174" s="31">
        <f>O174</f>
        <v>105</v>
      </c>
      <c r="U174" s="32">
        <f>P174</f>
        <v>105</v>
      </c>
      <c r="V174" s="32">
        <f>Q174</f>
        <v>0</v>
      </c>
      <c r="W174" s="32">
        <f>R174</f>
        <v>0</v>
      </c>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row>
    <row r="175" spans="1:195" ht="76.5" x14ac:dyDescent="0.25">
      <c r="A175" s="35" t="s">
        <v>406</v>
      </c>
      <c r="B175" s="35" t="s">
        <v>21</v>
      </c>
      <c r="C175" s="22" t="s">
        <v>407</v>
      </c>
      <c r="D175" s="36" t="s">
        <v>408</v>
      </c>
      <c r="E175" s="20">
        <v>1548.45</v>
      </c>
      <c r="F175" s="38">
        <v>1500</v>
      </c>
      <c r="G175" s="25"/>
      <c r="H175" s="75" t="s">
        <v>409</v>
      </c>
      <c r="I175" s="23" t="s">
        <v>31</v>
      </c>
      <c r="K175" s="33">
        <v>40544</v>
      </c>
      <c r="M175" s="45">
        <v>1</v>
      </c>
      <c r="N175" s="23">
        <v>1</v>
      </c>
      <c r="O175" s="26">
        <f t="shared" si="52"/>
        <v>1585.94</v>
      </c>
      <c r="P175" s="27">
        <f t="shared" si="40"/>
        <v>1585.9440999999999</v>
      </c>
      <c r="Q175" s="28">
        <f t="shared" si="41"/>
        <v>37.490000000000009</v>
      </c>
      <c r="R175" s="29">
        <f t="shared" si="42"/>
        <v>2.4211308082275829E-2</v>
      </c>
      <c r="T175" s="47">
        <f t="shared" ref="T175:T182" si="53">IF(N175=1,ROUND(P175*$X$1*100,2)/100,P175)</f>
        <v>1605.7557000000002</v>
      </c>
      <c r="U175" s="39">
        <f t="shared" ref="U175:U182" si="54">IF(N175=1,INT(P175*$X$1*1000)/1000,P175)</f>
        <v>1605.7550000000001</v>
      </c>
      <c r="V175" s="48">
        <f t="shared" ref="V175:V182" si="55">U175-P175</f>
        <v>19.810900000000174</v>
      </c>
      <c r="W175" s="49">
        <f t="shared" ref="W175:W182" si="56">IF(P175&lt;&gt;0,V175/P175,0)</f>
        <v>1.2491549985904406E-2</v>
      </c>
    </row>
    <row r="176" spans="1:195" ht="76.5" x14ac:dyDescent="0.25">
      <c r="A176" s="35" t="s">
        <v>406</v>
      </c>
      <c r="B176" s="35" t="s">
        <v>21</v>
      </c>
      <c r="C176" s="22" t="s">
        <v>410</v>
      </c>
      <c r="D176" s="36" t="s">
        <v>408</v>
      </c>
      <c r="E176" s="20">
        <v>774.22</v>
      </c>
      <c r="F176" s="38">
        <v>750</v>
      </c>
      <c r="G176" s="38"/>
      <c r="H176" s="75" t="s">
        <v>409</v>
      </c>
      <c r="I176" s="23" t="s">
        <v>31</v>
      </c>
      <c r="K176" s="33">
        <v>40544</v>
      </c>
      <c r="M176" s="45">
        <v>1</v>
      </c>
      <c r="N176" s="23">
        <v>1</v>
      </c>
      <c r="O176" s="26">
        <f t="shared" si="52"/>
        <v>792.96</v>
      </c>
      <c r="P176" s="27">
        <f t="shared" si="40"/>
        <v>792.96690000000001</v>
      </c>
      <c r="Q176" s="28">
        <f t="shared" si="41"/>
        <v>18.740000000000009</v>
      </c>
      <c r="R176" s="29">
        <f t="shared" si="42"/>
        <v>2.4205006328950437E-2</v>
      </c>
      <c r="T176" s="47">
        <f t="shared" si="53"/>
        <v>802.87259999999992</v>
      </c>
      <c r="U176" s="39">
        <f t="shared" si="54"/>
        <v>802.87199999999996</v>
      </c>
      <c r="V176" s="48">
        <f t="shared" si="55"/>
        <v>9.9050999999999476</v>
      </c>
      <c r="W176" s="49">
        <f t="shared" si="56"/>
        <v>1.249118973314012E-2</v>
      </c>
    </row>
    <row r="177" spans="1:23" ht="38.25" x14ac:dyDescent="0.25">
      <c r="A177" s="35" t="s">
        <v>406</v>
      </c>
      <c r="B177" s="35" t="s">
        <v>21</v>
      </c>
      <c r="C177" s="22" t="s">
        <v>411</v>
      </c>
      <c r="D177" s="36" t="s">
        <v>412</v>
      </c>
      <c r="E177" s="20">
        <v>10.32</v>
      </c>
      <c r="F177" s="38">
        <v>10</v>
      </c>
      <c r="G177" s="38"/>
      <c r="I177" s="23" t="s">
        <v>31</v>
      </c>
      <c r="K177" s="33">
        <v>40544</v>
      </c>
      <c r="M177" s="45">
        <v>1</v>
      </c>
      <c r="N177" s="23">
        <v>1</v>
      </c>
      <c r="O177" s="26">
        <f t="shared" si="52"/>
        <v>10.56</v>
      </c>
      <c r="P177" s="27">
        <f t="shared" si="40"/>
        <v>10.569800000000001</v>
      </c>
      <c r="Q177" s="28">
        <f t="shared" si="41"/>
        <v>0.24000000000000021</v>
      </c>
      <c r="R177" s="29">
        <f t="shared" si="42"/>
        <v>2.3255813953488393E-2</v>
      </c>
      <c r="T177" s="47">
        <f t="shared" si="53"/>
        <v>10.7018</v>
      </c>
      <c r="U177" s="39">
        <f t="shared" si="54"/>
        <v>10.701000000000001</v>
      </c>
      <c r="V177" s="48">
        <f t="shared" si="55"/>
        <v>0.13119999999999976</v>
      </c>
      <c r="W177" s="49">
        <f t="shared" si="56"/>
        <v>1.2412723041117122E-2</v>
      </c>
    </row>
    <row r="178" spans="1:23" ht="76.5" x14ac:dyDescent="0.25">
      <c r="A178" s="35" t="s">
        <v>406</v>
      </c>
      <c r="B178" s="35" t="s">
        <v>21</v>
      </c>
      <c r="C178" s="76" t="s">
        <v>413</v>
      </c>
      <c r="D178" s="36" t="s">
        <v>414</v>
      </c>
      <c r="E178" s="20">
        <v>154.84</v>
      </c>
      <c r="F178" s="38">
        <v>150</v>
      </c>
      <c r="G178" s="38"/>
      <c r="I178" s="23" t="s">
        <v>31</v>
      </c>
      <c r="K178" s="33">
        <v>40544</v>
      </c>
      <c r="M178" s="45">
        <v>1</v>
      </c>
      <c r="N178" s="23">
        <v>1</v>
      </c>
      <c r="O178" s="26">
        <f t="shared" si="52"/>
        <v>158.58000000000001</v>
      </c>
      <c r="P178" s="27">
        <f t="shared" si="40"/>
        <v>158.58920000000001</v>
      </c>
      <c r="Q178" s="28">
        <f t="shared" si="41"/>
        <v>3.7400000000000091</v>
      </c>
      <c r="R178" s="29">
        <f t="shared" si="42"/>
        <v>2.4153965383621863E-2</v>
      </c>
      <c r="T178" s="47">
        <f t="shared" si="53"/>
        <v>160.5703</v>
      </c>
      <c r="U178" s="39">
        <f t="shared" si="54"/>
        <v>160.57</v>
      </c>
      <c r="V178" s="48">
        <f t="shared" si="55"/>
        <v>1.9807999999999879</v>
      </c>
      <c r="W178" s="49">
        <f t="shared" si="56"/>
        <v>1.2490131736587282E-2</v>
      </c>
    </row>
    <row r="179" spans="1:23" ht="38.25" x14ac:dyDescent="0.25">
      <c r="A179" s="35" t="s">
        <v>406</v>
      </c>
      <c r="B179" s="35" t="s">
        <v>21</v>
      </c>
      <c r="C179" s="22" t="s">
        <v>415</v>
      </c>
      <c r="D179" s="36" t="s">
        <v>416</v>
      </c>
      <c r="E179" s="20">
        <v>77.42</v>
      </c>
      <c r="F179" s="38">
        <v>75</v>
      </c>
      <c r="G179" s="38"/>
      <c r="I179" s="23" t="s">
        <v>31</v>
      </c>
      <c r="K179" s="33">
        <v>40544</v>
      </c>
      <c r="M179" s="45">
        <v>1</v>
      </c>
      <c r="N179" s="23">
        <v>1</v>
      </c>
      <c r="O179" s="26">
        <f t="shared" si="52"/>
        <v>79.290000000000006</v>
      </c>
      <c r="P179" s="27">
        <f t="shared" si="40"/>
        <v>79.294600000000003</v>
      </c>
      <c r="Q179" s="28">
        <f t="shared" si="41"/>
        <v>1.8700000000000045</v>
      </c>
      <c r="R179" s="29">
        <f t="shared" si="42"/>
        <v>2.4153965383621863E-2</v>
      </c>
      <c r="T179" s="47">
        <f t="shared" si="53"/>
        <v>80.2851</v>
      </c>
      <c r="U179" s="39">
        <f t="shared" si="54"/>
        <v>80.284999999999997</v>
      </c>
      <c r="V179" s="48">
        <f t="shared" si="55"/>
        <v>0.99039999999999395</v>
      </c>
      <c r="W179" s="49">
        <f t="shared" si="56"/>
        <v>1.2490131736587282E-2</v>
      </c>
    </row>
    <row r="180" spans="1:23" ht="51" x14ac:dyDescent="0.25">
      <c r="A180" s="35" t="s">
        <v>406</v>
      </c>
      <c r="B180" s="35" t="s">
        <v>21</v>
      </c>
      <c r="C180" s="22" t="s">
        <v>417</v>
      </c>
      <c r="D180" s="36" t="s">
        <v>418</v>
      </c>
      <c r="E180" s="20">
        <v>412.92</v>
      </c>
      <c r="F180" s="38">
        <v>400</v>
      </c>
      <c r="G180" s="25"/>
      <c r="H180" s="18" t="s">
        <v>42</v>
      </c>
      <c r="I180" s="23" t="s">
        <v>31</v>
      </c>
      <c r="K180" s="33">
        <v>40544</v>
      </c>
      <c r="M180" s="45">
        <v>1</v>
      </c>
      <c r="N180" s="23">
        <v>1</v>
      </c>
      <c r="O180" s="26">
        <f t="shared" si="52"/>
        <v>422.91</v>
      </c>
      <c r="P180" s="27">
        <f t="shared" si="40"/>
        <v>422.91840000000002</v>
      </c>
      <c r="Q180" s="28">
        <f t="shared" si="41"/>
        <v>9.9900000000000091</v>
      </c>
      <c r="R180" s="29">
        <f t="shared" si="42"/>
        <v>2.4193548387096794E-2</v>
      </c>
      <c r="T180" s="47">
        <f t="shared" si="53"/>
        <v>428.20150000000001</v>
      </c>
      <c r="U180" s="39">
        <f t="shared" si="54"/>
        <v>428.20100000000002</v>
      </c>
      <c r="V180" s="48">
        <f t="shared" si="55"/>
        <v>5.2826000000000022</v>
      </c>
      <c r="W180" s="49">
        <f t="shared" si="56"/>
        <v>1.2490825653364814E-2</v>
      </c>
    </row>
    <row r="181" spans="1:23" ht="51" x14ac:dyDescent="0.25">
      <c r="A181" s="35" t="s">
        <v>406</v>
      </c>
      <c r="B181" s="35" t="s">
        <v>21</v>
      </c>
      <c r="C181" s="22" t="s">
        <v>419</v>
      </c>
      <c r="D181" s="36" t="s">
        <v>420</v>
      </c>
      <c r="E181" s="20">
        <v>206.46</v>
      </c>
      <c r="F181" s="38">
        <v>200</v>
      </c>
      <c r="G181" s="25"/>
      <c r="H181" s="18" t="s">
        <v>42</v>
      </c>
      <c r="I181" s="23" t="s">
        <v>31</v>
      </c>
      <c r="K181" s="33">
        <v>40544</v>
      </c>
      <c r="M181" s="45">
        <v>1</v>
      </c>
      <c r="N181" s="23">
        <v>1</v>
      </c>
      <c r="O181" s="26">
        <f t="shared" si="52"/>
        <v>211.45</v>
      </c>
      <c r="P181" s="27">
        <f t="shared" si="40"/>
        <v>211.45920000000001</v>
      </c>
      <c r="Q181" s="28">
        <f t="shared" si="41"/>
        <v>4.9899999999999807</v>
      </c>
      <c r="R181" s="29">
        <f t="shared" si="42"/>
        <v>2.4169330620943428E-2</v>
      </c>
      <c r="T181" s="47">
        <f t="shared" si="53"/>
        <v>214.10069999999999</v>
      </c>
      <c r="U181" s="39">
        <f t="shared" si="54"/>
        <v>214.1</v>
      </c>
      <c r="V181" s="48">
        <f t="shared" si="55"/>
        <v>2.6407999999999845</v>
      </c>
      <c r="W181" s="49">
        <f t="shared" si="56"/>
        <v>1.2488461131036079E-2</v>
      </c>
    </row>
    <row r="182" spans="1:23" ht="140.25" x14ac:dyDescent="0.25">
      <c r="A182" s="35" t="s">
        <v>421</v>
      </c>
      <c r="B182" s="35" t="s">
        <v>21</v>
      </c>
      <c r="C182" s="22" t="s">
        <v>422</v>
      </c>
      <c r="D182" s="36" t="s">
        <v>423</v>
      </c>
      <c r="E182" s="20">
        <v>309.69</v>
      </c>
      <c r="F182" s="38">
        <v>300</v>
      </c>
      <c r="G182" s="38"/>
      <c r="H182" s="18" t="s">
        <v>424</v>
      </c>
      <c r="I182" s="23" t="s">
        <v>31</v>
      </c>
      <c r="K182" s="23"/>
      <c r="M182" s="45">
        <v>1</v>
      </c>
      <c r="N182" s="23">
        <v>1</v>
      </c>
      <c r="O182" s="26">
        <f t="shared" si="52"/>
        <v>317.18</v>
      </c>
      <c r="P182" s="27">
        <f t="shared" si="40"/>
        <v>317.18880000000001</v>
      </c>
      <c r="Q182" s="28">
        <f t="shared" si="41"/>
        <v>7.4900000000000091</v>
      </c>
      <c r="R182" s="29">
        <f t="shared" si="42"/>
        <v>2.4185475798379055E-2</v>
      </c>
      <c r="T182" s="47">
        <f t="shared" si="53"/>
        <v>321.15109999999999</v>
      </c>
      <c r="U182" s="39">
        <f t="shared" si="54"/>
        <v>321.15100000000001</v>
      </c>
      <c r="V182" s="48">
        <f t="shared" si="55"/>
        <v>3.9621999999999957</v>
      </c>
      <c r="W182" s="49">
        <f t="shared" si="56"/>
        <v>1.2491613827474348E-2</v>
      </c>
    </row>
  </sheetData>
  <pageMargins left="0.25" right="0" top="0.5" bottom="0.25" header="0.3" footer="0.05"/>
  <pageSetup paperSize="5" fitToHeight="0" orientation="landscape" r:id="rId1"/>
  <headerFooter>
    <oddHeader>&amp;R&amp;P</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XEL57"/>
  <sheetViews>
    <sheetView zoomScale="90" zoomScaleNormal="90" workbookViewId="0">
      <pane xSplit="3" ySplit="1" topLeftCell="M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11"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932</v>
      </c>
      <c r="Q1" s="11" t="s">
        <v>16</v>
      </c>
      <c r="R1" s="12" t="s">
        <v>17</v>
      </c>
      <c r="S1" s="11">
        <v>1.024214</v>
      </c>
      <c r="T1" s="13" t="s">
        <v>18</v>
      </c>
      <c r="U1" s="10" t="s">
        <v>933</v>
      </c>
      <c r="V1" s="14" t="s">
        <v>16</v>
      </c>
      <c r="W1" s="15" t="s">
        <v>17</v>
      </c>
      <c r="X1" s="16">
        <v>1.0124919999999999</v>
      </c>
    </row>
    <row r="2" spans="1:111" ht="12.75" x14ac:dyDescent="0.25">
      <c r="A2" s="35" t="s">
        <v>1833</v>
      </c>
      <c r="B2" s="18" t="s">
        <v>1834</v>
      </c>
      <c r="C2" s="22" t="s">
        <v>1835</v>
      </c>
      <c r="D2" s="36" t="s">
        <v>1836</v>
      </c>
      <c r="E2" s="37">
        <v>25</v>
      </c>
      <c r="F2" s="38">
        <v>25</v>
      </c>
      <c r="G2" s="38"/>
      <c r="I2" s="23" t="s">
        <v>26</v>
      </c>
      <c r="K2" s="33"/>
      <c r="M2" s="24">
        <v>2</v>
      </c>
      <c r="N2" s="25">
        <v>6</v>
      </c>
      <c r="O2" s="26">
        <f t="shared" ref="O2:O51" si="0">IF(N2=1,INT(E2*$S$1*100)/100,E2)</f>
        <v>25</v>
      </c>
      <c r="P2" s="27">
        <f t="shared" ref="P2:P57" si="1">IF(N2=1,INT(E2*$S$1*10000)/10000,E2)</f>
        <v>25</v>
      </c>
      <c r="Q2" s="28">
        <f t="shared" ref="Q2:Q55" si="2">O2-E2</f>
        <v>0</v>
      </c>
      <c r="R2" s="29">
        <f t="shared" ref="R2:R55" si="3">IF(E2&lt;&gt;0,Q2/E2,0)</f>
        <v>0</v>
      </c>
      <c r="T2" s="31">
        <f t="shared" ref="T2:W57" si="4">O2</f>
        <v>25</v>
      </c>
      <c r="U2" s="32">
        <f t="shared" si="4"/>
        <v>25</v>
      </c>
      <c r="V2" s="32">
        <f t="shared" si="4"/>
        <v>0</v>
      </c>
      <c r="W2" s="32">
        <f t="shared" si="4"/>
        <v>0</v>
      </c>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row>
    <row r="3" spans="1:111" ht="140.25" x14ac:dyDescent="0.25">
      <c r="A3" s="35" t="s">
        <v>1837</v>
      </c>
      <c r="B3" s="35" t="s">
        <v>1834</v>
      </c>
      <c r="C3" s="22" t="s">
        <v>1838</v>
      </c>
      <c r="D3" s="36" t="s">
        <v>1839</v>
      </c>
      <c r="E3" s="37">
        <v>400</v>
      </c>
      <c r="F3" s="38">
        <v>400</v>
      </c>
      <c r="G3" s="38"/>
      <c r="H3" s="69" t="s">
        <v>1840</v>
      </c>
      <c r="I3" s="70" t="s">
        <v>31</v>
      </c>
      <c r="J3" s="70"/>
      <c r="K3" s="33">
        <v>40909</v>
      </c>
      <c r="L3" s="18" t="s">
        <v>1841</v>
      </c>
      <c r="M3" s="24">
        <v>3</v>
      </c>
      <c r="N3" s="25">
        <v>6</v>
      </c>
      <c r="O3" s="26">
        <f t="shared" si="0"/>
        <v>400</v>
      </c>
      <c r="P3" s="27">
        <f t="shared" si="1"/>
        <v>400</v>
      </c>
      <c r="Q3" s="28">
        <f t="shared" si="2"/>
        <v>0</v>
      </c>
      <c r="R3" s="29">
        <f t="shared" si="3"/>
        <v>0</v>
      </c>
      <c r="T3" s="31">
        <f t="shared" si="4"/>
        <v>400</v>
      </c>
      <c r="U3" s="32">
        <f t="shared" si="4"/>
        <v>400</v>
      </c>
      <c r="V3" s="32">
        <f t="shared" si="4"/>
        <v>0</v>
      </c>
      <c r="W3" s="32">
        <f t="shared" si="4"/>
        <v>0</v>
      </c>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row>
    <row r="4" spans="1:111" ht="89.25" x14ac:dyDescent="0.25">
      <c r="A4" s="35" t="s">
        <v>1842</v>
      </c>
      <c r="B4" s="35" t="s">
        <v>1834</v>
      </c>
      <c r="C4" s="22" t="s">
        <v>1843</v>
      </c>
      <c r="D4" s="36" t="s">
        <v>1844</v>
      </c>
      <c r="E4" s="37">
        <v>220</v>
      </c>
      <c r="F4" s="38">
        <v>220</v>
      </c>
      <c r="G4" s="25"/>
      <c r="H4" s="18" t="s">
        <v>1845</v>
      </c>
      <c r="I4" s="23" t="s">
        <v>31</v>
      </c>
      <c r="K4" s="33">
        <v>40909</v>
      </c>
      <c r="M4" s="24">
        <v>2</v>
      </c>
      <c r="N4" s="25">
        <v>5</v>
      </c>
      <c r="O4" s="26">
        <f t="shared" si="0"/>
        <v>220</v>
      </c>
      <c r="P4" s="27">
        <f t="shared" si="1"/>
        <v>220</v>
      </c>
      <c r="Q4" s="28">
        <f t="shared" si="2"/>
        <v>0</v>
      </c>
      <c r="R4" s="29">
        <f t="shared" si="3"/>
        <v>0</v>
      </c>
      <c r="T4" s="31">
        <f t="shared" si="4"/>
        <v>220</v>
      </c>
      <c r="U4" s="32">
        <f t="shared" si="4"/>
        <v>220</v>
      </c>
      <c r="V4" s="32">
        <f t="shared" si="4"/>
        <v>0</v>
      </c>
      <c r="W4" s="32">
        <f t="shared" si="4"/>
        <v>0</v>
      </c>
    </row>
    <row r="5" spans="1:111" ht="89.25" x14ac:dyDescent="0.25">
      <c r="A5" s="35" t="s">
        <v>1842</v>
      </c>
      <c r="B5" s="35" t="s">
        <v>1834</v>
      </c>
      <c r="C5" s="22" t="s">
        <v>1846</v>
      </c>
      <c r="D5" s="36" t="s">
        <v>1844</v>
      </c>
      <c r="E5" s="20">
        <v>200</v>
      </c>
      <c r="F5" s="38">
        <v>200</v>
      </c>
      <c r="G5" s="25"/>
      <c r="H5" s="18" t="s">
        <v>1845</v>
      </c>
      <c r="I5" s="23" t="s">
        <v>31</v>
      </c>
      <c r="K5" s="33">
        <v>40909</v>
      </c>
      <c r="M5" s="24">
        <v>2</v>
      </c>
      <c r="N5" s="25">
        <v>5</v>
      </c>
      <c r="O5" s="26">
        <f t="shared" si="0"/>
        <v>200</v>
      </c>
      <c r="P5" s="27">
        <f t="shared" si="1"/>
        <v>200</v>
      </c>
      <c r="Q5" s="28">
        <f t="shared" si="2"/>
        <v>0</v>
      </c>
      <c r="R5" s="29">
        <f t="shared" si="3"/>
        <v>0</v>
      </c>
      <c r="T5" s="31">
        <f t="shared" si="4"/>
        <v>200</v>
      </c>
      <c r="U5" s="32">
        <f t="shared" si="4"/>
        <v>200</v>
      </c>
      <c r="V5" s="32">
        <f t="shared" si="4"/>
        <v>0</v>
      </c>
      <c r="W5" s="32">
        <f t="shared" si="4"/>
        <v>0</v>
      </c>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row>
    <row r="6" spans="1:111" ht="89.25" x14ac:dyDescent="0.25">
      <c r="A6" s="35" t="s">
        <v>1842</v>
      </c>
      <c r="B6" s="35" t="s">
        <v>1834</v>
      </c>
      <c r="C6" s="22" t="s">
        <v>1847</v>
      </c>
      <c r="D6" s="36" t="s">
        <v>1848</v>
      </c>
      <c r="E6" s="37">
        <v>610</v>
      </c>
      <c r="F6" s="38">
        <v>610</v>
      </c>
      <c r="G6" s="25"/>
      <c r="H6" s="18" t="s">
        <v>1845</v>
      </c>
      <c r="I6" s="23" t="s">
        <v>31</v>
      </c>
      <c r="K6" s="33">
        <v>40909</v>
      </c>
      <c r="M6" s="24">
        <v>2</v>
      </c>
      <c r="N6" s="25">
        <v>5</v>
      </c>
      <c r="O6" s="26">
        <f t="shared" si="0"/>
        <v>610</v>
      </c>
      <c r="P6" s="27">
        <f t="shared" si="1"/>
        <v>610</v>
      </c>
      <c r="Q6" s="28">
        <f t="shared" si="2"/>
        <v>0</v>
      </c>
      <c r="R6" s="29">
        <f t="shared" si="3"/>
        <v>0</v>
      </c>
      <c r="T6" s="31">
        <f t="shared" si="4"/>
        <v>610</v>
      </c>
      <c r="U6" s="32">
        <f t="shared" si="4"/>
        <v>610</v>
      </c>
      <c r="V6" s="32">
        <f t="shared" si="4"/>
        <v>0</v>
      </c>
      <c r="W6" s="32">
        <f t="shared" si="4"/>
        <v>0</v>
      </c>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row>
    <row r="7" spans="1:111" ht="89.25" x14ac:dyDescent="0.25">
      <c r="A7" s="35" t="s">
        <v>1842</v>
      </c>
      <c r="B7" s="35" t="s">
        <v>1834</v>
      </c>
      <c r="C7" s="22" t="s">
        <v>1849</v>
      </c>
      <c r="D7" s="36" t="s">
        <v>1848</v>
      </c>
      <c r="E7" s="37">
        <v>590</v>
      </c>
      <c r="F7" s="38">
        <v>590</v>
      </c>
      <c r="G7" s="25"/>
      <c r="H7" s="18" t="s">
        <v>1845</v>
      </c>
      <c r="I7" s="23" t="s">
        <v>31</v>
      </c>
      <c r="K7" s="33">
        <v>40909</v>
      </c>
      <c r="M7" s="24">
        <v>2</v>
      </c>
      <c r="N7" s="25">
        <v>5</v>
      </c>
      <c r="O7" s="26">
        <f t="shared" si="0"/>
        <v>590</v>
      </c>
      <c r="P7" s="27">
        <f t="shared" si="1"/>
        <v>590</v>
      </c>
      <c r="Q7" s="28">
        <f t="shared" si="2"/>
        <v>0</v>
      </c>
      <c r="R7" s="29">
        <f t="shared" si="3"/>
        <v>0</v>
      </c>
      <c r="T7" s="31">
        <f t="shared" si="4"/>
        <v>590</v>
      </c>
      <c r="U7" s="32">
        <f t="shared" si="4"/>
        <v>590</v>
      </c>
      <c r="V7" s="32">
        <f t="shared" si="4"/>
        <v>0</v>
      </c>
      <c r="W7" s="32">
        <f t="shared" si="4"/>
        <v>0</v>
      </c>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row>
    <row r="8" spans="1:111" ht="25.5" x14ac:dyDescent="0.25">
      <c r="A8" s="35" t="s">
        <v>1842</v>
      </c>
      <c r="B8" s="35" t="s">
        <v>1834</v>
      </c>
      <c r="C8" s="22" t="s">
        <v>1850</v>
      </c>
      <c r="D8" s="36" t="s">
        <v>1851</v>
      </c>
      <c r="E8" s="37">
        <v>120</v>
      </c>
      <c r="F8" s="38">
        <v>120</v>
      </c>
      <c r="G8" s="25"/>
      <c r="I8" s="23" t="s">
        <v>31</v>
      </c>
      <c r="K8" s="33">
        <v>40909</v>
      </c>
      <c r="L8" s="25"/>
      <c r="M8" s="24">
        <v>2</v>
      </c>
      <c r="N8" s="25">
        <v>5</v>
      </c>
      <c r="O8" s="26">
        <f t="shared" si="0"/>
        <v>120</v>
      </c>
      <c r="P8" s="27">
        <f t="shared" si="1"/>
        <v>120</v>
      </c>
      <c r="Q8" s="28">
        <f t="shared" si="2"/>
        <v>0</v>
      </c>
      <c r="R8" s="29">
        <f t="shared" si="3"/>
        <v>0</v>
      </c>
      <c r="T8" s="31">
        <f t="shared" si="4"/>
        <v>120</v>
      </c>
      <c r="U8" s="32">
        <f t="shared" si="4"/>
        <v>120</v>
      </c>
      <c r="V8" s="32">
        <f t="shared" si="4"/>
        <v>0</v>
      </c>
      <c r="W8" s="32">
        <f t="shared" si="4"/>
        <v>0</v>
      </c>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row>
    <row r="9" spans="1:111" ht="25.5" x14ac:dyDescent="0.25">
      <c r="A9" s="35" t="s">
        <v>1842</v>
      </c>
      <c r="B9" s="35" t="s">
        <v>1834</v>
      </c>
      <c r="C9" s="22" t="s">
        <v>1852</v>
      </c>
      <c r="D9" s="36" t="s">
        <v>1851</v>
      </c>
      <c r="E9" s="37">
        <v>100</v>
      </c>
      <c r="F9" s="38">
        <v>100</v>
      </c>
      <c r="G9" s="25"/>
      <c r="I9" s="23" t="s">
        <v>31</v>
      </c>
      <c r="K9" s="33">
        <v>40909</v>
      </c>
      <c r="L9" s="25"/>
      <c r="M9" s="24">
        <v>2</v>
      </c>
      <c r="N9" s="25">
        <v>5</v>
      </c>
      <c r="O9" s="26">
        <f t="shared" si="0"/>
        <v>100</v>
      </c>
      <c r="P9" s="27">
        <f t="shared" si="1"/>
        <v>100</v>
      </c>
      <c r="Q9" s="28">
        <f t="shared" si="2"/>
        <v>0</v>
      </c>
      <c r="R9" s="29">
        <f t="shared" si="3"/>
        <v>0</v>
      </c>
      <c r="T9" s="31">
        <f t="shared" si="4"/>
        <v>100</v>
      </c>
      <c r="U9" s="32">
        <f t="shared" si="4"/>
        <v>100</v>
      </c>
      <c r="V9" s="32">
        <f t="shared" si="4"/>
        <v>0</v>
      </c>
      <c r="W9" s="32">
        <f t="shared" si="4"/>
        <v>0</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row>
    <row r="10" spans="1:111" ht="89.25" x14ac:dyDescent="0.25">
      <c r="A10" s="35" t="s">
        <v>1842</v>
      </c>
      <c r="B10" s="35" t="s">
        <v>1834</v>
      </c>
      <c r="C10" s="22" t="s">
        <v>1853</v>
      </c>
      <c r="D10" s="36" t="s">
        <v>1854</v>
      </c>
      <c r="E10" s="73">
        <v>490</v>
      </c>
      <c r="F10" s="38">
        <v>490</v>
      </c>
      <c r="G10" s="25"/>
      <c r="H10" s="18" t="s">
        <v>1845</v>
      </c>
      <c r="I10" s="23" t="s">
        <v>31</v>
      </c>
      <c r="K10" s="33">
        <v>40909</v>
      </c>
      <c r="M10" s="24">
        <v>2</v>
      </c>
      <c r="N10" s="25">
        <v>5</v>
      </c>
      <c r="O10" s="26">
        <f t="shared" si="0"/>
        <v>490</v>
      </c>
      <c r="P10" s="27">
        <f t="shared" si="1"/>
        <v>490</v>
      </c>
      <c r="Q10" s="28">
        <f t="shared" si="2"/>
        <v>0</v>
      </c>
      <c r="R10" s="29">
        <f t="shared" si="3"/>
        <v>0</v>
      </c>
      <c r="T10" s="31">
        <f t="shared" si="4"/>
        <v>490</v>
      </c>
      <c r="U10" s="32">
        <f t="shared" si="4"/>
        <v>490</v>
      </c>
      <c r="V10" s="32">
        <f t="shared" si="4"/>
        <v>0</v>
      </c>
      <c r="W10" s="32">
        <f t="shared" si="4"/>
        <v>0</v>
      </c>
    </row>
    <row r="11" spans="1:111" ht="89.25" x14ac:dyDescent="0.25">
      <c r="A11" s="35" t="s">
        <v>1842</v>
      </c>
      <c r="B11" s="35" t="s">
        <v>1834</v>
      </c>
      <c r="C11" s="22" t="s">
        <v>1855</v>
      </c>
      <c r="D11" s="36" t="s">
        <v>1854</v>
      </c>
      <c r="E11" s="20">
        <v>470</v>
      </c>
      <c r="F11" s="38">
        <v>470</v>
      </c>
      <c r="G11" s="25"/>
      <c r="H11" s="18" t="s">
        <v>1845</v>
      </c>
      <c r="I11" s="23" t="s">
        <v>31</v>
      </c>
      <c r="K11" s="33">
        <v>40909</v>
      </c>
      <c r="M11" s="24">
        <v>2</v>
      </c>
      <c r="N11" s="25">
        <v>5</v>
      </c>
      <c r="O11" s="26">
        <f t="shared" si="0"/>
        <v>470</v>
      </c>
      <c r="P11" s="27">
        <f t="shared" si="1"/>
        <v>470</v>
      </c>
      <c r="Q11" s="28">
        <f t="shared" si="2"/>
        <v>0</v>
      </c>
      <c r="R11" s="29">
        <f t="shared" si="3"/>
        <v>0</v>
      </c>
      <c r="T11" s="31">
        <f t="shared" si="4"/>
        <v>470</v>
      </c>
      <c r="U11" s="32">
        <f t="shared" si="4"/>
        <v>470</v>
      </c>
      <c r="V11" s="32">
        <f t="shared" si="4"/>
        <v>0</v>
      </c>
      <c r="W11" s="32">
        <f t="shared" si="4"/>
        <v>0</v>
      </c>
    </row>
    <row r="12" spans="1:111" ht="89.25" x14ac:dyDescent="0.25">
      <c r="A12" s="35" t="s">
        <v>1842</v>
      </c>
      <c r="B12" s="35" t="s">
        <v>1834</v>
      </c>
      <c r="C12" s="22" t="s">
        <v>1856</v>
      </c>
      <c r="D12" s="36" t="s">
        <v>1857</v>
      </c>
      <c r="E12" s="20">
        <v>330</v>
      </c>
      <c r="F12" s="38">
        <v>330</v>
      </c>
      <c r="G12" s="25"/>
      <c r="H12" s="18" t="s">
        <v>1845</v>
      </c>
      <c r="I12" s="23" t="s">
        <v>31</v>
      </c>
      <c r="K12" s="33">
        <v>40909</v>
      </c>
      <c r="M12" s="24">
        <v>2</v>
      </c>
      <c r="N12" s="25">
        <v>5</v>
      </c>
      <c r="O12" s="26">
        <f t="shared" si="0"/>
        <v>330</v>
      </c>
      <c r="P12" s="27">
        <f t="shared" si="1"/>
        <v>330</v>
      </c>
      <c r="Q12" s="28">
        <f t="shared" si="2"/>
        <v>0</v>
      </c>
      <c r="R12" s="29">
        <f t="shared" si="3"/>
        <v>0</v>
      </c>
      <c r="T12" s="31">
        <f t="shared" si="4"/>
        <v>330</v>
      </c>
      <c r="U12" s="32">
        <f t="shared" si="4"/>
        <v>330</v>
      </c>
      <c r="V12" s="32">
        <f t="shared" si="4"/>
        <v>0</v>
      </c>
      <c r="W12" s="32">
        <f t="shared" si="4"/>
        <v>0</v>
      </c>
    </row>
    <row r="13" spans="1:111" ht="89.25" x14ac:dyDescent="0.25">
      <c r="A13" s="35" t="s">
        <v>1842</v>
      </c>
      <c r="B13" s="35" t="s">
        <v>1834</v>
      </c>
      <c r="C13" s="22" t="s">
        <v>1858</v>
      </c>
      <c r="D13" s="36" t="s">
        <v>1857</v>
      </c>
      <c r="E13" s="20">
        <v>310</v>
      </c>
      <c r="F13" s="38">
        <v>310</v>
      </c>
      <c r="G13" s="25"/>
      <c r="H13" s="18" t="s">
        <v>1845</v>
      </c>
      <c r="I13" s="23" t="s">
        <v>31</v>
      </c>
      <c r="K13" s="33">
        <v>40909</v>
      </c>
      <c r="M13" s="24">
        <v>2</v>
      </c>
      <c r="N13" s="25">
        <v>5</v>
      </c>
      <c r="O13" s="26">
        <f t="shared" si="0"/>
        <v>310</v>
      </c>
      <c r="P13" s="27">
        <f t="shared" si="1"/>
        <v>310</v>
      </c>
      <c r="Q13" s="28">
        <f t="shared" si="2"/>
        <v>0</v>
      </c>
      <c r="R13" s="29">
        <f t="shared" si="3"/>
        <v>0</v>
      </c>
      <c r="T13" s="31">
        <f t="shared" si="4"/>
        <v>310</v>
      </c>
      <c r="U13" s="32">
        <f t="shared" si="4"/>
        <v>310</v>
      </c>
      <c r="V13" s="32">
        <f t="shared" si="4"/>
        <v>0</v>
      </c>
      <c r="W13" s="32">
        <f t="shared" si="4"/>
        <v>0</v>
      </c>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row>
    <row r="14" spans="1:111" ht="89.25" x14ac:dyDescent="0.25">
      <c r="A14" s="35" t="s">
        <v>1842</v>
      </c>
      <c r="B14" s="35" t="s">
        <v>1834</v>
      </c>
      <c r="C14" s="22" t="s">
        <v>1859</v>
      </c>
      <c r="D14" s="36" t="s">
        <v>1860</v>
      </c>
      <c r="E14" s="37">
        <v>510</v>
      </c>
      <c r="F14" s="38">
        <v>510</v>
      </c>
      <c r="G14" s="25"/>
      <c r="H14" s="18" t="s">
        <v>1845</v>
      </c>
      <c r="I14" s="23" t="s">
        <v>31</v>
      </c>
      <c r="K14" s="33">
        <v>40909</v>
      </c>
      <c r="M14" s="24">
        <v>2</v>
      </c>
      <c r="N14" s="25">
        <v>5</v>
      </c>
      <c r="O14" s="26">
        <f t="shared" si="0"/>
        <v>510</v>
      </c>
      <c r="P14" s="27">
        <f t="shared" si="1"/>
        <v>510</v>
      </c>
      <c r="Q14" s="28">
        <f t="shared" si="2"/>
        <v>0</v>
      </c>
      <c r="R14" s="29">
        <f t="shared" si="3"/>
        <v>0</v>
      </c>
      <c r="T14" s="31">
        <f t="shared" si="4"/>
        <v>510</v>
      </c>
      <c r="U14" s="32">
        <f t="shared" si="4"/>
        <v>510</v>
      </c>
      <c r="V14" s="32">
        <f t="shared" si="4"/>
        <v>0</v>
      </c>
      <c r="W14" s="32">
        <f t="shared" si="4"/>
        <v>0</v>
      </c>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row>
    <row r="15" spans="1:111" ht="89.25" x14ac:dyDescent="0.25">
      <c r="A15" s="35" t="s">
        <v>1842</v>
      </c>
      <c r="B15" s="35" t="s">
        <v>1834</v>
      </c>
      <c r="C15" s="22" t="s">
        <v>1861</v>
      </c>
      <c r="D15" s="36" t="s">
        <v>1860</v>
      </c>
      <c r="E15" s="37">
        <v>470</v>
      </c>
      <c r="F15" s="38">
        <v>470</v>
      </c>
      <c r="G15" s="25"/>
      <c r="H15" s="18" t="s">
        <v>1845</v>
      </c>
      <c r="I15" s="23" t="s">
        <v>31</v>
      </c>
      <c r="K15" s="33">
        <v>40909</v>
      </c>
      <c r="M15" s="24">
        <v>2</v>
      </c>
      <c r="N15" s="25">
        <v>5</v>
      </c>
      <c r="O15" s="26">
        <f t="shared" si="0"/>
        <v>470</v>
      </c>
      <c r="P15" s="27">
        <f t="shared" si="1"/>
        <v>470</v>
      </c>
      <c r="Q15" s="28">
        <f t="shared" si="2"/>
        <v>0</v>
      </c>
      <c r="R15" s="29">
        <f t="shared" si="3"/>
        <v>0</v>
      </c>
      <c r="T15" s="31">
        <f t="shared" si="4"/>
        <v>470</v>
      </c>
      <c r="U15" s="32">
        <f t="shared" si="4"/>
        <v>470</v>
      </c>
      <c r="V15" s="32">
        <f t="shared" si="4"/>
        <v>0</v>
      </c>
      <c r="W15" s="32">
        <f t="shared" si="4"/>
        <v>0</v>
      </c>
    </row>
    <row r="16" spans="1:111" ht="12.75" x14ac:dyDescent="0.25">
      <c r="A16" s="35" t="s">
        <v>1842</v>
      </c>
      <c r="B16" s="35" t="s">
        <v>1834</v>
      </c>
      <c r="C16" s="22" t="s">
        <v>1862</v>
      </c>
      <c r="D16" s="36" t="s">
        <v>1863</v>
      </c>
      <c r="E16" s="20">
        <v>1</v>
      </c>
      <c r="F16" s="38">
        <v>1</v>
      </c>
      <c r="G16" s="38"/>
      <c r="I16" s="23" t="s">
        <v>26</v>
      </c>
      <c r="K16" s="23"/>
      <c r="M16" s="24">
        <v>2</v>
      </c>
      <c r="N16" s="25">
        <v>5</v>
      </c>
      <c r="O16" s="26">
        <f t="shared" si="0"/>
        <v>1</v>
      </c>
      <c r="P16" s="27">
        <f t="shared" si="1"/>
        <v>1</v>
      </c>
      <c r="Q16" s="28">
        <f t="shared" si="2"/>
        <v>0</v>
      </c>
      <c r="R16" s="29">
        <f t="shared" si="3"/>
        <v>0</v>
      </c>
      <c r="T16" s="31">
        <f t="shared" si="4"/>
        <v>1</v>
      </c>
      <c r="U16" s="32">
        <f t="shared" si="4"/>
        <v>1</v>
      </c>
      <c r="V16" s="32">
        <f t="shared" si="4"/>
        <v>0</v>
      </c>
      <c r="W16" s="32">
        <f t="shared" si="4"/>
        <v>0</v>
      </c>
    </row>
    <row r="17" spans="1:111" ht="89.25" x14ac:dyDescent="0.25">
      <c r="A17" s="35" t="s">
        <v>1842</v>
      </c>
      <c r="B17" s="35" t="s">
        <v>1834</v>
      </c>
      <c r="C17" s="22" t="s">
        <v>1864</v>
      </c>
      <c r="D17" s="36" t="s">
        <v>1865</v>
      </c>
      <c r="E17" s="20">
        <v>460</v>
      </c>
      <c r="F17" s="38">
        <v>460</v>
      </c>
      <c r="G17" s="25"/>
      <c r="H17" s="18" t="s">
        <v>1845</v>
      </c>
      <c r="I17" s="23" t="s">
        <v>31</v>
      </c>
      <c r="K17" s="33">
        <v>40909</v>
      </c>
      <c r="M17" s="24">
        <v>2</v>
      </c>
      <c r="N17" s="25">
        <v>5</v>
      </c>
      <c r="O17" s="26">
        <f t="shared" si="0"/>
        <v>460</v>
      </c>
      <c r="P17" s="27">
        <f t="shared" si="1"/>
        <v>460</v>
      </c>
      <c r="Q17" s="28">
        <f t="shared" si="2"/>
        <v>0</v>
      </c>
      <c r="R17" s="29">
        <f t="shared" si="3"/>
        <v>0</v>
      </c>
      <c r="T17" s="31">
        <f t="shared" si="4"/>
        <v>460</v>
      </c>
      <c r="U17" s="32">
        <f t="shared" si="4"/>
        <v>460</v>
      </c>
      <c r="V17" s="32">
        <f t="shared" si="4"/>
        <v>0</v>
      </c>
      <c r="W17" s="32">
        <f t="shared" si="4"/>
        <v>0</v>
      </c>
    </row>
    <row r="18" spans="1:111" ht="89.25" x14ac:dyDescent="0.25">
      <c r="A18" s="35" t="s">
        <v>1842</v>
      </c>
      <c r="B18" s="35" t="s">
        <v>1834</v>
      </c>
      <c r="C18" s="22" t="s">
        <v>1866</v>
      </c>
      <c r="D18" s="36" t="s">
        <v>1865</v>
      </c>
      <c r="E18" s="20">
        <v>500</v>
      </c>
      <c r="F18" s="38">
        <v>500</v>
      </c>
      <c r="G18" s="25"/>
      <c r="H18" s="18" t="s">
        <v>1845</v>
      </c>
      <c r="I18" s="23" t="s">
        <v>31</v>
      </c>
      <c r="K18" s="33">
        <v>40909</v>
      </c>
      <c r="M18" s="24">
        <v>2</v>
      </c>
      <c r="N18" s="25">
        <v>5</v>
      </c>
      <c r="O18" s="26">
        <f t="shared" si="0"/>
        <v>500</v>
      </c>
      <c r="P18" s="27">
        <f t="shared" si="1"/>
        <v>500</v>
      </c>
      <c r="Q18" s="28">
        <f t="shared" si="2"/>
        <v>0</v>
      </c>
      <c r="R18" s="29">
        <f t="shared" si="3"/>
        <v>0</v>
      </c>
      <c r="T18" s="31">
        <f t="shared" si="4"/>
        <v>500</v>
      </c>
      <c r="U18" s="32">
        <f t="shared" si="4"/>
        <v>500</v>
      </c>
      <c r="V18" s="32">
        <f t="shared" si="4"/>
        <v>0</v>
      </c>
      <c r="W18" s="32">
        <f t="shared" si="4"/>
        <v>0</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row>
    <row r="19" spans="1:111" ht="89.25" x14ac:dyDescent="0.25">
      <c r="A19" s="35" t="s">
        <v>1842</v>
      </c>
      <c r="B19" s="35" t="s">
        <v>1834</v>
      </c>
      <c r="C19" s="22" t="s">
        <v>1867</v>
      </c>
      <c r="D19" s="36" t="s">
        <v>1868</v>
      </c>
      <c r="E19" s="37">
        <v>330</v>
      </c>
      <c r="F19" s="38">
        <v>330</v>
      </c>
      <c r="G19" s="25"/>
      <c r="H19" s="18" t="s">
        <v>1845</v>
      </c>
      <c r="I19" s="23" t="s">
        <v>31</v>
      </c>
      <c r="K19" s="33">
        <v>40909</v>
      </c>
      <c r="M19" s="24">
        <v>2</v>
      </c>
      <c r="N19" s="25">
        <v>5</v>
      </c>
      <c r="O19" s="26">
        <f t="shared" si="0"/>
        <v>330</v>
      </c>
      <c r="P19" s="27">
        <f t="shared" si="1"/>
        <v>330</v>
      </c>
      <c r="Q19" s="28">
        <f t="shared" si="2"/>
        <v>0</v>
      </c>
      <c r="R19" s="29">
        <f t="shared" si="3"/>
        <v>0</v>
      </c>
      <c r="T19" s="31">
        <f t="shared" si="4"/>
        <v>330</v>
      </c>
      <c r="U19" s="32">
        <f t="shared" si="4"/>
        <v>330</v>
      </c>
      <c r="V19" s="32">
        <f t="shared" si="4"/>
        <v>0</v>
      </c>
      <c r="W19" s="32">
        <f t="shared" si="4"/>
        <v>0</v>
      </c>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row>
    <row r="20" spans="1:111" ht="89.25" x14ac:dyDescent="0.25">
      <c r="A20" s="35" t="s">
        <v>1842</v>
      </c>
      <c r="B20" s="35" t="s">
        <v>1834</v>
      </c>
      <c r="C20" s="22" t="s">
        <v>1869</v>
      </c>
      <c r="D20" s="36" t="s">
        <v>1868</v>
      </c>
      <c r="E20" s="37">
        <v>310</v>
      </c>
      <c r="F20" s="38">
        <v>310</v>
      </c>
      <c r="G20" s="25"/>
      <c r="H20" s="18" t="s">
        <v>1845</v>
      </c>
      <c r="I20" s="23" t="s">
        <v>31</v>
      </c>
      <c r="K20" s="33">
        <v>40909</v>
      </c>
      <c r="M20" s="24">
        <v>2</v>
      </c>
      <c r="N20" s="25">
        <v>5</v>
      </c>
      <c r="O20" s="26">
        <f t="shared" si="0"/>
        <v>310</v>
      </c>
      <c r="P20" s="27">
        <f t="shared" si="1"/>
        <v>310</v>
      </c>
      <c r="Q20" s="28">
        <f t="shared" si="2"/>
        <v>0</v>
      </c>
      <c r="R20" s="29">
        <f t="shared" si="3"/>
        <v>0</v>
      </c>
      <c r="T20" s="31">
        <f t="shared" si="4"/>
        <v>310</v>
      </c>
      <c r="U20" s="32">
        <f t="shared" si="4"/>
        <v>310</v>
      </c>
      <c r="V20" s="32">
        <f t="shared" si="4"/>
        <v>0</v>
      </c>
      <c r="W20" s="32">
        <f t="shared" si="4"/>
        <v>0</v>
      </c>
    </row>
    <row r="21" spans="1:111" ht="89.25" x14ac:dyDescent="0.25">
      <c r="A21" s="35" t="s">
        <v>1842</v>
      </c>
      <c r="B21" s="35" t="s">
        <v>1834</v>
      </c>
      <c r="C21" s="22" t="s">
        <v>1870</v>
      </c>
      <c r="D21" s="36" t="s">
        <v>1871</v>
      </c>
      <c r="E21" s="20">
        <v>30</v>
      </c>
      <c r="F21" s="38">
        <v>30</v>
      </c>
      <c r="G21" s="25"/>
      <c r="H21" s="18" t="s">
        <v>1845</v>
      </c>
      <c r="I21" s="23" t="s">
        <v>31</v>
      </c>
      <c r="K21" s="33">
        <v>40909</v>
      </c>
      <c r="M21" s="24">
        <v>2</v>
      </c>
      <c r="N21" s="25">
        <v>5</v>
      </c>
      <c r="O21" s="26">
        <f t="shared" si="0"/>
        <v>30</v>
      </c>
      <c r="P21" s="27">
        <f t="shared" si="1"/>
        <v>30</v>
      </c>
      <c r="Q21" s="28">
        <f t="shared" si="2"/>
        <v>0</v>
      </c>
      <c r="R21" s="29">
        <f t="shared" si="3"/>
        <v>0</v>
      </c>
      <c r="T21" s="31">
        <f t="shared" si="4"/>
        <v>30</v>
      </c>
      <c r="U21" s="32">
        <f t="shared" si="4"/>
        <v>30</v>
      </c>
      <c r="V21" s="32">
        <f t="shared" si="4"/>
        <v>0</v>
      </c>
      <c r="W21" s="32">
        <f t="shared" si="4"/>
        <v>0</v>
      </c>
    </row>
    <row r="22" spans="1:111" ht="89.25" x14ac:dyDescent="0.25">
      <c r="A22" s="35" t="s">
        <v>1842</v>
      </c>
      <c r="B22" s="35" t="s">
        <v>1834</v>
      </c>
      <c r="C22" s="22" t="s">
        <v>1872</v>
      </c>
      <c r="D22" s="36" t="s">
        <v>1873</v>
      </c>
      <c r="E22" s="20">
        <v>40</v>
      </c>
      <c r="F22" s="38">
        <v>40</v>
      </c>
      <c r="G22" s="25"/>
      <c r="H22" s="18" t="s">
        <v>1845</v>
      </c>
      <c r="I22" s="23" t="s">
        <v>31</v>
      </c>
      <c r="K22" s="33">
        <v>40909</v>
      </c>
      <c r="M22" s="24">
        <v>2</v>
      </c>
      <c r="N22" s="25">
        <v>5</v>
      </c>
      <c r="O22" s="26">
        <f t="shared" si="0"/>
        <v>40</v>
      </c>
      <c r="P22" s="27">
        <f t="shared" si="1"/>
        <v>40</v>
      </c>
      <c r="Q22" s="28">
        <f t="shared" si="2"/>
        <v>0</v>
      </c>
      <c r="R22" s="29">
        <f t="shared" si="3"/>
        <v>0</v>
      </c>
      <c r="T22" s="31">
        <f t="shared" si="4"/>
        <v>40</v>
      </c>
      <c r="U22" s="32">
        <f t="shared" si="4"/>
        <v>40</v>
      </c>
      <c r="V22" s="32">
        <f t="shared" si="4"/>
        <v>0</v>
      </c>
      <c r="W22" s="32">
        <f t="shared" si="4"/>
        <v>0</v>
      </c>
    </row>
    <row r="23" spans="1:111" ht="89.25" x14ac:dyDescent="0.25">
      <c r="A23" s="35" t="s">
        <v>1842</v>
      </c>
      <c r="B23" s="35" t="s">
        <v>1834</v>
      </c>
      <c r="C23" s="22" t="s">
        <v>1874</v>
      </c>
      <c r="D23" s="36" t="s">
        <v>1875</v>
      </c>
      <c r="E23" s="20">
        <v>40</v>
      </c>
      <c r="F23" s="38">
        <v>40</v>
      </c>
      <c r="G23" s="25"/>
      <c r="H23" s="18" t="s">
        <v>1845</v>
      </c>
      <c r="I23" s="23" t="s">
        <v>31</v>
      </c>
      <c r="K23" s="33">
        <v>40909</v>
      </c>
      <c r="M23" s="24">
        <v>2</v>
      </c>
      <c r="N23" s="25">
        <v>5</v>
      </c>
      <c r="O23" s="26">
        <f t="shared" si="0"/>
        <v>40</v>
      </c>
      <c r="P23" s="27">
        <f t="shared" si="1"/>
        <v>40</v>
      </c>
      <c r="Q23" s="28">
        <f t="shared" si="2"/>
        <v>0</v>
      </c>
      <c r="R23" s="29">
        <f t="shared" si="3"/>
        <v>0</v>
      </c>
      <c r="T23" s="31">
        <f t="shared" si="4"/>
        <v>40</v>
      </c>
      <c r="U23" s="32">
        <f t="shared" si="4"/>
        <v>40</v>
      </c>
      <c r="V23" s="32">
        <f t="shared" si="4"/>
        <v>0</v>
      </c>
      <c r="W23" s="32">
        <f t="shared" si="4"/>
        <v>0</v>
      </c>
    </row>
    <row r="24" spans="1:111" ht="25.5" x14ac:dyDescent="0.25">
      <c r="A24" s="35" t="s">
        <v>1842</v>
      </c>
      <c r="B24" s="35" t="s">
        <v>1834</v>
      </c>
      <c r="C24" s="22" t="s">
        <v>1876</v>
      </c>
      <c r="D24" s="36" t="s">
        <v>1877</v>
      </c>
      <c r="E24" s="20">
        <v>50</v>
      </c>
      <c r="F24" s="38">
        <v>50</v>
      </c>
      <c r="G24" s="38"/>
      <c r="I24" s="23" t="s">
        <v>31</v>
      </c>
      <c r="K24" s="33">
        <v>40909</v>
      </c>
      <c r="M24" s="24">
        <v>2</v>
      </c>
      <c r="N24" s="25">
        <v>5</v>
      </c>
      <c r="O24" s="26">
        <f t="shared" si="0"/>
        <v>50</v>
      </c>
      <c r="P24" s="27">
        <f t="shared" si="1"/>
        <v>50</v>
      </c>
      <c r="Q24" s="28">
        <f t="shared" si="2"/>
        <v>0</v>
      </c>
      <c r="R24" s="29">
        <f t="shared" si="3"/>
        <v>0</v>
      </c>
      <c r="T24" s="31">
        <f t="shared" si="4"/>
        <v>50</v>
      </c>
      <c r="U24" s="32">
        <f t="shared" si="4"/>
        <v>50</v>
      </c>
      <c r="V24" s="32">
        <f t="shared" si="4"/>
        <v>0</v>
      </c>
      <c r="W24" s="32">
        <f t="shared" si="4"/>
        <v>0</v>
      </c>
    </row>
    <row r="25" spans="1:111" ht="89.25" x14ac:dyDescent="0.25">
      <c r="A25" s="35" t="s">
        <v>1842</v>
      </c>
      <c r="B25" s="35" t="s">
        <v>1834</v>
      </c>
      <c r="C25" s="22" t="s">
        <v>1878</v>
      </c>
      <c r="D25" s="36" t="s">
        <v>1879</v>
      </c>
      <c r="E25" s="20">
        <v>60</v>
      </c>
      <c r="F25" s="38">
        <v>60</v>
      </c>
      <c r="G25" s="25"/>
      <c r="H25" s="18" t="s">
        <v>1845</v>
      </c>
      <c r="I25" s="23" t="s">
        <v>31</v>
      </c>
      <c r="K25" s="33">
        <v>40909</v>
      </c>
      <c r="M25" s="24">
        <v>2</v>
      </c>
      <c r="N25" s="25">
        <v>5</v>
      </c>
      <c r="O25" s="26">
        <f t="shared" si="0"/>
        <v>60</v>
      </c>
      <c r="P25" s="27">
        <f t="shared" si="1"/>
        <v>60</v>
      </c>
      <c r="Q25" s="28">
        <f t="shared" si="2"/>
        <v>0</v>
      </c>
      <c r="R25" s="29">
        <f t="shared" si="3"/>
        <v>0</v>
      </c>
      <c r="T25" s="31">
        <f t="shared" si="4"/>
        <v>60</v>
      </c>
      <c r="U25" s="32">
        <f t="shared" si="4"/>
        <v>60</v>
      </c>
      <c r="V25" s="32">
        <f t="shared" si="4"/>
        <v>0</v>
      </c>
      <c r="W25" s="32">
        <f t="shared" si="4"/>
        <v>0</v>
      </c>
    </row>
    <row r="26" spans="1:111" ht="25.5" x14ac:dyDescent="0.25">
      <c r="A26" s="35" t="s">
        <v>1842</v>
      </c>
      <c r="B26" s="35" t="s">
        <v>1834</v>
      </c>
      <c r="C26" s="22" t="s">
        <v>1880</v>
      </c>
      <c r="D26" s="36" t="s">
        <v>1881</v>
      </c>
      <c r="E26" s="20">
        <v>10</v>
      </c>
      <c r="F26" s="38">
        <v>10</v>
      </c>
      <c r="G26" s="38"/>
      <c r="I26" s="23" t="s">
        <v>31</v>
      </c>
      <c r="K26" s="33">
        <v>40909</v>
      </c>
      <c r="M26" s="24">
        <v>2</v>
      </c>
      <c r="N26" s="25">
        <v>5</v>
      </c>
      <c r="O26" s="26">
        <f t="shared" si="0"/>
        <v>10</v>
      </c>
      <c r="P26" s="27">
        <f t="shared" si="1"/>
        <v>10</v>
      </c>
      <c r="Q26" s="28">
        <f t="shared" si="2"/>
        <v>0</v>
      </c>
      <c r="R26" s="29">
        <f t="shared" si="3"/>
        <v>0</v>
      </c>
      <c r="T26" s="31">
        <f t="shared" si="4"/>
        <v>10</v>
      </c>
      <c r="U26" s="32">
        <f t="shared" si="4"/>
        <v>10</v>
      </c>
      <c r="V26" s="32">
        <f t="shared" si="4"/>
        <v>0</v>
      </c>
      <c r="W26" s="32">
        <f t="shared" si="4"/>
        <v>0</v>
      </c>
    </row>
    <row r="27" spans="1:111" ht="25.5" x14ac:dyDescent="0.25">
      <c r="A27" s="35" t="s">
        <v>1842</v>
      </c>
      <c r="B27" s="35" t="s">
        <v>1834</v>
      </c>
      <c r="C27" s="22" t="s">
        <v>1882</v>
      </c>
      <c r="D27" s="36" t="s">
        <v>1883</v>
      </c>
      <c r="E27" s="20">
        <v>50</v>
      </c>
      <c r="F27" s="38">
        <v>50</v>
      </c>
      <c r="G27" s="38"/>
      <c r="I27" s="23" t="s">
        <v>31</v>
      </c>
      <c r="K27" s="33">
        <v>40909</v>
      </c>
      <c r="M27" s="24">
        <v>2</v>
      </c>
      <c r="N27" s="25">
        <v>5</v>
      </c>
      <c r="O27" s="26">
        <f t="shared" si="0"/>
        <v>50</v>
      </c>
      <c r="P27" s="27">
        <f t="shared" si="1"/>
        <v>50</v>
      </c>
      <c r="Q27" s="28">
        <f t="shared" si="2"/>
        <v>0</v>
      </c>
      <c r="R27" s="29">
        <f t="shared" si="3"/>
        <v>0</v>
      </c>
      <c r="T27" s="31">
        <f t="shared" si="4"/>
        <v>50</v>
      </c>
      <c r="U27" s="32">
        <f t="shared" si="4"/>
        <v>50</v>
      </c>
      <c r="V27" s="32">
        <f t="shared" si="4"/>
        <v>0</v>
      </c>
      <c r="W27" s="32">
        <f t="shared" si="4"/>
        <v>0</v>
      </c>
    </row>
    <row r="28" spans="1:111" ht="89.25" x14ac:dyDescent="0.25">
      <c r="A28" s="35" t="s">
        <v>1842</v>
      </c>
      <c r="B28" s="35" t="s">
        <v>1834</v>
      </c>
      <c r="C28" s="22" t="s">
        <v>1884</v>
      </c>
      <c r="D28" s="36" t="s">
        <v>1885</v>
      </c>
      <c r="E28" s="20">
        <v>660</v>
      </c>
      <c r="F28" s="38">
        <v>660</v>
      </c>
      <c r="G28" s="25"/>
      <c r="H28" s="18" t="s">
        <v>1845</v>
      </c>
      <c r="I28" s="23" t="s">
        <v>31</v>
      </c>
      <c r="K28" s="33">
        <v>40544</v>
      </c>
      <c r="M28" s="24">
        <v>2</v>
      </c>
      <c r="N28" s="25">
        <v>5</v>
      </c>
      <c r="O28" s="26">
        <f t="shared" si="0"/>
        <v>660</v>
      </c>
      <c r="P28" s="27">
        <f t="shared" si="1"/>
        <v>660</v>
      </c>
      <c r="Q28" s="28">
        <f t="shared" si="2"/>
        <v>0</v>
      </c>
      <c r="R28" s="29">
        <f t="shared" si="3"/>
        <v>0</v>
      </c>
      <c r="T28" s="31">
        <f t="shared" si="4"/>
        <v>660</v>
      </c>
      <c r="U28" s="32">
        <f t="shared" si="4"/>
        <v>660</v>
      </c>
      <c r="V28" s="32">
        <f t="shared" si="4"/>
        <v>0</v>
      </c>
      <c r="W28" s="32">
        <f t="shared" si="4"/>
        <v>0</v>
      </c>
    </row>
    <row r="29" spans="1:111" ht="89.25" x14ac:dyDescent="0.25">
      <c r="A29" s="35" t="s">
        <v>1842</v>
      </c>
      <c r="B29" s="35" t="s">
        <v>1834</v>
      </c>
      <c r="C29" s="22" t="s">
        <v>1886</v>
      </c>
      <c r="D29" s="36" t="s">
        <v>1885</v>
      </c>
      <c r="E29" s="20">
        <v>75</v>
      </c>
      <c r="F29" s="38">
        <v>75</v>
      </c>
      <c r="G29" s="25"/>
      <c r="H29" s="18" t="s">
        <v>1845</v>
      </c>
      <c r="I29" s="23" t="s">
        <v>31</v>
      </c>
      <c r="K29" s="33">
        <v>40909</v>
      </c>
      <c r="M29" s="24">
        <v>2</v>
      </c>
      <c r="N29" s="25">
        <v>5</v>
      </c>
      <c r="O29" s="26">
        <f t="shared" si="0"/>
        <v>75</v>
      </c>
      <c r="P29" s="27">
        <f t="shared" si="1"/>
        <v>75</v>
      </c>
      <c r="Q29" s="28">
        <f t="shared" si="2"/>
        <v>0</v>
      </c>
      <c r="R29" s="29">
        <f t="shared" si="3"/>
        <v>0</v>
      </c>
      <c r="T29" s="31">
        <f t="shared" si="4"/>
        <v>75</v>
      </c>
      <c r="U29" s="32">
        <f t="shared" si="4"/>
        <v>75</v>
      </c>
      <c r="V29" s="32">
        <f t="shared" si="4"/>
        <v>0</v>
      </c>
      <c r="W29" s="32">
        <f t="shared" si="4"/>
        <v>0</v>
      </c>
    </row>
    <row r="30" spans="1:111" ht="25.5" x14ac:dyDescent="0.25">
      <c r="A30" s="18" t="s">
        <v>1842</v>
      </c>
      <c r="B30" s="18" t="s">
        <v>1834</v>
      </c>
      <c r="C30" s="18" t="s">
        <v>1887</v>
      </c>
      <c r="D30" s="18">
        <v>6.11</v>
      </c>
      <c r="E30" s="20">
        <v>25</v>
      </c>
      <c r="F30" s="21">
        <v>25</v>
      </c>
      <c r="K30" s="23"/>
      <c r="M30" s="24">
        <v>2</v>
      </c>
      <c r="N30" s="25">
        <v>5</v>
      </c>
      <c r="O30" s="26">
        <f t="shared" si="0"/>
        <v>25</v>
      </c>
      <c r="P30" s="27">
        <f t="shared" si="1"/>
        <v>25</v>
      </c>
      <c r="Q30" s="28">
        <f t="shared" si="2"/>
        <v>0</v>
      </c>
      <c r="R30" s="29">
        <f t="shared" si="3"/>
        <v>0</v>
      </c>
      <c r="S30" s="25"/>
      <c r="T30" s="31">
        <f t="shared" si="4"/>
        <v>25</v>
      </c>
      <c r="U30" s="32">
        <f t="shared" si="4"/>
        <v>25</v>
      </c>
      <c r="V30" s="32">
        <f t="shared" si="4"/>
        <v>0</v>
      </c>
      <c r="W30" s="32">
        <f t="shared" si="4"/>
        <v>0</v>
      </c>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row>
    <row r="31" spans="1:111" ht="89.25" x14ac:dyDescent="0.25">
      <c r="A31" s="35" t="s">
        <v>1842</v>
      </c>
      <c r="B31" s="35" t="s">
        <v>1834</v>
      </c>
      <c r="C31" s="22" t="s">
        <v>1888</v>
      </c>
      <c r="D31" s="36" t="s">
        <v>1889</v>
      </c>
      <c r="E31" s="37">
        <v>1410</v>
      </c>
      <c r="F31" s="38">
        <v>1410</v>
      </c>
      <c r="G31" s="25"/>
      <c r="H31" s="18" t="s">
        <v>1845</v>
      </c>
      <c r="I31" s="23" t="s">
        <v>31</v>
      </c>
      <c r="K31" s="33">
        <v>40909</v>
      </c>
      <c r="M31" s="24">
        <v>2</v>
      </c>
      <c r="N31" s="25">
        <v>5</v>
      </c>
      <c r="O31" s="26">
        <f t="shared" si="0"/>
        <v>1410</v>
      </c>
      <c r="P31" s="27">
        <f t="shared" si="1"/>
        <v>1410</v>
      </c>
      <c r="Q31" s="28">
        <f t="shared" si="2"/>
        <v>0</v>
      </c>
      <c r="R31" s="29">
        <f t="shared" si="3"/>
        <v>0</v>
      </c>
      <c r="T31" s="31">
        <f t="shared" si="4"/>
        <v>1410</v>
      </c>
      <c r="U31" s="32">
        <f t="shared" si="4"/>
        <v>1410</v>
      </c>
      <c r="V31" s="32">
        <f t="shared" si="4"/>
        <v>0</v>
      </c>
      <c r="W31" s="32">
        <f t="shared" si="4"/>
        <v>0</v>
      </c>
    </row>
    <row r="32" spans="1:111" ht="12.75" x14ac:dyDescent="0.25">
      <c r="A32" s="35" t="s">
        <v>1842</v>
      </c>
      <c r="B32" s="35" t="s">
        <v>1834</v>
      </c>
      <c r="C32" s="22" t="s">
        <v>1890</v>
      </c>
      <c r="D32" s="36" t="s">
        <v>1891</v>
      </c>
      <c r="E32" s="20">
        <v>100</v>
      </c>
      <c r="F32" s="38">
        <v>100</v>
      </c>
      <c r="G32" s="25"/>
      <c r="I32" s="23" t="s">
        <v>26</v>
      </c>
      <c r="K32" s="33"/>
      <c r="M32" s="24">
        <v>2</v>
      </c>
      <c r="N32" s="25">
        <v>6</v>
      </c>
      <c r="O32" s="26">
        <f t="shared" si="0"/>
        <v>100</v>
      </c>
      <c r="P32" s="27">
        <f t="shared" si="1"/>
        <v>100</v>
      </c>
      <c r="Q32" s="28">
        <f t="shared" si="2"/>
        <v>0</v>
      </c>
      <c r="R32" s="29">
        <f t="shared" si="3"/>
        <v>0</v>
      </c>
      <c r="S32" s="25"/>
      <c r="T32" s="31">
        <f t="shared" si="4"/>
        <v>100</v>
      </c>
      <c r="U32" s="32">
        <f t="shared" si="4"/>
        <v>100</v>
      </c>
      <c r="V32" s="32">
        <f t="shared" si="4"/>
        <v>0</v>
      </c>
      <c r="W32" s="32">
        <f t="shared" si="4"/>
        <v>0</v>
      </c>
    </row>
    <row r="33" spans="1:111" ht="25.5" x14ac:dyDescent="0.25">
      <c r="A33" s="18" t="s">
        <v>1842</v>
      </c>
      <c r="B33" s="18" t="s">
        <v>1834</v>
      </c>
      <c r="C33" s="18" t="s">
        <v>1892</v>
      </c>
      <c r="D33" s="18" t="s">
        <v>1893</v>
      </c>
      <c r="E33" s="20">
        <v>5</v>
      </c>
      <c r="F33" s="21">
        <v>5</v>
      </c>
      <c r="K33" s="23"/>
      <c r="M33" s="24">
        <v>2</v>
      </c>
      <c r="N33" s="25">
        <v>5</v>
      </c>
      <c r="O33" s="26">
        <f t="shared" si="0"/>
        <v>5</v>
      </c>
      <c r="P33" s="27">
        <f t="shared" si="1"/>
        <v>5</v>
      </c>
      <c r="Q33" s="28">
        <f t="shared" si="2"/>
        <v>0</v>
      </c>
      <c r="R33" s="29">
        <f t="shared" si="3"/>
        <v>0</v>
      </c>
      <c r="T33" s="31">
        <f t="shared" si="4"/>
        <v>5</v>
      </c>
      <c r="U33" s="32">
        <f t="shared" si="4"/>
        <v>5</v>
      </c>
      <c r="V33" s="32">
        <f t="shared" si="4"/>
        <v>0</v>
      </c>
      <c r="W33" s="32">
        <f t="shared" si="4"/>
        <v>0</v>
      </c>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row>
    <row r="34" spans="1:111" ht="89.25" x14ac:dyDescent="0.25">
      <c r="A34" s="35" t="s">
        <v>1842</v>
      </c>
      <c r="B34" s="35" t="s">
        <v>1834</v>
      </c>
      <c r="C34" s="22" t="s">
        <v>1894</v>
      </c>
      <c r="D34" s="36" t="s">
        <v>1895</v>
      </c>
      <c r="E34" s="37">
        <v>170</v>
      </c>
      <c r="F34" s="38">
        <v>170</v>
      </c>
      <c r="G34" s="25"/>
      <c r="H34" s="18" t="s">
        <v>1845</v>
      </c>
      <c r="I34" s="23" t="s">
        <v>31</v>
      </c>
      <c r="K34" s="33">
        <v>40909</v>
      </c>
      <c r="M34" s="24">
        <v>2</v>
      </c>
      <c r="N34" s="25">
        <v>5</v>
      </c>
      <c r="O34" s="26">
        <f t="shared" si="0"/>
        <v>170</v>
      </c>
      <c r="P34" s="27">
        <f t="shared" si="1"/>
        <v>170</v>
      </c>
      <c r="Q34" s="28">
        <f t="shared" si="2"/>
        <v>0</v>
      </c>
      <c r="R34" s="29">
        <f t="shared" si="3"/>
        <v>0</v>
      </c>
      <c r="T34" s="31">
        <f t="shared" si="4"/>
        <v>170</v>
      </c>
      <c r="U34" s="32">
        <f t="shared" si="4"/>
        <v>170</v>
      </c>
      <c r="V34" s="32">
        <f t="shared" si="4"/>
        <v>0</v>
      </c>
      <c r="W34" s="32">
        <f t="shared" si="4"/>
        <v>0</v>
      </c>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row>
    <row r="35" spans="1:111" ht="89.25" x14ac:dyDescent="0.25">
      <c r="A35" s="35" t="s">
        <v>1842</v>
      </c>
      <c r="B35" s="35" t="s">
        <v>1834</v>
      </c>
      <c r="C35" s="22" t="s">
        <v>1896</v>
      </c>
      <c r="D35" s="36" t="s">
        <v>1895</v>
      </c>
      <c r="E35" s="37">
        <v>150</v>
      </c>
      <c r="F35" s="38">
        <v>150</v>
      </c>
      <c r="G35" s="25"/>
      <c r="H35" s="18" t="s">
        <v>1845</v>
      </c>
      <c r="I35" s="23" t="s">
        <v>31</v>
      </c>
      <c r="K35" s="33">
        <v>40909</v>
      </c>
      <c r="M35" s="24">
        <v>2</v>
      </c>
      <c r="N35" s="25">
        <v>5</v>
      </c>
      <c r="O35" s="26">
        <f t="shared" si="0"/>
        <v>150</v>
      </c>
      <c r="P35" s="27">
        <f t="shared" si="1"/>
        <v>150</v>
      </c>
      <c r="Q35" s="28">
        <f t="shared" si="2"/>
        <v>0</v>
      </c>
      <c r="R35" s="29">
        <f t="shared" si="3"/>
        <v>0</v>
      </c>
      <c r="T35" s="31">
        <f t="shared" si="4"/>
        <v>150</v>
      </c>
      <c r="U35" s="32">
        <f t="shared" si="4"/>
        <v>150</v>
      </c>
      <c r="V35" s="32">
        <f t="shared" si="4"/>
        <v>0</v>
      </c>
      <c r="W35" s="32">
        <f t="shared" si="4"/>
        <v>0</v>
      </c>
    </row>
    <row r="36" spans="1:111" ht="89.25" x14ac:dyDescent="0.25">
      <c r="A36" s="35" t="s">
        <v>1842</v>
      </c>
      <c r="B36" s="35" t="s">
        <v>1834</v>
      </c>
      <c r="C36" s="22" t="s">
        <v>1897</v>
      </c>
      <c r="D36" s="36" t="s">
        <v>1898</v>
      </c>
      <c r="E36" s="20">
        <v>60</v>
      </c>
      <c r="F36" s="38">
        <v>60</v>
      </c>
      <c r="G36" s="25"/>
      <c r="H36" s="18" t="s">
        <v>1845</v>
      </c>
      <c r="I36" s="23" t="s">
        <v>31</v>
      </c>
      <c r="K36" s="33">
        <v>40909</v>
      </c>
      <c r="M36" s="24">
        <v>2</v>
      </c>
      <c r="N36" s="25">
        <v>5</v>
      </c>
      <c r="O36" s="26">
        <f t="shared" si="0"/>
        <v>60</v>
      </c>
      <c r="P36" s="27">
        <f t="shared" si="1"/>
        <v>60</v>
      </c>
      <c r="Q36" s="28">
        <f t="shared" si="2"/>
        <v>0</v>
      </c>
      <c r="R36" s="29">
        <f t="shared" si="3"/>
        <v>0</v>
      </c>
      <c r="T36" s="31">
        <f t="shared" si="4"/>
        <v>60</v>
      </c>
      <c r="U36" s="32">
        <f t="shared" si="4"/>
        <v>60</v>
      </c>
      <c r="V36" s="32">
        <f t="shared" si="4"/>
        <v>0</v>
      </c>
      <c r="W36" s="32">
        <f t="shared" si="4"/>
        <v>0</v>
      </c>
    </row>
    <row r="37" spans="1:111" ht="89.25" x14ac:dyDescent="0.25">
      <c r="A37" s="35" t="s">
        <v>1842</v>
      </c>
      <c r="B37" s="35" t="s">
        <v>1834</v>
      </c>
      <c r="C37" s="22" t="s">
        <v>1899</v>
      </c>
      <c r="D37" s="36" t="s">
        <v>1900</v>
      </c>
      <c r="E37" s="20">
        <v>20</v>
      </c>
      <c r="F37" s="38">
        <v>20</v>
      </c>
      <c r="G37" s="38"/>
      <c r="H37" s="18" t="s">
        <v>1845</v>
      </c>
      <c r="I37" s="23" t="s">
        <v>31</v>
      </c>
      <c r="K37" s="33">
        <v>40909</v>
      </c>
      <c r="M37" s="24">
        <v>2</v>
      </c>
      <c r="N37" s="25">
        <v>5</v>
      </c>
      <c r="O37" s="26">
        <f t="shared" si="0"/>
        <v>20</v>
      </c>
      <c r="P37" s="27">
        <f t="shared" si="1"/>
        <v>20</v>
      </c>
      <c r="Q37" s="28">
        <f t="shared" si="2"/>
        <v>0</v>
      </c>
      <c r="R37" s="29">
        <f t="shared" si="3"/>
        <v>0</v>
      </c>
      <c r="T37" s="31">
        <f t="shared" si="4"/>
        <v>20</v>
      </c>
      <c r="U37" s="32">
        <f t="shared" si="4"/>
        <v>20</v>
      </c>
      <c r="V37" s="32">
        <f t="shared" si="4"/>
        <v>0</v>
      </c>
      <c r="W37" s="32">
        <f t="shared" si="4"/>
        <v>0</v>
      </c>
      <c r="DC37" s="72"/>
      <c r="DD37" s="72"/>
      <c r="DE37" s="72"/>
      <c r="DF37" s="72"/>
      <c r="DG37" s="72"/>
    </row>
    <row r="38" spans="1:111" ht="89.25" x14ac:dyDescent="0.25">
      <c r="A38" s="35" t="s">
        <v>1842</v>
      </c>
      <c r="B38" s="35" t="s">
        <v>1834</v>
      </c>
      <c r="C38" s="22" t="s">
        <v>1901</v>
      </c>
      <c r="D38" s="36" t="s">
        <v>1902</v>
      </c>
      <c r="E38" s="20">
        <v>70</v>
      </c>
      <c r="F38" s="38">
        <v>70</v>
      </c>
      <c r="G38" s="25"/>
      <c r="H38" s="18" t="s">
        <v>1845</v>
      </c>
      <c r="I38" s="23" t="s">
        <v>31</v>
      </c>
      <c r="K38" s="33">
        <v>40909</v>
      </c>
      <c r="M38" s="24">
        <v>2</v>
      </c>
      <c r="N38" s="25">
        <v>5</v>
      </c>
      <c r="O38" s="26">
        <f t="shared" si="0"/>
        <v>70</v>
      </c>
      <c r="P38" s="27">
        <f t="shared" si="1"/>
        <v>70</v>
      </c>
      <c r="Q38" s="28">
        <f t="shared" si="2"/>
        <v>0</v>
      </c>
      <c r="R38" s="29">
        <f t="shared" si="3"/>
        <v>0</v>
      </c>
      <c r="T38" s="31">
        <f t="shared" si="4"/>
        <v>70</v>
      </c>
      <c r="U38" s="32">
        <f t="shared" si="4"/>
        <v>70</v>
      </c>
      <c r="V38" s="32">
        <f t="shared" si="4"/>
        <v>0</v>
      </c>
      <c r="W38" s="32">
        <f t="shared" si="4"/>
        <v>0</v>
      </c>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row>
    <row r="39" spans="1:111" ht="89.25" x14ac:dyDescent="0.25">
      <c r="A39" s="35" t="s">
        <v>1842</v>
      </c>
      <c r="B39" s="35" t="s">
        <v>1834</v>
      </c>
      <c r="C39" s="22" t="s">
        <v>1903</v>
      </c>
      <c r="D39" s="36" t="s">
        <v>1904</v>
      </c>
      <c r="E39" s="37">
        <v>150</v>
      </c>
      <c r="F39" s="38">
        <v>150</v>
      </c>
      <c r="G39" s="25"/>
      <c r="H39" s="18" t="s">
        <v>1845</v>
      </c>
      <c r="I39" s="23" t="s">
        <v>31</v>
      </c>
      <c r="K39" s="33">
        <v>40909</v>
      </c>
      <c r="M39" s="24">
        <v>2</v>
      </c>
      <c r="N39" s="25">
        <v>5</v>
      </c>
      <c r="O39" s="26">
        <f t="shared" si="0"/>
        <v>150</v>
      </c>
      <c r="P39" s="27">
        <f t="shared" si="1"/>
        <v>150</v>
      </c>
      <c r="Q39" s="28">
        <f t="shared" si="2"/>
        <v>0</v>
      </c>
      <c r="R39" s="29">
        <f t="shared" si="3"/>
        <v>0</v>
      </c>
      <c r="T39" s="31">
        <f t="shared" si="4"/>
        <v>150</v>
      </c>
      <c r="U39" s="32">
        <f t="shared" si="4"/>
        <v>150</v>
      </c>
      <c r="V39" s="32">
        <f t="shared" si="4"/>
        <v>0</v>
      </c>
      <c r="W39" s="32">
        <f t="shared" si="4"/>
        <v>0</v>
      </c>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row>
    <row r="40" spans="1:111" ht="89.25" x14ac:dyDescent="0.25">
      <c r="A40" s="35" t="s">
        <v>1842</v>
      </c>
      <c r="B40" s="35" t="s">
        <v>1834</v>
      </c>
      <c r="C40" s="22" t="s">
        <v>1905</v>
      </c>
      <c r="D40" s="36" t="s">
        <v>1906</v>
      </c>
      <c r="E40" s="37">
        <v>100</v>
      </c>
      <c r="F40" s="38">
        <v>100</v>
      </c>
      <c r="G40" s="25"/>
      <c r="H40" s="18" t="s">
        <v>1845</v>
      </c>
      <c r="I40" s="23" t="s">
        <v>31</v>
      </c>
      <c r="K40" s="33">
        <v>40909</v>
      </c>
      <c r="M40" s="24">
        <v>2</v>
      </c>
      <c r="N40" s="25">
        <v>5</v>
      </c>
      <c r="O40" s="26">
        <f t="shared" si="0"/>
        <v>100</v>
      </c>
      <c r="P40" s="27">
        <f t="shared" si="1"/>
        <v>100</v>
      </c>
      <c r="Q40" s="28">
        <f t="shared" si="2"/>
        <v>0</v>
      </c>
      <c r="R40" s="29">
        <f t="shared" si="3"/>
        <v>0</v>
      </c>
      <c r="T40" s="31">
        <f t="shared" si="4"/>
        <v>100</v>
      </c>
      <c r="U40" s="32">
        <f t="shared" si="4"/>
        <v>100</v>
      </c>
      <c r="V40" s="32">
        <f t="shared" si="4"/>
        <v>0</v>
      </c>
      <c r="W40" s="32">
        <f t="shared" si="4"/>
        <v>0</v>
      </c>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row>
    <row r="41" spans="1:111" ht="89.25" x14ac:dyDescent="0.25">
      <c r="A41" s="35" t="s">
        <v>1842</v>
      </c>
      <c r="B41" s="35" t="s">
        <v>1834</v>
      </c>
      <c r="C41" s="22" t="s">
        <v>1907</v>
      </c>
      <c r="D41" s="36" t="s">
        <v>1908</v>
      </c>
      <c r="E41" s="37">
        <v>20</v>
      </c>
      <c r="F41" s="38">
        <v>20</v>
      </c>
      <c r="G41" s="25"/>
      <c r="H41" s="18" t="s">
        <v>1845</v>
      </c>
      <c r="I41" s="23" t="s">
        <v>31</v>
      </c>
      <c r="K41" s="33">
        <v>40909</v>
      </c>
      <c r="M41" s="24">
        <v>2</v>
      </c>
      <c r="N41" s="25">
        <v>5</v>
      </c>
      <c r="O41" s="26">
        <f t="shared" si="0"/>
        <v>20</v>
      </c>
      <c r="P41" s="27">
        <f t="shared" si="1"/>
        <v>20</v>
      </c>
      <c r="Q41" s="28">
        <f t="shared" si="2"/>
        <v>0</v>
      </c>
      <c r="R41" s="29">
        <f t="shared" si="3"/>
        <v>0</v>
      </c>
      <c r="T41" s="31">
        <f t="shared" si="4"/>
        <v>20</v>
      </c>
      <c r="U41" s="32">
        <f t="shared" si="4"/>
        <v>20</v>
      </c>
      <c r="V41" s="32">
        <f t="shared" si="4"/>
        <v>0</v>
      </c>
      <c r="W41" s="32">
        <f t="shared" si="4"/>
        <v>0</v>
      </c>
    </row>
    <row r="42" spans="1:111" ht="89.25" x14ac:dyDescent="0.25">
      <c r="A42" s="35" t="s">
        <v>1842</v>
      </c>
      <c r="B42" s="35" t="s">
        <v>1834</v>
      </c>
      <c r="C42" s="22" t="s">
        <v>1909</v>
      </c>
      <c r="D42" s="36" t="s">
        <v>1910</v>
      </c>
      <c r="E42" s="20">
        <v>380</v>
      </c>
      <c r="F42" s="38">
        <v>380</v>
      </c>
      <c r="G42" s="25"/>
      <c r="H42" s="18" t="s">
        <v>1845</v>
      </c>
      <c r="I42" s="23" t="s">
        <v>31</v>
      </c>
      <c r="K42" s="33">
        <v>40909</v>
      </c>
      <c r="M42" s="24">
        <v>2</v>
      </c>
      <c r="N42" s="25">
        <v>5</v>
      </c>
      <c r="O42" s="26">
        <f t="shared" si="0"/>
        <v>380</v>
      </c>
      <c r="P42" s="27">
        <f t="shared" si="1"/>
        <v>380</v>
      </c>
      <c r="Q42" s="28">
        <f t="shared" si="2"/>
        <v>0</v>
      </c>
      <c r="R42" s="29">
        <f t="shared" si="3"/>
        <v>0</v>
      </c>
      <c r="T42" s="31">
        <f t="shared" si="4"/>
        <v>380</v>
      </c>
      <c r="U42" s="32">
        <f t="shared" si="4"/>
        <v>380</v>
      </c>
      <c r="V42" s="32">
        <f t="shared" si="4"/>
        <v>0</v>
      </c>
      <c r="W42" s="32">
        <f t="shared" si="4"/>
        <v>0</v>
      </c>
    </row>
    <row r="43" spans="1:111" ht="89.25" x14ac:dyDescent="0.25">
      <c r="A43" s="35" t="s">
        <v>1842</v>
      </c>
      <c r="B43" s="35" t="s">
        <v>1834</v>
      </c>
      <c r="C43" s="22" t="s">
        <v>1911</v>
      </c>
      <c r="D43" s="36" t="s">
        <v>1910</v>
      </c>
      <c r="E43" s="20">
        <v>360</v>
      </c>
      <c r="F43" s="38">
        <v>360</v>
      </c>
      <c r="G43" s="25"/>
      <c r="H43" s="18" t="s">
        <v>1845</v>
      </c>
      <c r="I43" s="23" t="s">
        <v>31</v>
      </c>
      <c r="K43" s="33">
        <v>40909</v>
      </c>
      <c r="M43" s="24">
        <v>2</v>
      </c>
      <c r="N43" s="25">
        <v>5</v>
      </c>
      <c r="O43" s="26">
        <f t="shared" si="0"/>
        <v>360</v>
      </c>
      <c r="P43" s="27">
        <f t="shared" si="1"/>
        <v>360</v>
      </c>
      <c r="Q43" s="28">
        <f t="shared" si="2"/>
        <v>0</v>
      </c>
      <c r="R43" s="29">
        <f t="shared" si="3"/>
        <v>0</v>
      </c>
      <c r="T43" s="31">
        <f t="shared" si="4"/>
        <v>360</v>
      </c>
      <c r="U43" s="32">
        <f t="shared" si="4"/>
        <v>360</v>
      </c>
      <c r="V43" s="32">
        <f t="shared" si="4"/>
        <v>0</v>
      </c>
      <c r="W43" s="32">
        <f t="shared" si="4"/>
        <v>0</v>
      </c>
    </row>
    <row r="44" spans="1:111" ht="178.5" x14ac:dyDescent="0.25">
      <c r="A44" s="35" t="s">
        <v>1842</v>
      </c>
      <c r="B44" s="35" t="s">
        <v>1834</v>
      </c>
      <c r="C44" s="22" t="s">
        <v>1912</v>
      </c>
      <c r="D44" s="36" t="s">
        <v>1913</v>
      </c>
      <c r="E44" s="20">
        <v>350</v>
      </c>
      <c r="F44" s="38">
        <v>350</v>
      </c>
      <c r="G44" s="25"/>
      <c r="H44" s="18" t="s">
        <v>1914</v>
      </c>
      <c r="I44" s="23" t="s">
        <v>31</v>
      </c>
      <c r="K44" s="23"/>
      <c r="L44" s="18" t="s">
        <v>1915</v>
      </c>
      <c r="M44" s="24">
        <v>2</v>
      </c>
      <c r="N44" s="25">
        <v>5</v>
      </c>
      <c r="O44" s="26">
        <f t="shared" si="0"/>
        <v>350</v>
      </c>
      <c r="P44" s="27">
        <f t="shared" si="1"/>
        <v>350</v>
      </c>
      <c r="Q44" s="28">
        <f t="shared" si="2"/>
        <v>0</v>
      </c>
      <c r="R44" s="29">
        <f t="shared" si="3"/>
        <v>0</v>
      </c>
      <c r="T44" s="31">
        <f t="shared" si="4"/>
        <v>350</v>
      </c>
      <c r="U44" s="32">
        <f t="shared" si="4"/>
        <v>350</v>
      </c>
      <c r="V44" s="32">
        <f t="shared" si="4"/>
        <v>0</v>
      </c>
      <c r="W44" s="32">
        <f t="shared" si="4"/>
        <v>0</v>
      </c>
    </row>
    <row r="45" spans="1:111" ht="178.5" x14ac:dyDescent="0.25">
      <c r="A45" s="35" t="s">
        <v>1842</v>
      </c>
      <c r="B45" s="35" t="s">
        <v>1834</v>
      </c>
      <c r="C45" s="22" t="s">
        <v>1916</v>
      </c>
      <c r="D45" s="36" t="s">
        <v>1913</v>
      </c>
      <c r="E45" s="20">
        <v>250</v>
      </c>
      <c r="F45" s="38">
        <v>250</v>
      </c>
      <c r="G45" s="25"/>
      <c r="H45" s="18" t="s">
        <v>1914</v>
      </c>
      <c r="I45" s="23" t="s">
        <v>31</v>
      </c>
      <c r="K45" s="23"/>
      <c r="L45" s="18" t="s">
        <v>1915</v>
      </c>
      <c r="M45" s="24">
        <v>2</v>
      </c>
      <c r="N45" s="25">
        <v>5</v>
      </c>
      <c r="O45" s="26">
        <f t="shared" si="0"/>
        <v>250</v>
      </c>
      <c r="P45" s="27">
        <f t="shared" si="1"/>
        <v>250</v>
      </c>
      <c r="Q45" s="28">
        <f t="shared" si="2"/>
        <v>0</v>
      </c>
      <c r="R45" s="29">
        <f t="shared" si="3"/>
        <v>0</v>
      </c>
      <c r="S45" s="74"/>
      <c r="T45" s="31">
        <f t="shared" si="4"/>
        <v>250</v>
      </c>
      <c r="U45" s="32">
        <f t="shared" si="4"/>
        <v>250</v>
      </c>
      <c r="V45" s="32">
        <f t="shared" si="4"/>
        <v>0</v>
      </c>
      <c r="W45" s="32">
        <f t="shared" si="4"/>
        <v>0</v>
      </c>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row>
    <row r="46" spans="1:111" ht="89.25" x14ac:dyDescent="0.25">
      <c r="A46" s="35" t="s">
        <v>1842</v>
      </c>
      <c r="B46" s="35" t="s">
        <v>1834</v>
      </c>
      <c r="C46" s="22" t="s">
        <v>1917</v>
      </c>
      <c r="D46" s="36" t="s">
        <v>1918</v>
      </c>
      <c r="E46" s="37">
        <v>220</v>
      </c>
      <c r="F46" s="38">
        <v>220</v>
      </c>
      <c r="G46" s="25"/>
      <c r="H46" s="18" t="s">
        <v>1845</v>
      </c>
      <c r="I46" s="23" t="s">
        <v>31</v>
      </c>
      <c r="K46" s="33">
        <v>40909</v>
      </c>
      <c r="M46" s="24">
        <v>2</v>
      </c>
      <c r="N46" s="25">
        <v>5</v>
      </c>
      <c r="O46" s="26">
        <f t="shared" si="0"/>
        <v>220</v>
      </c>
      <c r="P46" s="27">
        <f t="shared" si="1"/>
        <v>220</v>
      </c>
      <c r="Q46" s="28">
        <f t="shared" si="2"/>
        <v>0</v>
      </c>
      <c r="R46" s="29">
        <f t="shared" si="3"/>
        <v>0</v>
      </c>
      <c r="T46" s="31">
        <f t="shared" si="4"/>
        <v>220</v>
      </c>
      <c r="U46" s="32">
        <f t="shared" si="4"/>
        <v>220</v>
      </c>
      <c r="V46" s="32">
        <f t="shared" si="4"/>
        <v>0</v>
      </c>
      <c r="W46" s="32">
        <f t="shared" si="4"/>
        <v>0</v>
      </c>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row>
    <row r="47" spans="1:111" ht="89.25" x14ac:dyDescent="0.25">
      <c r="A47" s="35" t="s">
        <v>1842</v>
      </c>
      <c r="B47" s="35" t="s">
        <v>1834</v>
      </c>
      <c r="C47" s="22" t="s">
        <v>1919</v>
      </c>
      <c r="D47" s="36" t="s">
        <v>1918</v>
      </c>
      <c r="E47" s="37">
        <v>200</v>
      </c>
      <c r="F47" s="38">
        <v>200</v>
      </c>
      <c r="G47" s="25"/>
      <c r="H47" s="18" t="s">
        <v>1845</v>
      </c>
      <c r="I47" s="23" t="s">
        <v>31</v>
      </c>
      <c r="K47" s="33">
        <v>40909</v>
      </c>
      <c r="M47" s="24">
        <v>2</v>
      </c>
      <c r="N47" s="25">
        <v>5</v>
      </c>
      <c r="O47" s="26">
        <f t="shared" si="0"/>
        <v>200</v>
      </c>
      <c r="P47" s="27">
        <f t="shared" si="1"/>
        <v>200</v>
      </c>
      <c r="Q47" s="28">
        <f t="shared" si="2"/>
        <v>0</v>
      </c>
      <c r="R47" s="29">
        <f t="shared" si="3"/>
        <v>0</v>
      </c>
      <c r="T47" s="31">
        <f t="shared" si="4"/>
        <v>200</v>
      </c>
      <c r="U47" s="32">
        <f t="shared" si="4"/>
        <v>200</v>
      </c>
      <c r="V47" s="32">
        <f t="shared" si="4"/>
        <v>0</v>
      </c>
      <c r="W47" s="32">
        <f t="shared" si="4"/>
        <v>0</v>
      </c>
    </row>
    <row r="48" spans="1:111" ht="89.25" x14ac:dyDescent="0.25">
      <c r="A48" s="35" t="s">
        <v>1842</v>
      </c>
      <c r="B48" s="35" t="s">
        <v>1834</v>
      </c>
      <c r="C48" s="22" t="s">
        <v>1920</v>
      </c>
      <c r="D48" s="36" t="s">
        <v>1921</v>
      </c>
      <c r="E48" s="20">
        <v>390</v>
      </c>
      <c r="F48" s="38">
        <v>390</v>
      </c>
      <c r="G48" s="25"/>
      <c r="H48" s="18" t="s">
        <v>1845</v>
      </c>
      <c r="I48" s="23" t="s">
        <v>31</v>
      </c>
      <c r="K48" s="33">
        <v>40909</v>
      </c>
      <c r="M48" s="24">
        <v>2</v>
      </c>
      <c r="N48" s="25">
        <v>5</v>
      </c>
      <c r="O48" s="26">
        <f t="shared" si="0"/>
        <v>390</v>
      </c>
      <c r="P48" s="27">
        <f t="shared" si="1"/>
        <v>390</v>
      </c>
      <c r="Q48" s="28">
        <f t="shared" si="2"/>
        <v>0</v>
      </c>
      <c r="R48" s="29">
        <f t="shared" si="3"/>
        <v>0</v>
      </c>
      <c r="T48" s="31">
        <f t="shared" si="4"/>
        <v>390</v>
      </c>
      <c r="U48" s="32">
        <f t="shared" si="4"/>
        <v>390</v>
      </c>
      <c r="V48" s="32">
        <f t="shared" si="4"/>
        <v>0</v>
      </c>
      <c r="W48" s="32">
        <f t="shared" si="4"/>
        <v>0</v>
      </c>
    </row>
    <row r="49" spans="1:16366" ht="89.25" x14ac:dyDescent="0.25">
      <c r="A49" s="35" t="s">
        <v>1842</v>
      </c>
      <c r="B49" s="35" t="s">
        <v>1834</v>
      </c>
      <c r="C49" s="22" t="s">
        <v>1922</v>
      </c>
      <c r="D49" s="36" t="s">
        <v>1921</v>
      </c>
      <c r="E49" s="20">
        <v>350</v>
      </c>
      <c r="F49" s="38">
        <v>350</v>
      </c>
      <c r="G49" s="25"/>
      <c r="H49" s="18" t="s">
        <v>1845</v>
      </c>
      <c r="I49" s="23" t="s">
        <v>31</v>
      </c>
      <c r="K49" s="33">
        <v>40909</v>
      </c>
      <c r="M49" s="24">
        <v>2</v>
      </c>
      <c r="N49" s="25">
        <v>5</v>
      </c>
      <c r="O49" s="26">
        <f t="shared" si="0"/>
        <v>350</v>
      </c>
      <c r="P49" s="27">
        <f t="shared" si="1"/>
        <v>350</v>
      </c>
      <c r="Q49" s="28">
        <f t="shared" si="2"/>
        <v>0</v>
      </c>
      <c r="R49" s="29">
        <f t="shared" si="3"/>
        <v>0</v>
      </c>
      <c r="T49" s="31">
        <f t="shared" si="4"/>
        <v>350</v>
      </c>
      <c r="U49" s="32">
        <f t="shared" si="4"/>
        <v>350</v>
      </c>
      <c r="V49" s="32">
        <f t="shared" si="4"/>
        <v>0</v>
      </c>
      <c r="W49" s="32">
        <f t="shared" si="4"/>
        <v>0</v>
      </c>
    </row>
    <row r="50" spans="1:16366" ht="38.25" x14ac:dyDescent="0.25">
      <c r="A50" s="35" t="s">
        <v>1842</v>
      </c>
      <c r="B50" s="35" t="s">
        <v>1834</v>
      </c>
      <c r="C50" s="22" t="s">
        <v>1923</v>
      </c>
      <c r="D50" s="36" t="s">
        <v>1924</v>
      </c>
      <c r="E50" s="20">
        <v>15</v>
      </c>
      <c r="F50" s="38">
        <v>15</v>
      </c>
      <c r="G50" s="38"/>
      <c r="H50" s="18" t="s">
        <v>1925</v>
      </c>
      <c r="I50" s="23" t="s">
        <v>26</v>
      </c>
      <c r="K50" s="23"/>
      <c r="M50" s="24">
        <v>2</v>
      </c>
      <c r="N50" s="25">
        <v>3</v>
      </c>
      <c r="O50" s="26">
        <f t="shared" si="0"/>
        <v>15</v>
      </c>
      <c r="P50" s="27">
        <f t="shared" si="1"/>
        <v>15</v>
      </c>
      <c r="Q50" s="28">
        <f t="shared" si="2"/>
        <v>0</v>
      </c>
      <c r="R50" s="29">
        <f t="shared" si="3"/>
        <v>0</v>
      </c>
      <c r="T50" s="31">
        <f t="shared" si="4"/>
        <v>15</v>
      </c>
      <c r="U50" s="32">
        <f t="shared" si="4"/>
        <v>15</v>
      </c>
      <c r="V50" s="32">
        <f t="shared" si="4"/>
        <v>0</v>
      </c>
      <c r="W50" s="32">
        <f t="shared" si="4"/>
        <v>0</v>
      </c>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row>
    <row r="51" spans="1:16366" s="119" customFormat="1" ht="25.5" x14ac:dyDescent="0.25">
      <c r="A51" s="35" t="s">
        <v>1842</v>
      </c>
      <c r="B51" s="35" t="s">
        <v>1834</v>
      </c>
      <c r="C51" s="22" t="s">
        <v>1926</v>
      </c>
      <c r="D51" s="36" t="s">
        <v>1927</v>
      </c>
      <c r="E51" s="37">
        <v>5</v>
      </c>
      <c r="F51" s="38">
        <v>5</v>
      </c>
      <c r="G51" s="38"/>
      <c r="H51" s="18"/>
      <c r="I51" s="23" t="s">
        <v>26</v>
      </c>
      <c r="J51" s="23"/>
      <c r="K51" s="33"/>
      <c r="L51" s="18"/>
      <c r="M51" s="24">
        <v>2</v>
      </c>
      <c r="N51" s="25">
        <v>5</v>
      </c>
      <c r="O51" s="26">
        <f t="shared" si="0"/>
        <v>5</v>
      </c>
      <c r="P51" s="27">
        <f t="shared" si="1"/>
        <v>5</v>
      </c>
      <c r="Q51" s="28">
        <f t="shared" si="2"/>
        <v>0</v>
      </c>
      <c r="R51" s="29">
        <f t="shared" si="3"/>
        <v>0</v>
      </c>
      <c r="S51" s="30"/>
      <c r="T51" s="31">
        <f t="shared" si="4"/>
        <v>5</v>
      </c>
      <c r="U51" s="32">
        <f t="shared" si="4"/>
        <v>5</v>
      </c>
      <c r="V51" s="32">
        <f t="shared" si="4"/>
        <v>0</v>
      </c>
      <c r="W51" s="32">
        <f t="shared" si="4"/>
        <v>0</v>
      </c>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c r="IW51" s="84"/>
      <c r="IX51" s="84"/>
      <c r="IY51" s="84"/>
      <c r="IZ51" s="84"/>
      <c r="JA51" s="84"/>
      <c r="JB51" s="84"/>
      <c r="JC51" s="84"/>
      <c r="JD51" s="84"/>
      <c r="JE51" s="84"/>
      <c r="JF51" s="84"/>
      <c r="JG51" s="84"/>
      <c r="JH51" s="84"/>
      <c r="JI51" s="84"/>
      <c r="JJ51" s="84"/>
      <c r="JK51" s="84"/>
      <c r="JL51" s="84"/>
      <c r="JM51" s="84"/>
      <c r="JN51" s="84"/>
      <c r="JO51" s="84"/>
      <c r="JP51" s="84"/>
      <c r="JQ51" s="84"/>
      <c r="JR51" s="84"/>
      <c r="JS51" s="84"/>
      <c r="JT51" s="84"/>
      <c r="JU51" s="84"/>
      <c r="JV51" s="84"/>
      <c r="JW51" s="84"/>
      <c r="JX51" s="84"/>
      <c r="JY51" s="84"/>
      <c r="JZ51" s="84"/>
      <c r="KA51" s="84"/>
      <c r="KB51" s="84"/>
      <c r="KC51" s="84"/>
      <c r="KD51" s="84"/>
      <c r="KE51" s="84"/>
      <c r="KF51" s="84"/>
      <c r="KG51" s="84"/>
      <c r="KH51" s="84"/>
      <c r="KI51" s="84"/>
      <c r="KJ51" s="84"/>
      <c r="KK51" s="84"/>
      <c r="KL51" s="84"/>
      <c r="KM51" s="84"/>
      <c r="KN51" s="84"/>
      <c r="KO51" s="84"/>
      <c r="KP51" s="84"/>
      <c r="KQ51" s="84"/>
      <c r="KR51" s="84"/>
      <c r="KS51" s="84"/>
      <c r="KT51" s="84"/>
      <c r="KU51" s="84"/>
      <c r="KV51" s="84"/>
      <c r="KW51" s="84"/>
      <c r="KX51" s="84"/>
      <c r="KY51" s="84"/>
      <c r="KZ51" s="84"/>
      <c r="LA51" s="84"/>
      <c r="LB51" s="84"/>
      <c r="LC51" s="84"/>
      <c r="LD51" s="84"/>
      <c r="LE51" s="84"/>
      <c r="LF51" s="84"/>
      <c r="LG51" s="84"/>
      <c r="LH51" s="84"/>
      <c r="LI51" s="84"/>
      <c r="LJ51" s="84"/>
      <c r="LK51" s="84"/>
      <c r="LL51" s="84"/>
      <c r="LM51" s="84"/>
      <c r="LN51" s="84"/>
      <c r="LO51" s="84"/>
      <c r="LP51" s="84"/>
      <c r="LQ51" s="84"/>
      <c r="LR51" s="84"/>
      <c r="LS51" s="84"/>
      <c r="LT51" s="84"/>
      <c r="LU51" s="84"/>
      <c r="LV51" s="84"/>
      <c r="LW51" s="84"/>
      <c r="LX51" s="84"/>
      <c r="LY51" s="84"/>
      <c r="LZ51" s="84"/>
      <c r="MA51" s="84"/>
      <c r="MB51" s="84"/>
      <c r="MC51" s="84"/>
      <c r="MD51" s="84"/>
      <c r="ME51" s="84"/>
      <c r="MF51" s="84"/>
      <c r="MG51" s="84"/>
      <c r="MH51" s="84"/>
      <c r="MI51" s="84"/>
      <c r="MJ51" s="84"/>
      <c r="MK51" s="84"/>
      <c r="ML51" s="84"/>
      <c r="MM51" s="84"/>
      <c r="MN51" s="84"/>
      <c r="MO51" s="84"/>
      <c r="MP51" s="84"/>
      <c r="MQ51" s="84"/>
      <c r="MR51" s="84"/>
      <c r="MS51" s="84"/>
      <c r="MT51" s="84"/>
      <c r="MU51" s="84"/>
      <c r="MV51" s="84"/>
      <c r="MW51" s="84"/>
      <c r="MX51" s="84"/>
      <c r="MY51" s="84"/>
      <c r="MZ51" s="84"/>
      <c r="NA51" s="84"/>
      <c r="NB51" s="84"/>
      <c r="NC51" s="84"/>
      <c r="ND51" s="84"/>
      <c r="NE51" s="84"/>
      <c r="NF51" s="84"/>
      <c r="NG51" s="84"/>
      <c r="NH51" s="84"/>
      <c r="NI51" s="84"/>
      <c r="NJ51" s="84"/>
      <c r="NK51" s="84"/>
      <c r="NL51" s="84"/>
      <c r="NM51" s="84"/>
      <c r="NN51" s="84"/>
      <c r="NO51" s="84"/>
      <c r="NP51" s="84"/>
      <c r="NQ51" s="84"/>
      <c r="NR51" s="84"/>
      <c r="NS51" s="84"/>
      <c r="NT51" s="84"/>
      <c r="NU51" s="84"/>
      <c r="NV51" s="84"/>
      <c r="NW51" s="84"/>
      <c r="NX51" s="84"/>
      <c r="NY51" s="84"/>
      <c r="NZ51" s="84"/>
      <c r="OA51" s="84"/>
      <c r="OB51" s="84"/>
      <c r="OC51" s="84"/>
      <c r="OD51" s="84"/>
      <c r="OE51" s="84"/>
      <c r="OF51" s="84"/>
      <c r="OG51" s="84"/>
      <c r="OH51" s="84"/>
      <c r="OI51" s="84"/>
      <c r="OJ51" s="84"/>
      <c r="OK51" s="84"/>
      <c r="OL51" s="84"/>
      <c r="OM51" s="84"/>
      <c r="ON51" s="84"/>
      <c r="OO51" s="84"/>
      <c r="OP51" s="84"/>
      <c r="OQ51" s="84"/>
      <c r="OR51" s="84"/>
      <c r="OS51" s="84"/>
      <c r="OT51" s="84"/>
      <c r="OU51" s="84"/>
      <c r="OV51" s="84"/>
      <c r="OW51" s="84"/>
      <c r="OX51" s="84"/>
      <c r="OY51" s="84"/>
      <c r="OZ51" s="84"/>
      <c r="PA51" s="84"/>
      <c r="PB51" s="84"/>
      <c r="PC51" s="84"/>
      <c r="PD51" s="84"/>
      <c r="PE51" s="84"/>
      <c r="PF51" s="84"/>
      <c r="PG51" s="84"/>
      <c r="PH51" s="84"/>
      <c r="PI51" s="84"/>
      <c r="PJ51" s="84"/>
      <c r="PK51" s="84"/>
      <c r="PL51" s="84"/>
      <c r="PM51" s="84"/>
      <c r="PN51" s="84"/>
      <c r="PO51" s="84"/>
      <c r="PP51" s="84"/>
      <c r="PQ51" s="84"/>
      <c r="PR51" s="84"/>
      <c r="PS51" s="84"/>
      <c r="PT51" s="84"/>
      <c r="PU51" s="84"/>
      <c r="PV51" s="84"/>
      <c r="PW51" s="84"/>
      <c r="PX51" s="84"/>
      <c r="PY51" s="84"/>
      <c r="PZ51" s="84"/>
      <c r="QA51" s="84"/>
      <c r="QB51" s="84"/>
      <c r="QC51" s="84"/>
      <c r="QD51" s="84"/>
      <c r="QE51" s="84"/>
      <c r="QF51" s="84"/>
      <c r="QG51" s="84"/>
      <c r="QH51" s="84"/>
      <c r="QI51" s="84"/>
      <c r="QJ51" s="84"/>
      <c r="QK51" s="84"/>
      <c r="QL51" s="84"/>
      <c r="QM51" s="84"/>
      <c r="QN51" s="84"/>
      <c r="QO51" s="84"/>
      <c r="QP51" s="84"/>
      <c r="QQ51" s="84"/>
      <c r="QR51" s="84"/>
      <c r="QS51" s="84"/>
      <c r="QT51" s="84"/>
      <c r="QU51" s="84"/>
      <c r="QV51" s="84"/>
      <c r="QW51" s="84"/>
      <c r="QX51" s="84"/>
      <c r="QY51" s="84"/>
      <c r="QZ51" s="84"/>
      <c r="RA51" s="84"/>
      <c r="RB51" s="84"/>
      <c r="RC51" s="84"/>
      <c r="RD51" s="84"/>
      <c r="RE51" s="84"/>
      <c r="RF51" s="84"/>
      <c r="RG51" s="84"/>
      <c r="RH51" s="84"/>
      <c r="RI51" s="84"/>
      <c r="RJ51" s="84"/>
      <c r="RK51" s="84"/>
      <c r="RL51" s="84"/>
      <c r="RM51" s="84"/>
      <c r="RN51" s="84"/>
      <c r="RO51" s="84"/>
      <c r="RP51" s="84"/>
      <c r="RQ51" s="84"/>
      <c r="RR51" s="84"/>
      <c r="RS51" s="84"/>
      <c r="RT51" s="84"/>
      <c r="RU51" s="84"/>
      <c r="RV51" s="84"/>
      <c r="RW51" s="84"/>
      <c r="RX51" s="84"/>
      <c r="RY51" s="84"/>
      <c r="RZ51" s="84"/>
      <c r="SA51" s="84"/>
      <c r="SB51" s="84"/>
      <c r="SC51" s="84"/>
      <c r="SD51" s="84"/>
      <c r="SE51" s="84"/>
      <c r="SF51" s="84"/>
      <c r="SG51" s="84"/>
      <c r="SH51" s="84"/>
      <c r="SI51" s="84"/>
      <c r="SJ51" s="84"/>
      <c r="SK51" s="84"/>
      <c r="SL51" s="84"/>
      <c r="SM51" s="84"/>
      <c r="SN51" s="84"/>
      <c r="SO51" s="84"/>
      <c r="SP51" s="84"/>
      <c r="SQ51" s="84"/>
      <c r="SR51" s="84"/>
      <c r="SS51" s="84"/>
      <c r="ST51" s="84"/>
      <c r="SU51" s="84"/>
      <c r="SV51" s="84"/>
      <c r="SW51" s="84"/>
      <c r="SX51" s="84"/>
      <c r="SY51" s="84"/>
      <c r="SZ51" s="84"/>
      <c r="TA51" s="84"/>
      <c r="TB51" s="84"/>
      <c r="TC51" s="84"/>
      <c r="TD51" s="84"/>
      <c r="TE51" s="84"/>
      <c r="TF51" s="84"/>
      <c r="TG51" s="84"/>
      <c r="TH51" s="84"/>
      <c r="TI51" s="84"/>
      <c r="TJ51" s="84"/>
      <c r="TK51" s="84"/>
      <c r="TL51" s="84"/>
      <c r="TM51" s="84"/>
      <c r="TN51" s="84"/>
      <c r="TO51" s="84"/>
      <c r="TP51" s="84"/>
      <c r="TQ51" s="84"/>
      <c r="TR51" s="84"/>
      <c r="TS51" s="84"/>
      <c r="TT51" s="84"/>
      <c r="TU51" s="84"/>
      <c r="TV51" s="84"/>
      <c r="TW51" s="84"/>
      <c r="TX51" s="84"/>
      <c r="TY51" s="84"/>
      <c r="TZ51" s="84"/>
      <c r="UA51" s="84"/>
      <c r="UB51" s="84"/>
      <c r="UC51" s="84"/>
      <c r="UD51" s="84"/>
      <c r="UE51" s="84"/>
      <c r="UF51" s="84"/>
      <c r="UG51" s="84"/>
      <c r="UH51" s="84"/>
      <c r="UI51" s="84"/>
      <c r="UJ51" s="84"/>
      <c r="UK51" s="84"/>
      <c r="UL51" s="84"/>
      <c r="UM51" s="84"/>
      <c r="UN51" s="84"/>
      <c r="UO51" s="84"/>
      <c r="UP51" s="84"/>
      <c r="UQ51" s="84"/>
      <c r="UR51" s="84"/>
      <c r="US51" s="84"/>
      <c r="UT51" s="84"/>
      <c r="UU51" s="84"/>
      <c r="UV51" s="84"/>
      <c r="UW51" s="84"/>
      <c r="UX51" s="84"/>
      <c r="UY51" s="84"/>
      <c r="UZ51" s="84"/>
      <c r="VA51" s="84"/>
      <c r="VB51" s="84"/>
      <c r="VC51" s="84"/>
      <c r="VD51" s="84"/>
      <c r="VE51" s="84"/>
      <c r="VF51" s="84"/>
      <c r="VG51" s="84"/>
      <c r="VH51" s="84"/>
      <c r="VI51" s="84"/>
      <c r="VJ51" s="84"/>
      <c r="VK51" s="84"/>
      <c r="VL51" s="84"/>
      <c r="VM51" s="84"/>
      <c r="VN51" s="84"/>
      <c r="VO51" s="84"/>
      <c r="VP51" s="84"/>
      <c r="VQ51" s="84"/>
      <c r="VR51" s="84"/>
      <c r="VS51" s="84"/>
      <c r="VT51" s="84"/>
      <c r="VU51" s="84"/>
      <c r="VV51" s="84"/>
      <c r="VW51" s="84"/>
      <c r="VX51" s="84"/>
      <c r="VY51" s="84"/>
      <c r="VZ51" s="84"/>
      <c r="WA51" s="84"/>
      <c r="WB51" s="84"/>
      <c r="WC51" s="84"/>
      <c r="WD51" s="84"/>
      <c r="WE51" s="84"/>
      <c r="WF51" s="84"/>
      <c r="WG51" s="84"/>
      <c r="WH51" s="84"/>
      <c r="WI51" s="84"/>
      <c r="WJ51" s="84"/>
      <c r="WK51" s="84"/>
      <c r="WL51" s="84"/>
      <c r="WM51" s="84"/>
      <c r="WN51" s="84"/>
      <c r="WO51" s="84"/>
      <c r="WP51" s="84"/>
      <c r="WQ51" s="84"/>
      <c r="WR51" s="84"/>
      <c r="WS51" s="84"/>
      <c r="WT51" s="84"/>
      <c r="WU51" s="84"/>
      <c r="WV51" s="84"/>
      <c r="WW51" s="84"/>
      <c r="WX51" s="84"/>
      <c r="WY51" s="84"/>
      <c r="WZ51" s="84"/>
      <c r="XA51" s="84"/>
      <c r="XB51" s="84"/>
      <c r="XC51" s="84"/>
      <c r="XD51" s="84"/>
      <c r="XE51" s="84"/>
      <c r="XF51" s="84"/>
      <c r="XG51" s="84"/>
      <c r="XH51" s="84"/>
      <c r="XI51" s="84"/>
      <c r="XJ51" s="84"/>
      <c r="XK51" s="84"/>
      <c r="XL51" s="84"/>
      <c r="XM51" s="84"/>
      <c r="XN51" s="84"/>
      <c r="XO51" s="84"/>
      <c r="XP51" s="84"/>
      <c r="XQ51" s="84"/>
      <c r="XR51" s="84"/>
      <c r="XS51" s="84"/>
      <c r="XT51" s="84"/>
      <c r="XU51" s="84"/>
      <c r="XV51" s="84"/>
      <c r="XW51" s="84"/>
      <c r="XX51" s="84"/>
      <c r="XY51" s="84"/>
      <c r="XZ51" s="84"/>
      <c r="YA51" s="84"/>
      <c r="YB51" s="84"/>
      <c r="YC51" s="84"/>
      <c r="YD51" s="84"/>
      <c r="YE51" s="84"/>
      <c r="YF51" s="84"/>
      <c r="YG51" s="84"/>
      <c r="YH51" s="84"/>
      <c r="YI51" s="84"/>
      <c r="YJ51" s="84"/>
      <c r="YK51" s="84"/>
      <c r="YL51" s="84"/>
      <c r="YM51" s="84"/>
      <c r="YN51" s="84"/>
      <c r="YO51" s="84"/>
      <c r="YP51" s="84"/>
      <c r="YQ51" s="84"/>
      <c r="YR51" s="84"/>
      <c r="YS51" s="84"/>
      <c r="YT51" s="84"/>
      <c r="YU51" s="84"/>
      <c r="YV51" s="84"/>
      <c r="YW51" s="84"/>
      <c r="YX51" s="84"/>
      <c r="YY51" s="84"/>
      <c r="YZ51" s="84"/>
      <c r="ZA51" s="84"/>
      <c r="ZB51" s="84"/>
      <c r="ZC51" s="84"/>
      <c r="ZD51" s="84"/>
      <c r="ZE51" s="84"/>
      <c r="ZF51" s="84"/>
      <c r="ZG51" s="84"/>
      <c r="ZH51" s="84"/>
      <c r="ZI51" s="84"/>
      <c r="ZJ51" s="84"/>
      <c r="ZK51" s="84"/>
      <c r="ZL51" s="84"/>
      <c r="ZM51" s="84"/>
      <c r="ZN51" s="84"/>
      <c r="ZO51" s="84"/>
      <c r="ZP51" s="84"/>
      <c r="ZQ51" s="84"/>
      <c r="ZR51" s="84"/>
      <c r="ZS51" s="84"/>
      <c r="ZT51" s="84"/>
      <c r="ZU51" s="84"/>
      <c r="ZV51" s="84"/>
      <c r="ZW51" s="84"/>
      <c r="ZX51" s="84"/>
      <c r="ZY51" s="84"/>
      <c r="ZZ51" s="84"/>
      <c r="AAA51" s="84"/>
      <c r="AAB51" s="84"/>
      <c r="AAC51" s="84"/>
      <c r="AAD51" s="84"/>
      <c r="AAE51" s="84"/>
      <c r="AAF51" s="84"/>
      <c r="AAG51" s="84"/>
      <c r="AAH51" s="84"/>
      <c r="AAI51" s="84"/>
      <c r="AAJ51" s="84"/>
      <c r="AAK51" s="84"/>
      <c r="AAL51" s="84"/>
      <c r="AAM51" s="84"/>
      <c r="AAN51" s="84"/>
      <c r="AAO51" s="84"/>
      <c r="AAP51" s="84"/>
      <c r="AAQ51" s="84"/>
      <c r="AAR51" s="84"/>
      <c r="AAS51" s="84"/>
      <c r="AAT51" s="84"/>
      <c r="AAU51" s="84"/>
      <c r="AAV51" s="84"/>
      <c r="AAW51" s="84"/>
      <c r="AAX51" s="84"/>
      <c r="AAY51" s="84"/>
      <c r="AAZ51" s="84"/>
      <c r="ABA51" s="84"/>
      <c r="ABB51" s="84"/>
      <c r="ABC51" s="84"/>
      <c r="ABD51" s="84"/>
      <c r="ABE51" s="84"/>
      <c r="ABF51" s="84"/>
      <c r="ABG51" s="84"/>
      <c r="ABH51" s="84"/>
      <c r="ABI51" s="84"/>
      <c r="ABJ51" s="84"/>
      <c r="ABK51" s="84"/>
      <c r="ABL51" s="84"/>
      <c r="ABM51" s="84"/>
      <c r="ABN51" s="84"/>
      <c r="ABO51" s="84"/>
      <c r="ABP51" s="84"/>
      <c r="ABQ51" s="84"/>
      <c r="ABR51" s="84"/>
      <c r="ABS51" s="84"/>
      <c r="ABT51" s="84"/>
      <c r="ABU51" s="84"/>
      <c r="ABV51" s="84"/>
      <c r="ABW51" s="84"/>
      <c r="ABX51" s="84"/>
      <c r="ABY51" s="84"/>
      <c r="ABZ51" s="84"/>
      <c r="ACA51" s="84"/>
      <c r="ACB51" s="84"/>
      <c r="ACC51" s="84"/>
      <c r="ACD51" s="84"/>
      <c r="ACE51" s="84"/>
      <c r="ACF51" s="84"/>
      <c r="ACG51" s="84"/>
      <c r="ACH51" s="84"/>
      <c r="ACI51" s="84"/>
      <c r="ACJ51" s="84"/>
      <c r="ACK51" s="84"/>
      <c r="ACL51" s="84"/>
      <c r="ACM51" s="84"/>
      <c r="ACN51" s="84"/>
      <c r="ACO51" s="84"/>
      <c r="ACP51" s="84"/>
      <c r="ACQ51" s="84"/>
      <c r="ACR51" s="84"/>
      <c r="ACS51" s="84"/>
      <c r="ACT51" s="84"/>
      <c r="ACU51" s="84"/>
      <c r="ACV51" s="84"/>
      <c r="ACW51" s="84"/>
      <c r="ACX51" s="84"/>
      <c r="ACY51" s="84"/>
      <c r="ACZ51" s="84"/>
      <c r="ADA51" s="84"/>
      <c r="ADB51" s="84"/>
      <c r="ADC51" s="84"/>
      <c r="ADD51" s="84"/>
      <c r="ADE51" s="84"/>
      <c r="ADF51" s="84"/>
      <c r="ADG51" s="84"/>
      <c r="ADH51" s="84"/>
      <c r="ADI51" s="84"/>
      <c r="ADJ51" s="84"/>
      <c r="ADK51" s="84"/>
      <c r="ADL51" s="84"/>
      <c r="ADM51" s="84"/>
      <c r="ADN51" s="84"/>
      <c r="ADO51" s="84"/>
      <c r="ADP51" s="84"/>
      <c r="ADQ51" s="84"/>
      <c r="ADR51" s="84"/>
      <c r="ADS51" s="84"/>
      <c r="ADT51" s="84"/>
      <c r="ADU51" s="84"/>
      <c r="ADV51" s="84"/>
      <c r="ADW51" s="84"/>
      <c r="ADX51" s="84"/>
      <c r="ADY51" s="84"/>
      <c r="ADZ51" s="84"/>
      <c r="AEA51" s="84"/>
      <c r="AEB51" s="84"/>
      <c r="AEC51" s="84"/>
      <c r="AED51" s="84"/>
      <c r="AEE51" s="84"/>
      <c r="AEF51" s="84"/>
      <c r="AEG51" s="84"/>
      <c r="AEH51" s="84"/>
      <c r="AEI51" s="84"/>
      <c r="AEJ51" s="84"/>
      <c r="AEK51" s="84"/>
      <c r="AEL51" s="84"/>
      <c r="AEM51" s="84"/>
      <c r="AEN51" s="84"/>
      <c r="AEO51" s="84"/>
      <c r="AEP51" s="84"/>
      <c r="AEQ51" s="84"/>
      <c r="AER51" s="84"/>
      <c r="AES51" s="84"/>
      <c r="AET51" s="84"/>
      <c r="AEU51" s="84"/>
      <c r="AEV51" s="84"/>
      <c r="AEW51" s="84"/>
      <c r="AEX51" s="84"/>
      <c r="AEY51" s="84"/>
      <c r="AEZ51" s="84"/>
      <c r="AFA51" s="84"/>
      <c r="AFB51" s="84"/>
      <c r="AFC51" s="84"/>
      <c r="AFD51" s="84"/>
      <c r="AFE51" s="84"/>
      <c r="AFF51" s="84"/>
      <c r="AFG51" s="84"/>
      <c r="AFH51" s="84"/>
      <c r="AFI51" s="84"/>
      <c r="AFJ51" s="84"/>
      <c r="AFK51" s="84"/>
      <c r="AFL51" s="84"/>
      <c r="AFM51" s="84"/>
      <c r="AFN51" s="84"/>
      <c r="AFO51" s="84"/>
      <c r="AFP51" s="84"/>
      <c r="AFQ51" s="84"/>
      <c r="AFR51" s="84"/>
      <c r="AFS51" s="84"/>
      <c r="AFT51" s="84"/>
      <c r="AFU51" s="84"/>
      <c r="AFV51" s="84"/>
      <c r="AFW51" s="84"/>
      <c r="AFX51" s="84"/>
      <c r="AFY51" s="84"/>
      <c r="AFZ51" s="84"/>
      <c r="AGA51" s="84"/>
      <c r="AGB51" s="84"/>
      <c r="AGC51" s="84"/>
      <c r="AGD51" s="84"/>
      <c r="AGE51" s="84"/>
      <c r="AGF51" s="84"/>
      <c r="AGG51" s="84"/>
      <c r="AGH51" s="84"/>
      <c r="AGI51" s="84"/>
      <c r="AGJ51" s="84"/>
      <c r="AGK51" s="84"/>
      <c r="AGL51" s="84"/>
      <c r="AGM51" s="84"/>
      <c r="AGN51" s="84"/>
      <c r="AGO51" s="84"/>
      <c r="AGP51" s="84"/>
      <c r="AGQ51" s="84"/>
      <c r="AGR51" s="84"/>
      <c r="AGS51" s="84"/>
      <c r="AGT51" s="84"/>
      <c r="AGU51" s="84"/>
      <c r="AGV51" s="84"/>
      <c r="AGW51" s="84"/>
      <c r="AGX51" s="84"/>
      <c r="AGY51" s="84"/>
      <c r="AGZ51" s="84"/>
      <c r="AHA51" s="84"/>
      <c r="AHB51" s="84"/>
      <c r="AHC51" s="84"/>
      <c r="AHD51" s="84"/>
      <c r="AHE51" s="84"/>
      <c r="AHF51" s="84"/>
      <c r="AHG51" s="84"/>
      <c r="AHH51" s="84"/>
      <c r="AHI51" s="84"/>
      <c r="AHJ51" s="84"/>
      <c r="AHK51" s="84"/>
      <c r="AHL51" s="84"/>
      <c r="AHM51" s="84"/>
      <c r="AHN51" s="84"/>
      <c r="AHO51" s="84"/>
      <c r="AHP51" s="84"/>
      <c r="AHQ51" s="84"/>
      <c r="AHR51" s="84"/>
      <c r="AHS51" s="84"/>
      <c r="AHT51" s="84"/>
      <c r="AHU51" s="84"/>
      <c r="AHV51" s="84"/>
      <c r="AHW51" s="84"/>
      <c r="AHX51" s="84"/>
      <c r="AHY51" s="84"/>
      <c r="AHZ51" s="84"/>
      <c r="AIA51" s="84"/>
      <c r="AIB51" s="84"/>
      <c r="AIC51" s="84"/>
      <c r="AID51" s="84"/>
      <c r="AIE51" s="84"/>
      <c r="AIF51" s="84"/>
      <c r="AIG51" s="84"/>
      <c r="AIH51" s="84"/>
      <c r="AII51" s="84"/>
      <c r="AIJ51" s="84"/>
      <c r="AIK51" s="84"/>
      <c r="AIL51" s="84"/>
      <c r="AIM51" s="84"/>
      <c r="AIN51" s="84"/>
      <c r="AIO51" s="84"/>
      <c r="AIP51" s="84"/>
      <c r="AIQ51" s="84"/>
      <c r="AIR51" s="84"/>
      <c r="AIS51" s="84"/>
      <c r="AIT51" s="84"/>
      <c r="AIU51" s="84"/>
      <c r="AIV51" s="84"/>
      <c r="AIW51" s="84"/>
      <c r="AIX51" s="84"/>
      <c r="AIY51" s="84"/>
      <c r="AIZ51" s="84"/>
      <c r="AJA51" s="84"/>
      <c r="AJB51" s="84"/>
      <c r="AJC51" s="84"/>
      <c r="AJD51" s="84"/>
      <c r="AJE51" s="84"/>
      <c r="AJF51" s="84"/>
      <c r="AJG51" s="84"/>
      <c r="AJH51" s="84"/>
      <c r="AJI51" s="84"/>
      <c r="AJJ51" s="84"/>
      <c r="AJK51" s="84"/>
      <c r="AJL51" s="84"/>
      <c r="AJM51" s="84"/>
      <c r="AJN51" s="84"/>
      <c r="AJO51" s="84"/>
      <c r="AJP51" s="84"/>
      <c r="AJQ51" s="84"/>
      <c r="AJR51" s="84"/>
      <c r="AJS51" s="84"/>
      <c r="AJT51" s="84"/>
      <c r="AJU51" s="84"/>
      <c r="AJV51" s="84"/>
      <c r="AJW51" s="84"/>
      <c r="AJX51" s="84"/>
      <c r="AJY51" s="84"/>
      <c r="AJZ51" s="84"/>
      <c r="AKA51" s="84"/>
      <c r="AKB51" s="84"/>
      <c r="AKC51" s="84"/>
      <c r="AKD51" s="84"/>
      <c r="AKE51" s="84"/>
      <c r="AKF51" s="84"/>
      <c r="AKG51" s="84"/>
      <c r="AKH51" s="84"/>
      <c r="AKI51" s="84"/>
      <c r="AKJ51" s="84"/>
      <c r="AKK51" s="84"/>
      <c r="AKL51" s="84"/>
      <c r="AKM51" s="84"/>
      <c r="AKN51" s="84"/>
      <c r="AKO51" s="84"/>
      <c r="AKP51" s="84"/>
      <c r="AKQ51" s="84"/>
      <c r="AKR51" s="84"/>
      <c r="AKS51" s="84"/>
      <c r="AKT51" s="84"/>
      <c r="AKU51" s="84"/>
      <c r="AKV51" s="84"/>
      <c r="AKW51" s="84"/>
      <c r="AKX51" s="84"/>
      <c r="AKY51" s="84"/>
      <c r="AKZ51" s="84"/>
      <c r="ALA51" s="84"/>
      <c r="ALB51" s="84"/>
      <c r="ALC51" s="84"/>
      <c r="ALD51" s="84"/>
      <c r="ALE51" s="84"/>
      <c r="ALF51" s="84"/>
      <c r="ALG51" s="84"/>
      <c r="ALH51" s="84"/>
      <c r="ALI51" s="84"/>
      <c r="ALJ51" s="84"/>
      <c r="ALK51" s="84"/>
      <c r="ALL51" s="84"/>
      <c r="ALM51" s="84"/>
      <c r="ALN51" s="84"/>
      <c r="ALO51" s="84"/>
      <c r="ALP51" s="84"/>
      <c r="ALQ51" s="84"/>
      <c r="ALR51" s="84"/>
      <c r="ALS51" s="84"/>
      <c r="ALT51" s="84"/>
      <c r="ALU51" s="84"/>
      <c r="ALV51" s="84"/>
      <c r="ALW51" s="84"/>
      <c r="ALX51" s="84"/>
      <c r="ALY51" s="84"/>
      <c r="ALZ51" s="84"/>
      <c r="AMA51" s="84"/>
      <c r="AMB51" s="84"/>
      <c r="AMC51" s="84"/>
      <c r="AMD51" s="84"/>
      <c r="AME51" s="84"/>
      <c r="AMF51" s="84"/>
      <c r="AMG51" s="84"/>
      <c r="AMH51" s="84"/>
      <c r="AMI51" s="84"/>
      <c r="AMJ51" s="84"/>
      <c r="AMK51" s="84"/>
      <c r="AML51" s="84"/>
      <c r="AMM51" s="84"/>
      <c r="AMN51" s="84"/>
      <c r="AMO51" s="84"/>
      <c r="AMP51" s="84"/>
      <c r="AMQ51" s="84"/>
      <c r="AMR51" s="84"/>
      <c r="AMS51" s="84"/>
      <c r="AMT51" s="84"/>
      <c r="AMU51" s="84"/>
      <c r="AMV51" s="84"/>
      <c r="AMW51" s="84"/>
      <c r="AMX51" s="84"/>
      <c r="AMY51" s="84"/>
      <c r="AMZ51" s="84"/>
      <c r="ANA51" s="84"/>
      <c r="ANB51" s="84"/>
      <c r="ANC51" s="84"/>
      <c r="AND51" s="84"/>
      <c r="ANE51" s="84"/>
      <c r="ANF51" s="84"/>
      <c r="ANG51" s="84"/>
      <c r="ANH51" s="84"/>
      <c r="ANI51" s="84"/>
      <c r="ANJ51" s="84"/>
      <c r="ANK51" s="84"/>
      <c r="ANL51" s="84"/>
      <c r="ANM51" s="84"/>
      <c r="ANN51" s="84"/>
      <c r="ANO51" s="84"/>
      <c r="ANP51" s="84"/>
      <c r="ANQ51" s="84"/>
      <c r="ANR51" s="84"/>
      <c r="ANS51" s="84"/>
      <c r="ANT51" s="84"/>
      <c r="ANU51" s="84"/>
      <c r="ANV51" s="84"/>
      <c r="ANW51" s="84"/>
      <c r="ANX51" s="84"/>
      <c r="ANY51" s="84"/>
      <c r="ANZ51" s="84"/>
      <c r="AOA51" s="84"/>
      <c r="AOB51" s="84"/>
      <c r="AOC51" s="84"/>
      <c r="AOD51" s="84"/>
      <c r="AOE51" s="84"/>
      <c r="AOF51" s="84"/>
      <c r="AOG51" s="84"/>
      <c r="AOH51" s="84"/>
      <c r="AOI51" s="84"/>
      <c r="AOJ51" s="84"/>
      <c r="AOK51" s="84"/>
      <c r="AOL51" s="84"/>
      <c r="AOM51" s="84"/>
      <c r="AON51" s="84"/>
      <c r="AOO51" s="84"/>
      <c r="AOP51" s="84"/>
      <c r="AOQ51" s="84"/>
      <c r="AOR51" s="84"/>
      <c r="AOS51" s="84"/>
      <c r="AOT51" s="84"/>
      <c r="AOU51" s="84"/>
      <c r="AOV51" s="84"/>
      <c r="AOW51" s="84"/>
      <c r="AOX51" s="84"/>
      <c r="AOY51" s="84"/>
      <c r="AOZ51" s="84"/>
      <c r="APA51" s="84"/>
      <c r="APB51" s="84"/>
      <c r="APC51" s="84"/>
      <c r="APD51" s="84"/>
      <c r="APE51" s="84"/>
      <c r="APF51" s="84"/>
      <c r="APG51" s="84"/>
      <c r="APH51" s="84"/>
      <c r="API51" s="84"/>
      <c r="APJ51" s="84"/>
      <c r="APK51" s="84"/>
      <c r="APL51" s="84"/>
      <c r="APM51" s="84"/>
      <c r="APN51" s="84"/>
      <c r="APO51" s="84"/>
      <c r="APP51" s="84"/>
      <c r="APQ51" s="84"/>
      <c r="APR51" s="84"/>
      <c r="APS51" s="84"/>
      <c r="APT51" s="84"/>
      <c r="APU51" s="84"/>
      <c r="APV51" s="84"/>
      <c r="APW51" s="84"/>
      <c r="APX51" s="84"/>
      <c r="APY51" s="84"/>
      <c r="APZ51" s="84"/>
      <c r="AQA51" s="84"/>
      <c r="AQB51" s="84"/>
      <c r="AQC51" s="84"/>
      <c r="AQD51" s="84"/>
      <c r="AQE51" s="84"/>
      <c r="AQF51" s="84"/>
      <c r="AQG51" s="84"/>
      <c r="AQH51" s="84"/>
      <c r="AQI51" s="84"/>
      <c r="AQJ51" s="84"/>
      <c r="AQK51" s="84"/>
      <c r="AQL51" s="84"/>
      <c r="AQM51" s="84"/>
      <c r="AQN51" s="84"/>
      <c r="AQO51" s="84"/>
      <c r="AQP51" s="84"/>
      <c r="AQQ51" s="84"/>
      <c r="AQR51" s="84"/>
      <c r="AQS51" s="84"/>
      <c r="AQT51" s="84"/>
      <c r="AQU51" s="84"/>
      <c r="AQV51" s="84"/>
      <c r="AQW51" s="84"/>
      <c r="AQX51" s="84"/>
      <c r="AQY51" s="84"/>
      <c r="AQZ51" s="84"/>
      <c r="ARA51" s="84"/>
      <c r="ARB51" s="84"/>
      <c r="ARC51" s="84"/>
      <c r="ARD51" s="84"/>
      <c r="ARE51" s="84"/>
      <c r="ARF51" s="84"/>
      <c r="ARG51" s="84"/>
      <c r="ARH51" s="84"/>
      <c r="ARI51" s="84"/>
      <c r="ARJ51" s="84"/>
      <c r="ARK51" s="84"/>
      <c r="ARL51" s="84"/>
      <c r="ARM51" s="84"/>
      <c r="ARN51" s="84"/>
      <c r="ARO51" s="84"/>
      <c r="ARP51" s="84"/>
      <c r="ARQ51" s="84"/>
      <c r="ARR51" s="84"/>
      <c r="ARS51" s="84"/>
      <c r="ART51" s="84"/>
      <c r="ARU51" s="84"/>
      <c r="ARV51" s="84"/>
      <c r="ARW51" s="84"/>
      <c r="ARX51" s="84"/>
      <c r="ARY51" s="84"/>
      <c r="ARZ51" s="84"/>
      <c r="ASA51" s="84"/>
      <c r="ASB51" s="84"/>
      <c r="ASC51" s="84"/>
      <c r="ASD51" s="84"/>
      <c r="ASE51" s="84"/>
      <c r="ASF51" s="84"/>
      <c r="ASG51" s="84"/>
      <c r="ASH51" s="84"/>
      <c r="ASI51" s="84"/>
      <c r="ASJ51" s="84"/>
      <c r="ASK51" s="84"/>
      <c r="ASL51" s="84"/>
      <c r="ASM51" s="84"/>
      <c r="ASN51" s="84"/>
      <c r="ASO51" s="84"/>
      <c r="ASP51" s="84"/>
      <c r="ASQ51" s="84"/>
      <c r="ASR51" s="84"/>
      <c r="ASS51" s="84"/>
      <c r="AST51" s="84"/>
      <c r="ASU51" s="84"/>
      <c r="ASV51" s="84"/>
      <c r="ASW51" s="84"/>
      <c r="ASX51" s="84"/>
      <c r="ASY51" s="84"/>
      <c r="ASZ51" s="84"/>
      <c r="ATA51" s="84"/>
      <c r="ATB51" s="84"/>
      <c r="ATC51" s="84"/>
      <c r="ATD51" s="84"/>
      <c r="ATE51" s="84"/>
      <c r="ATF51" s="84"/>
      <c r="ATG51" s="84"/>
      <c r="ATH51" s="84"/>
      <c r="ATI51" s="84"/>
      <c r="ATJ51" s="84"/>
      <c r="ATK51" s="84"/>
      <c r="ATL51" s="84"/>
      <c r="ATM51" s="84"/>
      <c r="ATN51" s="84"/>
      <c r="ATO51" s="84"/>
      <c r="ATP51" s="84"/>
      <c r="ATQ51" s="84"/>
      <c r="ATR51" s="84"/>
      <c r="ATS51" s="84"/>
      <c r="ATT51" s="84"/>
      <c r="ATU51" s="84"/>
      <c r="ATV51" s="84"/>
      <c r="ATW51" s="84"/>
      <c r="ATX51" s="84"/>
      <c r="ATY51" s="84"/>
      <c r="ATZ51" s="84"/>
      <c r="AUA51" s="84"/>
      <c r="AUB51" s="84"/>
      <c r="AUC51" s="84"/>
      <c r="AUD51" s="84"/>
      <c r="AUE51" s="84"/>
      <c r="AUF51" s="84"/>
      <c r="AUG51" s="84"/>
      <c r="AUH51" s="84"/>
      <c r="AUI51" s="84"/>
      <c r="AUJ51" s="84"/>
      <c r="AUK51" s="84"/>
      <c r="AUL51" s="84"/>
      <c r="AUM51" s="84"/>
      <c r="AUN51" s="84"/>
      <c r="AUO51" s="84"/>
      <c r="AUP51" s="84"/>
      <c r="AUQ51" s="84"/>
      <c r="AUR51" s="84"/>
      <c r="AUS51" s="84"/>
      <c r="AUT51" s="84"/>
      <c r="AUU51" s="84"/>
      <c r="AUV51" s="84"/>
      <c r="AUW51" s="84"/>
      <c r="AUX51" s="84"/>
      <c r="AUY51" s="84"/>
      <c r="AUZ51" s="84"/>
      <c r="AVA51" s="84"/>
      <c r="AVB51" s="84"/>
      <c r="AVC51" s="84"/>
      <c r="AVD51" s="84"/>
      <c r="AVE51" s="84"/>
      <c r="AVF51" s="84"/>
      <c r="AVG51" s="84"/>
      <c r="AVH51" s="84"/>
      <c r="AVI51" s="84"/>
      <c r="AVJ51" s="84"/>
      <c r="AVK51" s="84"/>
      <c r="AVL51" s="84"/>
      <c r="AVM51" s="84"/>
      <c r="AVN51" s="84"/>
      <c r="AVO51" s="84"/>
      <c r="AVP51" s="84"/>
      <c r="AVQ51" s="84"/>
      <c r="AVR51" s="84"/>
      <c r="AVS51" s="84"/>
      <c r="AVT51" s="84"/>
      <c r="AVU51" s="84"/>
      <c r="AVV51" s="84"/>
      <c r="AVW51" s="84"/>
      <c r="AVX51" s="84"/>
      <c r="AVY51" s="84"/>
      <c r="AVZ51" s="84"/>
      <c r="AWA51" s="84"/>
      <c r="AWB51" s="84"/>
      <c r="AWC51" s="84"/>
      <c r="AWD51" s="84"/>
      <c r="AWE51" s="84"/>
      <c r="AWF51" s="84"/>
      <c r="AWG51" s="84"/>
      <c r="AWH51" s="84"/>
      <c r="AWI51" s="84"/>
      <c r="AWJ51" s="84"/>
      <c r="AWK51" s="84"/>
      <c r="AWL51" s="84"/>
      <c r="AWM51" s="84"/>
      <c r="AWN51" s="84"/>
      <c r="AWO51" s="84"/>
      <c r="AWP51" s="84"/>
      <c r="AWQ51" s="84"/>
      <c r="AWR51" s="84"/>
      <c r="AWS51" s="84"/>
      <c r="AWT51" s="84"/>
      <c r="AWU51" s="84"/>
      <c r="AWV51" s="84"/>
      <c r="AWW51" s="84"/>
      <c r="AWX51" s="84"/>
      <c r="AWY51" s="84"/>
      <c r="AWZ51" s="84"/>
      <c r="AXA51" s="84"/>
      <c r="AXB51" s="84"/>
      <c r="AXC51" s="84"/>
      <c r="AXD51" s="84"/>
      <c r="AXE51" s="84"/>
      <c r="AXF51" s="84"/>
      <c r="AXG51" s="84"/>
      <c r="AXH51" s="84"/>
      <c r="AXI51" s="84"/>
      <c r="AXJ51" s="84"/>
      <c r="AXK51" s="84"/>
      <c r="AXL51" s="84"/>
      <c r="AXM51" s="84"/>
      <c r="AXN51" s="84"/>
      <c r="AXO51" s="84"/>
      <c r="AXP51" s="84"/>
      <c r="AXQ51" s="84"/>
      <c r="AXR51" s="84"/>
      <c r="AXS51" s="84"/>
      <c r="AXT51" s="84"/>
      <c r="AXU51" s="84"/>
      <c r="AXV51" s="84"/>
      <c r="AXW51" s="84"/>
      <c r="AXX51" s="84"/>
      <c r="AXY51" s="84"/>
      <c r="AXZ51" s="84"/>
      <c r="AYA51" s="84"/>
      <c r="AYB51" s="84"/>
      <c r="AYC51" s="84"/>
      <c r="AYD51" s="84"/>
      <c r="AYE51" s="84"/>
      <c r="AYF51" s="84"/>
      <c r="AYG51" s="84"/>
      <c r="AYH51" s="84"/>
      <c r="AYI51" s="84"/>
      <c r="AYJ51" s="84"/>
      <c r="AYK51" s="84"/>
      <c r="AYL51" s="84"/>
      <c r="AYM51" s="84"/>
      <c r="AYN51" s="84"/>
      <c r="AYO51" s="84"/>
      <c r="AYP51" s="84"/>
      <c r="AYQ51" s="84"/>
      <c r="AYR51" s="84"/>
      <c r="AYS51" s="84"/>
      <c r="AYT51" s="84"/>
      <c r="AYU51" s="84"/>
      <c r="AYV51" s="84"/>
      <c r="AYW51" s="84"/>
      <c r="AYX51" s="84"/>
      <c r="AYY51" s="84"/>
      <c r="AYZ51" s="84"/>
      <c r="AZA51" s="84"/>
      <c r="AZB51" s="84"/>
      <c r="AZC51" s="84"/>
      <c r="AZD51" s="84"/>
      <c r="AZE51" s="84"/>
      <c r="AZF51" s="84"/>
      <c r="AZG51" s="84"/>
      <c r="AZH51" s="84"/>
      <c r="AZI51" s="84"/>
      <c r="AZJ51" s="84"/>
      <c r="AZK51" s="84"/>
      <c r="AZL51" s="84"/>
      <c r="AZM51" s="84"/>
      <c r="AZN51" s="84"/>
      <c r="AZO51" s="84"/>
      <c r="AZP51" s="84"/>
      <c r="AZQ51" s="84"/>
      <c r="AZR51" s="84"/>
      <c r="AZS51" s="84"/>
      <c r="AZT51" s="84"/>
      <c r="AZU51" s="84"/>
      <c r="AZV51" s="84"/>
      <c r="AZW51" s="84"/>
      <c r="AZX51" s="84"/>
      <c r="AZY51" s="84"/>
      <c r="AZZ51" s="84"/>
      <c r="BAA51" s="84"/>
      <c r="BAB51" s="84"/>
      <c r="BAC51" s="84"/>
      <c r="BAD51" s="84"/>
      <c r="BAE51" s="84"/>
      <c r="BAF51" s="84"/>
      <c r="BAG51" s="84"/>
      <c r="BAH51" s="84"/>
      <c r="BAI51" s="84"/>
      <c r="BAJ51" s="84"/>
      <c r="BAK51" s="84"/>
      <c r="BAL51" s="84"/>
      <c r="BAM51" s="84"/>
      <c r="BAN51" s="84"/>
      <c r="BAO51" s="84"/>
      <c r="BAP51" s="84"/>
      <c r="BAQ51" s="84"/>
      <c r="BAR51" s="84"/>
      <c r="BAS51" s="84"/>
      <c r="BAT51" s="84"/>
      <c r="BAU51" s="84"/>
      <c r="BAV51" s="84"/>
      <c r="BAW51" s="84"/>
      <c r="BAX51" s="84"/>
      <c r="BAY51" s="84"/>
      <c r="BAZ51" s="84"/>
      <c r="BBA51" s="84"/>
      <c r="BBB51" s="84"/>
      <c r="BBC51" s="84"/>
      <c r="BBD51" s="84"/>
      <c r="BBE51" s="84"/>
      <c r="BBF51" s="84"/>
      <c r="BBG51" s="84"/>
      <c r="BBH51" s="84"/>
      <c r="BBI51" s="84"/>
      <c r="BBJ51" s="84"/>
      <c r="BBK51" s="84"/>
      <c r="BBL51" s="84"/>
      <c r="BBM51" s="84"/>
      <c r="BBN51" s="84"/>
      <c r="BBO51" s="84"/>
      <c r="BBP51" s="84"/>
      <c r="BBQ51" s="84"/>
      <c r="BBR51" s="84"/>
      <c r="BBS51" s="84"/>
      <c r="BBT51" s="84"/>
      <c r="BBU51" s="84"/>
      <c r="BBV51" s="84"/>
      <c r="BBW51" s="84"/>
      <c r="BBX51" s="84"/>
      <c r="BBY51" s="84"/>
      <c r="BBZ51" s="84"/>
      <c r="BCA51" s="84"/>
      <c r="BCB51" s="84"/>
      <c r="BCC51" s="84"/>
      <c r="BCD51" s="84"/>
      <c r="BCE51" s="84"/>
      <c r="BCF51" s="84"/>
      <c r="BCG51" s="84"/>
      <c r="BCH51" s="84"/>
      <c r="BCI51" s="84"/>
      <c r="BCJ51" s="84"/>
      <c r="BCK51" s="84"/>
      <c r="BCL51" s="84"/>
      <c r="BCM51" s="84"/>
      <c r="BCN51" s="84"/>
      <c r="BCO51" s="84"/>
      <c r="BCP51" s="84"/>
      <c r="BCQ51" s="84"/>
      <c r="BCR51" s="84"/>
      <c r="BCS51" s="84"/>
      <c r="BCT51" s="84"/>
      <c r="BCU51" s="84"/>
      <c r="BCV51" s="84"/>
      <c r="BCW51" s="84"/>
      <c r="BCX51" s="84"/>
      <c r="BCY51" s="84"/>
      <c r="BCZ51" s="84"/>
      <c r="BDA51" s="84"/>
      <c r="BDB51" s="84"/>
      <c r="BDC51" s="84"/>
      <c r="BDD51" s="84"/>
      <c r="BDE51" s="84"/>
      <c r="BDF51" s="84"/>
      <c r="BDG51" s="84"/>
      <c r="BDH51" s="84"/>
      <c r="BDI51" s="84"/>
      <c r="BDJ51" s="84"/>
      <c r="BDK51" s="84"/>
      <c r="BDL51" s="84"/>
      <c r="BDM51" s="84"/>
      <c r="BDN51" s="84"/>
      <c r="BDO51" s="84"/>
      <c r="BDP51" s="84"/>
      <c r="BDQ51" s="84"/>
      <c r="BDR51" s="84"/>
      <c r="BDS51" s="84"/>
      <c r="BDT51" s="84"/>
      <c r="BDU51" s="84"/>
      <c r="BDV51" s="84"/>
      <c r="BDW51" s="84"/>
      <c r="BDX51" s="84"/>
      <c r="BDY51" s="84"/>
      <c r="BDZ51" s="84"/>
      <c r="BEA51" s="84"/>
      <c r="BEB51" s="84"/>
      <c r="BEC51" s="84"/>
      <c r="BED51" s="84"/>
      <c r="BEE51" s="84"/>
      <c r="BEF51" s="84"/>
      <c r="BEG51" s="84"/>
      <c r="BEH51" s="84"/>
      <c r="BEI51" s="84"/>
      <c r="BEJ51" s="84"/>
      <c r="BEK51" s="84"/>
      <c r="BEL51" s="84"/>
      <c r="BEM51" s="84"/>
      <c r="BEN51" s="84"/>
      <c r="BEO51" s="84"/>
      <c r="BEP51" s="84"/>
      <c r="BEQ51" s="84"/>
      <c r="BER51" s="84"/>
      <c r="BES51" s="84"/>
      <c r="BET51" s="84"/>
      <c r="BEU51" s="84"/>
      <c r="BEV51" s="84"/>
      <c r="BEW51" s="84"/>
      <c r="BEX51" s="84"/>
      <c r="BEY51" s="84"/>
      <c r="BEZ51" s="84"/>
      <c r="BFA51" s="84"/>
      <c r="BFB51" s="84"/>
      <c r="BFC51" s="84"/>
      <c r="BFD51" s="84"/>
      <c r="BFE51" s="84"/>
      <c r="BFF51" s="84"/>
      <c r="BFG51" s="84"/>
      <c r="BFH51" s="84"/>
      <c r="BFI51" s="84"/>
      <c r="BFJ51" s="84"/>
      <c r="BFK51" s="84"/>
      <c r="BFL51" s="84"/>
      <c r="BFM51" s="84"/>
      <c r="BFN51" s="84"/>
      <c r="BFO51" s="84"/>
      <c r="BFP51" s="84"/>
      <c r="BFQ51" s="84"/>
      <c r="BFR51" s="84"/>
      <c r="BFS51" s="84"/>
      <c r="BFT51" s="84"/>
      <c r="BFU51" s="84"/>
      <c r="BFV51" s="84"/>
      <c r="BFW51" s="84"/>
      <c r="BFX51" s="84"/>
      <c r="BFY51" s="84"/>
      <c r="BFZ51" s="84"/>
      <c r="BGA51" s="84"/>
      <c r="BGB51" s="84"/>
      <c r="BGC51" s="84"/>
      <c r="BGD51" s="84"/>
      <c r="BGE51" s="84"/>
      <c r="BGF51" s="84"/>
      <c r="BGG51" s="84"/>
      <c r="BGH51" s="84"/>
      <c r="BGI51" s="84"/>
      <c r="BGJ51" s="84"/>
      <c r="BGK51" s="84"/>
      <c r="BGL51" s="84"/>
      <c r="BGM51" s="84"/>
      <c r="BGN51" s="84"/>
      <c r="BGO51" s="84"/>
      <c r="BGP51" s="84"/>
      <c r="BGQ51" s="84"/>
      <c r="BGR51" s="84"/>
      <c r="BGS51" s="84"/>
      <c r="BGT51" s="84"/>
      <c r="BGU51" s="84"/>
      <c r="BGV51" s="84"/>
      <c r="BGW51" s="84"/>
      <c r="BGX51" s="84"/>
      <c r="BGY51" s="84"/>
      <c r="BGZ51" s="84"/>
      <c r="BHA51" s="84"/>
      <c r="BHB51" s="84"/>
      <c r="BHC51" s="84"/>
      <c r="BHD51" s="84"/>
      <c r="BHE51" s="84"/>
      <c r="BHF51" s="84"/>
      <c r="BHG51" s="84"/>
      <c r="BHH51" s="84"/>
      <c r="BHI51" s="84"/>
      <c r="BHJ51" s="84"/>
      <c r="BHK51" s="84"/>
      <c r="BHL51" s="84"/>
      <c r="BHM51" s="84"/>
      <c r="BHN51" s="84"/>
      <c r="BHO51" s="84"/>
      <c r="BHP51" s="84"/>
      <c r="BHQ51" s="84"/>
      <c r="BHR51" s="84"/>
      <c r="BHS51" s="84"/>
      <c r="BHT51" s="84"/>
      <c r="BHU51" s="84"/>
      <c r="BHV51" s="84"/>
      <c r="BHW51" s="84"/>
      <c r="BHX51" s="84"/>
      <c r="BHY51" s="84"/>
      <c r="BHZ51" s="84"/>
      <c r="BIA51" s="84"/>
      <c r="BIB51" s="84"/>
      <c r="BIC51" s="84"/>
      <c r="BID51" s="84"/>
      <c r="BIE51" s="84"/>
      <c r="BIF51" s="84"/>
      <c r="BIG51" s="84"/>
      <c r="BIH51" s="84"/>
      <c r="BII51" s="84"/>
      <c r="BIJ51" s="84"/>
      <c r="BIK51" s="84"/>
      <c r="BIL51" s="84"/>
      <c r="BIM51" s="84"/>
      <c r="BIN51" s="84"/>
      <c r="BIO51" s="84"/>
      <c r="BIP51" s="84"/>
      <c r="BIQ51" s="84"/>
      <c r="BIR51" s="84"/>
      <c r="BIS51" s="84"/>
      <c r="BIT51" s="84"/>
      <c r="BIU51" s="84"/>
      <c r="BIV51" s="84"/>
      <c r="BIW51" s="84"/>
      <c r="BIX51" s="84"/>
      <c r="BIY51" s="84"/>
      <c r="BIZ51" s="84"/>
      <c r="BJA51" s="84"/>
      <c r="BJB51" s="84"/>
      <c r="BJC51" s="84"/>
      <c r="BJD51" s="84"/>
      <c r="BJE51" s="84"/>
      <c r="BJF51" s="84"/>
      <c r="BJG51" s="84"/>
      <c r="BJH51" s="84"/>
      <c r="BJI51" s="84"/>
      <c r="BJJ51" s="84"/>
      <c r="BJK51" s="84"/>
      <c r="BJL51" s="84"/>
      <c r="BJM51" s="84"/>
      <c r="BJN51" s="84"/>
      <c r="BJO51" s="84"/>
      <c r="BJP51" s="84"/>
      <c r="BJQ51" s="84"/>
      <c r="BJR51" s="84"/>
      <c r="BJS51" s="84"/>
      <c r="BJT51" s="84"/>
      <c r="BJU51" s="84"/>
      <c r="BJV51" s="84"/>
      <c r="BJW51" s="84"/>
      <c r="BJX51" s="84"/>
      <c r="BJY51" s="84"/>
      <c r="BJZ51" s="84"/>
      <c r="BKA51" s="84"/>
      <c r="BKB51" s="84"/>
      <c r="BKC51" s="84"/>
      <c r="BKD51" s="84"/>
      <c r="BKE51" s="84"/>
      <c r="BKF51" s="84"/>
      <c r="BKG51" s="84"/>
      <c r="BKH51" s="84"/>
      <c r="BKI51" s="84"/>
      <c r="BKJ51" s="84"/>
      <c r="BKK51" s="84"/>
      <c r="BKL51" s="84"/>
      <c r="BKM51" s="84"/>
      <c r="BKN51" s="84"/>
      <c r="BKO51" s="84"/>
      <c r="BKP51" s="84"/>
      <c r="BKQ51" s="84"/>
      <c r="BKR51" s="84"/>
      <c r="BKS51" s="84"/>
      <c r="BKT51" s="84"/>
      <c r="BKU51" s="84"/>
      <c r="BKV51" s="84"/>
      <c r="BKW51" s="84"/>
      <c r="BKX51" s="84"/>
      <c r="BKY51" s="84"/>
      <c r="BKZ51" s="84"/>
      <c r="BLA51" s="84"/>
      <c r="BLB51" s="84"/>
      <c r="BLC51" s="84"/>
      <c r="BLD51" s="84"/>
      <c r="BLE51" s="84"/>
      <c r="BLF51" s="84"/>
      <c r="BLG51" s="84"/>
      <c r="BLH51" s="84"/>
      <c r="BLI51" s="84"/>
      <c r="BLJ51" s="84"/>
      <c r="BLK51" s="84"/>
      <c r="BLL51" s="84"/>
      <c r="BLM51" s="84"/>
      <c r="BLN51" s="84"/>
      <c r="BLO51" s="84"/>
      <c r="BLP51" s="84"/>
      <c r="BLQ51" s="84"/>
      <c r="BLR51" s="84"/>
      <c r="BLS51" s="84"/>
      <c r="BLT51" s="84"/>
      <c r="BLU51" s="84"/>
      <c r="BLV51" s="84"/>
      <c r="BLW51" s="84"/>
      <c r="BLX51" s="84"/>
      <c r="BLY51" s="84"/>
      <c r="BLZ51" s="84"/>
      <c r="BMA51" s="84"/>
      <c r="BMB51" s="84"/>
      <c r="BMC51" s="84"/>
      <c r="BMD51" s="84"/>
      <c r="BME51" s="84"/>
      <c r="BMF51" s="84"/>
      <c r="BMG51" s="84"/>
      <c r="BMH51" s="84"/>
      <c r="BMI51" s="84"/>
      <c r="BMJ51" s="84"/>
      <c r="BMK51" s="84"/>
      <c r="BML51" s="84"/>
      <c r="BMM51" s="84"/>
      <c r="BMN51" s="84"/>
      <c r="BMO51" s="84"/>
      <c r="BMP51" s="84"/>
      <c r="BMQ51" s="84"/>
      <c r="BMR51" s="84"/>
      <c r="BMS51" s="84"/>
      <c r="BMT51" s="84"/>
      <c r="BMU51" s="84"/>
      <c r="BMV51" s="84"/>
      <c r="BMW51" s="84"/>
      <c r="BMX51" s="84"/>
      <c r="BMY51" s="84"/>
      <c r="BMZ51" s="84"/>
      <c r="BNA51" s="84"/>
      <c r="BNB51" s="84"/>
      <c r="BNC51" s="84"/>
      <c r="BND51" s="84"/>
      <c r="BNE51" s="84"/>
      <c r="BNF51" s="84"/>
      <c r="BNG51" s="84"/>
      <c r="BNH51" s="84"/>
      <c r="BNI51" s="84"/>
      <c r="BNJ51" s="84"/>
      <c r="BNK51" s="84"/>
      <c r="BNL51" s="84"/>
      <c r="BNM51" s="84"/>
      <c r="BNN51" s="84"/>
      <c r="BNO51" s="84"/>
      <c r="BNP51" s="84"/>
      <c r="BNQ51" s="84"/>
      <c r="BNR51" s="84"/>
      <c r="BNS51" s="84"/>
      <c r="BNT51" s="84"/>
      <c r="BNU51" s="84"/>
      <c r="BNV51" s="84"/>
      <c r="BNW51" s="84"/>
      <c r="BNX51" s="84"/>
      <c r="BNY51" s="84"/>
      <c r="BNZ51" s="84"/>
      <c r="BOA51" s="84"/>
      <c r="BOB51" s="84"/>
      <c r="BOC51" s="84"/>
      <c r="BOD51" s="84"/>
      <c r="BOE51" s="84"/>
      <c r="BOF51" s="84"/>
      <c r="BOG51" s="84"/>
      <c r="BOH51" s="84"/>
      <c r="BOI51" s="84"/>
      <c r="BOJ51" s="84"/>
      <c r="BOK51" s="84"/>
      <c r="BOL51" s="84"/>
      <c r="BOM51" s="84"/>
      <c r="BON51" s="84"/>
      <c r="BOO51" s="84"/>
      <c r="BOP51" s="84"/>
      <c r="BOQ51" s="84"/>
      <c r="BOR51" s="84"/>
      <c r="BOS51" s="84"/>
      <c r="BOT51" s="84"/>
      <c r="BOU51" s="84"/>
      <c r="BOV51" s="84"/>
      <c r="BOW51" s="84"/>
      <c r="BOX51" s="84"/>
      <c r="BOY51" s="84"/>
      <c r="BOZ51" s="84"/>
      <c r="BPA51" s="84"/>
      <c r="BPB51" s="84"/>
      <c r="BPC51" s="84"/>
      <c r="BPD51" s="84"/>
      <c r="BPE51" s="84"/>
      <c r="BPF51" s="84"/>
      <c r="BPG51" s="84"/>
      <c r="BPH51" s="84"/>
      <c r="BPI51" s="84"/>
      <c r="BPJ51" s="84"/>
      <c r="BPK51" s="84"/>
      <c r="BPL51" s="84"/>
      <c r="BPM51" s="84"/>
      <c r="BPN51" s="84"/>
      <c r="BPO51" s="84"/>
      <c r="BPP51" s="84"/>
      <c r="BPQ51" s="84"/>
      <c r="BPR51" s="84"/>
      <c r="BPS51" s="84"/>
      <c r="BPT51" s="84"/>
      <c r="BPU51" s="84"/>
      <c r="BPV51" s="84"/>
      <c r="BPW51" s="84"/>
      <c r="BPX51" s="84"/>
      <c r="BPY51" s="84"/>
      <c r="BPZ51" s="84"/>
      <c r="BQA51" s="84"/>
      <c r="BQB51" s="84"/>
      <c r="BQC51" s="84"/>
      <c r="BQD51" s="84"/>
      <c r="BQE51" s="84"/>
      <c r="BQF51" s="84"/>
      <c r="BQG51" s="84"/>
      <c r="BQH51" s="84"/>
      <c r="BQI51" s="84"/>
      <c r="BQJ51" s="84"/>
      <c r="BQK51" s="84"/>
      <c r="BQL51" s="84"/>
      <c r="BQM51" s="84"/>
      <c r="BQN51" s="84"/>
      <c r="BQO51" s="84"/>
      <c r="BQP51" s="84"/>
      <c r="BQQ51" s="84"/>
      <c r="BQR51" s="84"/>
      <c r="BQS51" s="84"/>
      <c r="BQT51" s="84"/>
      <c r="BQU51" s="84"/>
      <c r="BQV51" s="84"/>
      <c r="BQW51" s="84"/>
      <c r="BQX51" s="84"/>
      <c r="BQY51" s="84"/>
      <c r="BQZ51" s="84"/>
      <c r="BRA51" s="84"/>
      <c r="BRB51" s="84"/>
      <c r="BRC51" s="84"/>
      <c r="BRD51" s="84"/>
      <c r="BRE51" s="84"/>
      <c r="BRF51" s="84"/>
      <c r="BRG51" s="84"/>
      <c r="BRH51" s="84"/>
      <c r="BRI51" s="84"/>
      <c r="BRJ51" s="84"/>
      <c r="BRK51" s="84"/>
      <c r="BRL51" s="84"/>
      <c r="BRM51" s="84"/>
      <c r="BRN51" s="84"/>
      <c r="BRO51" s="84"/>
      <c r="BRP51" s="84"/>
      <c r="BRQ51" s="84"/>
      <c r="BRR51" s="84"/>
      <c r="BRS51" s="84"/>
      <c r="BRT51" s="84"/>
      <c r="BRU51" s="84"/>
      <c r="BRV51" s="84"/>
      <c r="BRW51" s="84"/>
      <c r="BRX51" s="84"/>
      <c r="BRY51" s="84"/>
      <c r="BRZ51" s="84"/>
      <c r="BSA51" s="84"/>
      <c r="BSB51" s="84"/>
      <c r="BSC51" s="84"/>
      <c r="BSD51" s="84"/>
      <c r="BSE51" s="84"/>
      <c r="BSF51" s="84"/>
      <c r="BSG51" s="84"/>
      <c r="BSH51" s="84"/>
      <c r="BSI51" s="84"/>
      <c r="BSJ51" s="84"/>
      <c r="BSK51" s="84"/>
      <c r="BSL51" s="84"/>
      <c r="BSM51" s="84"/>
      <c r="BSN51" s="84"/>
      <c r="BSO51" s="84"/>
      <c r="BSP51" s="84"/>
      <c r="BSQ51" s="84"/>
      <c r="BSR51" s="84"/>
      <c r="BSS51" s="84"/>
      <c r="BST51" s="84"/>
      <c r="BSU51" s="84"/>
      <c r="BSV51" s="84"/>
      <c r="BSW51" s="84"/>
      <c r="BSX51" s="84"/>
      <c r="BSY51" s="84"/>
      <c r="BSZ51" s="84"/>
      <c r="BTA51" s="84"/>
      <c r="BTB51" s="84"/>
      <c r="BTC51" s="84"/>
      <c r="BTD51" s="84"/>
      <c r="BTE51" s="84"/>
      <c r="BTF51" s="84"/>
      <c r="BTG51" s="84"/>
      <c r="BTH51" s="84"/>
      <c r="BTI51" s="84"/>
      <c r="BTJ51" s="84"/>
      <c r="BTK51" s="84"/>
      <c r="BTL51" s="84"/>
      <c r="BTM51" s="84"/>
      <c r="BTN51" s="84"/>
      <c r="BTO51" s="84"/>
      <c r="BTP51" s="84"/>
      <c r="BTQ51" s="84"/>
      <c r="BTR51" s="84"/>
      <c r="BTS51" s="84"/>
      <c r="BTT51" s="84"/>
      <c r="BTU51" s="84"/>
      <c r="BTV51" s="84"/>
      <c r="BTW51" s="84"/>
      <c r="BTX51" s="84"/>
      <c r="BTY51" s="84"/>
      <c r="BTZ51" s="84"/>
      <c r="BUA51" s="84"/>
      <c r="BUB51" s="84"/>
      <c r="BUC51" s="84"/>
      <c r="BUD51" s="84"/>
      <c r="BUE51" s="84"/>
      <c r="BUF51" s="84"/>
      <c r="BUG51" s="84"/>
      <c r="BUH51" s="84"/>
      <c r="BUI51" s="84"/>
      <c r="BUJ51" s="84"/>
      <c r="BUK51" s="84"/>
      <c r="BUL51" s="84"/>
      <c r="BUM51" s="84"/>
      <c r="BUN51" s="84"/>
      <c r="BUO51" s="84"/>
      <c r="BUP51" s="84"/>
      <c r="BUQ51" s="84"/>
      <c r="BUR51" s="84"/>
      <c r="BUS51" s="84"/>
      <c r="BUT51" s="84"/>
      <c r="BUU51" s="84"/>
      <c r="BUV51" s="84"/>
      <c r="BUW51" s="84"/>
      <c r="BUX51" s="84"/>
      <c r="BUY51" s="84"/>
      <c r="BUZ51" s="84"/>
      <c r="BVA51" s="84"/>
      <c r="BVB51" s="84"/>
      <c r="BVC51" s="84"/>
      <c r="BVD51" s="84"/>
      <c r="BVE51" s="84"/>
      <c r="BVF51" s="84"/>
      <c r="BVG51" s="84"/>
      <c r="BVH51" s="84"/>
      <c r="BVI51" s="84"/>
      <c r="BVJ51" s="84"/>
      <c r="BVK51" s="84"/>
      <c r="BVL51" s="84"/>
      <c r="BVM51" s="84"/>
      <c r="BVN51" s="84"/>
      <c r="BVO51" s="84"/>
      <c r="BVP51" s="84"/>
      <c r="BVQ51" s="84"/>
      <c r="BVR51" s="84"/>
      <c r="BVS51" s="84"/>
      <c r="BVT51" s="84"/>
      <c r="BVU51" s="84"/>
      <c r="BVV51" s="84"/>
      <c r="BVW51" s="84"/>
      <c r="BVX51" s="84"/>
      <c r="BVY51" s="84"/>
      <c r="BVZ51" s="84"/>
      <c r="BWA51" s="84"/>
      <c r="BWB51" s="84"/>
      <c r="BWC51" s="84"/>
      <c r="BWD51" s="84"/>
      <c r="BWE51" s="84"/>
      <c r="BWF51" s="84"/>
      <c r="BWG51" s="84"/>
      <c r="BWH51" s="84"/>
      <c r="BWI51" s="84"/>
      <c r="BWJ51" s="84"/>
      <c r="BWK51" s="84"/>
      <c r="BWL51" s="84"/>
      <c r="BWM51" s="84"/>
      <c r="BWN51" s="84"/>
      <c r="BWO51" s="84"/>
      <c r="BWP51" s="84"/>
      <c r="BWQ51" s="84"/>
      <c r="BWR51" s="84"/>
      <c r="BWS51" s="84"/>
      <c r="BWT51" s="84"/>
      <c r="BWU51" s="84"/>
      <c r="BWV51" s="84"/>
      <c r="BWW51" s="84"/>
      <c r="BWX51" s="84"/>
      <c r="BWY51" s="84"/>
      <c r="BWZ51" s="84"/>
      <c r="BXA51" s="84"/>
      <c r="BXB51" s="84"/>
      <c r="BXC51" s="84"/>
      <c r="BXD51" s="84"/>
      <c r="BXE51" s="84"/>
      <c r="BXF51" s="84"/>
      <c r="BXG51" s="84"/>
      <c r="BXH51" s="84"/>
      <c r="BXI51" s="84"/>
      <c r="BXJ51" s="84"/>
      <c r="BXK51" s="84"/>
      <c r="BXL51" s="84"/>
      <c r="BXM51" s="84"/>
      <c r="BXN51" s="84"/>
      <c r="BXO51" s="84"/>
      <c r="BXP51" s="84"/>
      <c r="BXQ51" s="84"/>
      <c r="BXR51" s="84"/>
      <c r="BXS51" s="84"/>
      <c r="BXT51" s="84"/>
      <c r="BXU51" s="84"/>
      <c r="BXV51" s="84"/>
      <c r="BXW51" s="84"/>
      <c r="BXX51" s="84"/>
      <c r="BXY51" s="84"/>
      <c r="BXZ51" s="84"/>
      <c r="BYA51" s="84"/>
      <c r="BYB51" s="84"/>
      <c r="BYC51" s="84"/>
      <c r="BYD51" s="84"/>
      <c r="BYE51" s="84"/>
      <c r="BYF51" s="84"/>
      <c r="BYG51" s="84"/>
      <c r="BYH51" s="84"/>
      <c r="BYI51" s="84"/>
      <c r="BYJ51" s="84"/>
      <c r="BYK51" s="84"/>
      <c r="BYL51" s="84"/>
      <c r="BYM51" s="84"/>
      <c r="BYN51" s="84"/>
      <c r="BYO51" s="84"/>
      <c r="BYP51" s="84"/>
      <c r="BYQ51" s="84"/>
      <c r="BYR51" s="84"/>
      <c r="BYS51" s="84"/>
      <c r="BYT51" s="84"/>
      <c r="BYU51" s="84"/>
      <c r="BYV51" s="84"/>
      <c r="BYW51" s="84"/>
      <c r="BYX51" s="84"/>
      <c r="BYY51" s="84"/>
      <c r="BYZ51" s="84"/>
      <c r="BZA51" s="84"/>
      <c r="BZB51" s="84"/>
      <c r="BZC51" s="84"/>
      <c r="BZD51" s="84"/>
      <c r="BZE51" s="84"/>
      <c r="BZF51" s="84"/>
      <c r="BZG51" s="84"/>
      <c r="BZH51" s="84"/>
      <c r="BZI51" s="84"/>
      <c r="BZJ51" s="84"/>
      <c r="BZK51" s="84"/>
      <c r="BZL51" s="84"/>
      <c r="BZM51" s="84"/>
      <c r="BZN51" s="84"/>
      <c r="BZO51" s="84"/>
      <c r="BZP51" s="84"/>
      <c r="BZQ51" s="84"/>
      <c r="BZR51" s="84"/>
      <c r="BZS51" s="84"/>
      <c r="BZT51" s="84"/>
      <c r="BZU51" s="84"/>
      <c r="BZV51" s="84"/>
      <c r="BZW51" s="84"/>
      <c r="BZX51" s="84"/>
      <c r="BZY51" s="84"/>
      <c r="BZZ51" s="84"/>
      <c r="CAA51" s="84"/>
      <c r="CAB51" s="84"/>
      <c r="CAC51" s="84"/>
      <c r="CAD51" s="84"/>
      <c r="CAE51" s="84"/>
      <c r="CAF51" s="84"/>
      <c r="CAG51" s="84"/>
      <c r="CAH51" s="84"/>
      <c r="CAI51" s="84"/>
      <c r="CAJ51" s="84"/>
      <c r="CAK51" s="84"/>
      <c r="CAL51" s="84"/>
      <c r="CAM51" s="84"/>
      <c r="CAN51" s="84"/>
      <c r="CAO51" s="84"/>
      <c r="CAP51" s="84"/>
      <c r="CAQ51" s="84"/>
      <c r="CAR51" s="84"/>
      <c r="CAS51" s="84"/>
      <c r="CAT51" s="84"/>
      <c r="CAU51" s="84"/>
      <c r="CAV51" s="84"/>
      <c r="CAW51" s="84"/>
      <c r="CAX51" s="84"/>
      <c r="CAY51" s="84"/>
      <c r="CAZ51" s="84"/>
      <c r="CBA51" s="84"/>
      <c r="CBB51" s="84"/>
      <c r="CBC51" s="84"/>
      <c r="CBD51" s="84"/>
      <c r="CBE51" s="84"/>
      <c r="CBF51" s="84"/>
      <c r="CBG51" s="84"/>
      <c r="CBH51" s="84"/>
      <c r="CBI51" s="84"/>
      <c r="CBJ51" s="84"/>
      <c r="CBK51" s="84"/>
      <c r="CBL51" s="84"/>
      <c r="CBM51" s="84"/>
      <c r="CBN51" s="84"/>
      <c r="CBO51" s="84"/>
      <c r="CBP51" s="84"/>
      <c r="CBQ51" s="84"/>
      <c r="CBR51" s="84"/>
      <c r="CBS51" s="84"/>
      <c r="CBT51" s="84"/>
      <c r="CBU51" s="84"/>
      <c r="CBV51" s="84"/>
      <c r="CBW51" s="84"/>
      <c r="CBX51" s="84"/>
      <c r="CBY51" s="84"/>
      <c r="CBZ51" s="84"/>
      <c r="CCA51" s="84"/>
      <c r="CCB51" s="84"/>
      <c r="CCC51" s="84"/>
      <c r="CCD51" s="84"/>
      <c r="CCE51" s="84"/>
      <c r="CCF51" s="84"/>
      <c r="CCG51" s="84"/>
      <c r="CCH51" s="84"/>
      <c r="CCI51" s="84"/>
      <c r="CCJ51" s="84"/>
      <c r="CCK51" s="84"/>
      <c r="CCL51" s="84"/>
      <c r="CCM51" s="84"/>
      <c r="CCN51" s="84"/>
      <c r="CCO51" s="84"/>
      <c r="CCP51" s="84"/>
      <c r="CCQ51" s="84"/>
      <c r="CCR51" s="84"/>
      <c r="CCS51" s="84"/>
      <c r="CCT51" s="84"/>
      <c r="CCU51" s="84"/>
      <c r="CCV51" s="84"/>
      <c r="CCW51" s="84"/>
      <c r="CCX51" s="84"/>
      <c r="CCY51" s="84"/>
      <c r="CCZ51" s="84"/>
      <c r="CDA51" s="84"/>
      <c r="CDB51" s="84"/>
      <c r="CDC51" s="84"/>
      <c r="CDD51" s="84"/>
      <c r="CDE51" s="84"/>
      <c r="CDF51" s="84"/>
      <c r="CDG51" s="84"/>
      <c r="CDH51" s="84"/>
      <c r="CDI51" s="84"/>
      <c r="CDJ51" s="84"/>
      <c r="CDK51" s="84"/>
      <c r="CDL51" s="84"/>
      <c r="CDM51" s="84"/>
      <c r="CDN51" s="84"/>
      <c r="CDO51" s="84"/>
      <c r="CDP51" s="84"/>
      <c r="CDQ51" s="84"/>
      <c r="CDR51" s="84"/>
      <c r="CDS51" s="84"/>
      <c r="CDT51" s="84"/>
      <c r="CDU51" s="84"/>
      <c r="CDV51" s="84"/>
      <c r="CDW51" s="84"/>
      <c r="CDX51" s="84"/>
      <c r="CDY51" s="84"/>
      <c r="CDZ51" s="84"/>
      <c r="CEA51" s="84"/>
      <c r="CEB51" s="84"/>
      <c r="CEC51" s="84"/>
      <c r="CED51" s="84"/>
      <c r="CEE51" s="84"/>
      <c r="CEF51" s="84"/>
      <c r="CEG51" s="84"/>
      <c r="CEH51" s="84"/>
      <c r="CEI51" s="84"/>
      <c r="CEJ51" s="84"/>
      <c r="CEK51" s="84"/>
      <c r="CEL51" s="84"/>
      <c r="CEM51" s="84"/>
      <c r="CEN51" s="84"/>
      <c r="CEO51" s="84"/>
      <c r="CEP51" s="84"/>
      <c r="CEQ51" s="84"/>
      <c r="CER51" s="84"/>
      <c r="CES51" s="84"/>
      <c r="CET51" s="84"/>
      <c r="CEU51" s="84"/>
      <c r="CEV51" s="84"/>
      <c r="CEW51" s="84"/>
      <c r="CEX51" s="84"/>
      <c r="CEY51" s="84"/>
      <c r="CEZ51" s="84"/>
      <c r="CFA51" s="84"/>
      <c r="CFB51" s="84"/>
      <c r="CFC51" s="84"/>
      <c r="CFD51" s="84"/>
      <c r="CFE51" s="84"/>
      <c r="CFF51" s="84"/>
      <c r="CFG51" s="84"/>
      <c r="CFH51" s="84"/>
      <c r="CFI51" s="84"/>
      <c r="CFJ51" s="84"/>
      <c r="CFK51" s="84"/>
      <c r="CFL51" s="84"/>
      <c r="CFM51" s="84"/>
      <c r="CFN51" s="84"/>
      <c r="CFO51" s="84"/>
      <c r="CFP51" s="84"/>
      <c r="CFQ51" s="84"/>
      <c r="CFR51" s="84"/>
      <c r="CFS51" s="84"/>
      <c r="CFT51" s="84"/>
      <c r="CFU51" s="84"/>
      <c r="CFV51" s="84"/>
      <c r="CFW51" s="84"/>
      <c r="CFX51" s="84"/>
      <c r="CFY51" s="84"/>
      <c r="CFZ51" s="84"/>
      <c r="CGA51" s="84"/>
      <c r="CGB51" s="84"/>
      <c r="CGC51" s="84"/>
      <c r="CGD51" s="84"/>
      <c r="CGE51" s="84"/>
      <c r="CGF51" s="84"/>
      <c r="CGG51" s="84"/>
      <c r="CGH51" s="84"/>
      <c r="CGI51" s="84"/>
      <c r="CGJ51" s="84"/>
      <c r="CGK51" s="84"/>
      <c r="CGL51" s="84"/>
      <c r="CGM51" s="84"/>
      <c r="CGN51" s="84"/>
      <c r="CGO51" s="84"/>
      <c r="CGP51" s="84"/>
      <c r="CGQ51" s="84"/>
      <c r="CGR51" s="84"/>
      <c r="CGS51" s="84"/>
      <c r="CGT51" s="84"/>
      <c r="CGU51" s="84"/>
      <c r="CGV51" s="84"/>
      <c r="CGW51" s="84"/>
      <c r="CGX51" s="84"/>
      <c r="CGY51" s="84"/>
      <c r="CGZ51" s="84"/>
      <c r="CHA51" s="84"/>
      <c r="CHB51" s="84"/>
      <c r="CHC51" s="84"/>
      <c r="CHD51" s="84"/>
      <c r="CHE51" s="84"/>
      <c r="CHF51" s="84"/>
      <c r="CHG51" s="84"/>
      <c r="CHH51" s="84"/>
      <c r="CHI51" s="84"/>
      <c r="CHJ51" s="84"/>
      <c r="CHK51" s="84"/>
      <c r="CHL51" s="84"/>
      <c r="CHM51" s="84"/>
      <c r="CHN51" s="84"/>
      <c r="CHO51" s="84"/>
      <c r="CHP51" s="84"/>
      <c r="CHQ51" s="84"/>
      <c r="CHR51" s="84"/>
      <c r="CHS51" s="84"/>
      <c r="CHT51" s="84"/>
      <c r="CHU51" s="84"/>
      <c r="CHV51" s="84"/>
      <c r="CHW51" s="84"/>
      <c r="CHX51" s="84"/>
      <c r="CHY51" s="84"/>
      <c r="CHZ51" s="84"/>
      <c r="CIA51" s="84"/>
      <c r="CIB51" s="84"/>
      <c r="CIC51" s="84"/>
      <c r="CID51" s="84"/>
      <c r="CIE51" s="84"/>
      <c r="CIF51" s="84"/>
      <c r="CIG51" s="84"/>
      <c r="CIH51" s="84"/>
      <c r="CII51" s="84"/>
      <c r="CIJ51" s="84"/>
      <c r="CIK51" s="84"/>
      <c r="CIL51" s="84"/>
      <c r="CIM51" s="84"/>
      <c r="CIN51" s="84"/>
      <c r="CIO51" s="84"/>
      <c r="CIP51" s="84"/>
      <c r="CIQ51" s="84"/>
      <c r="CIR51" s="84"/>
      <c r="CIS51" s="84"/>
      <c r="CIT51" s="84"/>
      <c r="CIU51" s="84"/>
      <c r="CIV51" s="84"/>
      <c r="CIW51" s="84"/>
      <c r="CIX51" s="84"/>
      <c r="CIY51" s="84"/>
      <c r="CIZ51" s="84"/>
      <c r="CJA51" s="84"/>
      <c r="CJB51" s="84"/>
      <c r="CJC51" s="84"/>
      <c r="CJD51" s="84"/>
      <c r="CJE51" s="84"/>
      <c r="CJF51" s="84"/>
      <c r="CJG51" s="84"/>
      <c r="CJH51" s="84"/>
      <c r="CJI51" s="84"/>
      <c r="CJJ51" s="84"/>
      <c r="CJK51" s="84"/>
      <c r="CJL51" s="84"/>
      <c r="CJM51" s="84"/>
      <c r="CJN51" s="84"/>
      <c r="CJO51" s="84"/>
      <c r="CJP51" s="84"/>
      <c r="CJQ51" s="84"/>
      <c r="CJR51" s="84"/>
      <c r="CJS51" s="84"/>
      <c r="CJT51" s="84"/>
      <c r="CJU51" s="84"/>
      <c r="CJV51" s="84"/>
      <c r="CJW51" s="84"/>
      <c r="CJX51" s="84"/>
      <c r="CJY51" s="84"/>
      <c r="CJZ51" s="84"/>
      <c r="CKA51" s="84"/>
      <c r="CKB51" s="84"/>
      <c r="CKC51" s="84"/>
      <c r="CKD51" s="84"/>
      <c r="CKE51" s="84"/>
      <c r="CKF51" s="84"/>
      <c r="CKG51" s="84"/>
      <c r="CKH51" s="84"/>
      <c r="CKI51" s="84"/>
      <c r="CKJ51" s="84"/>
      <c r="CKK51" s="84"/>
      <c r="CKL51" s="84"/>
      <c r="CKM51" s="84"/>
      <c r="CKN51" s="84"/>
      <c r="CKO51" s="84"/>
      <c r="CKP51" s="84"/>
      <c r="CKQ51" s="84"/>
      <c r="CKR51" s="84"/>
      <c r="CKS51" s="84"/>
      <c r="CKT51" s="84"/>
      <c r="CKU51" s="84"/>
      <c r="CKV51" s="84"/>
      <c r="CKW51" s="84"/>
      <c r="CKX51" s="84"/>
      <c r="CKY51" s="84"/>
      <c r="CKZ51" s="84"/>
      <c r="CLA51" s="84"/>
      <c r="CLB51" s="84"/>
      <c r="CLC51" s="84"/>
      <c r="CLD51" s="84"/>
      <c r="CLE51" s="84"/>
      <c r="CLF51" s="84"/>
      <c r="CLG51" s="84"/>
      <c r="CLH51" s="84"/>
      <c r="CLI51" s="84"/>
      <c r="CLJ51" s="84"/>
      <c r="CLK51" s="84"/>
      <c r="CLL51" s="84"/>
      <c r="CLM51" s="84"/>
      <c r="CLN51" s="84"/>
      <c r="CLO51" s="84"/>
      <c r="CLP51" s="84"/>
      <c r="CLQ51" s="84"/>
      <c r="CLR51" s="84"/>
      <c r="CLS51" s="84"/>
      <c r="CLT51" s="84"/>
      <c r="CLU51" s="84"/>
      <c r="CLV51" s="84"/>
      <c r="CLW51" s="84"/>
      <c r="CLX51" s="84"/>
      <c r="CLY51" s="84"/>
      <c r="CLZ51" s="84"/>
      <c r="CMA51" s="84"/>
      <c r="CMB51" s="84"/>
      <c r="CMC51" s="84"/>
      <c r="CMD51" s="84"/>
      <c r="CME51" s="84"/>
      <c r="CMF51" s="84"/>
      <c r="CMG51" s="84"/>
      <c r="CMH51" s="84"/>
      <c r="CMI51" s="84"/>
      <c r="CMJ51" s="84"/>
      <c r="CMK51" s="84"/>
      <c r="CML51" s="84"/>
      <c r="CMM51" s="84"/>
      <c r="CMN51" s="84"/>
      <c r="CMO51" s="84"/>
      <c r="CMP51" s="84"/>
      <c r="CMQ51" s="84"/>
      <c r="CMR51" s="84"/>
      <c r="CMS51" s="84"/>
      <c r="CMT51" s="84"/>
      <c r="CMU51" s="84"/>
      <c r="CMV51" s="84"/>
      <c r="CMW51" s="84"/>
      <c r="CMX51" s="84"/>
      <c r="CMY51" s="84"/>
      <c r="CMZ51" s="84"/>
      <c r="CNA51" s="84"/>
      <c r="CNB51" s="84"/>
      <c r="CNC51" s="84"/>
      <c r="CND51" s="84"/>
      <c r="CNE51" s="84"/>
      <c r="CNF51" s="84"/>
      <c r="CNG51" s="84"/>
      <c r="CNH51" s="84"/>
      <c r="CNI51" s="84"/>
      <c r="CNJ51" s="84"/>
      <c r="CNK51" s="84"/>
      <c r="CNL51" s="84"/>
      <c r="CNM51" s="84"/>
      <c r="CNN51" s="84"/>
      <c r="CNO51" s="84"/>
      <c r="CNP51" s="84"/>
      <c r="CNQ51" s="84"/>
      <c r="CNR51" s="84"/>
      <c r="CNS51" s="84"/>
      <c r="CNT51" s="84"/>
      <c r="CNU51" s="84"/>
      <c r="CNV51" s="84"/>
      <c r="CNW51" s="84"/>
      <c r="CNX51" s="84"/>
      <c r="CNY51" s="84"/>
      <c r="CNZ51" s="84"/>
      <c r="COA51" s="84"/>
      <c r="COB51" s="84"/>
      <c r="COC51" s="84"/>
      <c r="COD51" s="84"/>
      <c r="COE51" s="84"/>
      <c r="COF51" s="84"/>
      <c r="COG51" s="84"/>
      <c r="COH51" s="84"/>
      <c r="COI51" s="84"/>
      <c r="COJ51" s="84"/>
      <c r="COK51" s="84"/>
      <c r="COL51" s="84"/>
      <c r="COM51" s="84"/>
      <c r="CON51" s="84"/>
      <c r="COO51" s="84"/>
      <c r="COP51" s="84"/>
      <c r="COQ51" s="84"/>
      <c r="COR51" s="84"/>
      <c r="COS51" s="84"/>
      <c r="COT51" s="84"/>
      <c r="COU51" s="84"/>
      <c r="COV51" s="84"/>
      <c r="COW51" s="84"/>
      <c r="COX51" s="84"/>
      <c r="COY51" s="84"/>
      <c r="COZ51" s="84"/>
      <c r="CPA51" s="84"/>
      <c r="CPB51" s="84"/>
      <c r="CPC51" s="84"/>
      <c r="CPD51" s="84"/>
      <c r="CPE51" s="84"/>
      <c r="CPF51" s="84"/>
      <c r="CPG51" s="84"/>
      <c r="CPH51" s="84"/>
      <c r="CPI51" s="84"/>
      <c r="CPJ51" s="84"/>
      <c r="CPK51" s="84"/>
      <c r="CPL51" s="84"/>
      <c r="CPM51" s="84"/>
      <c r="CPN51" s="84"/>
      <c r="CPO51" s="84"/>
      <c r="CPP51" s="84"/>
      <c r="CPQ51" s="84"/>
      <c r="CPR51" s="84"/>
      <c r="CPS51" s="84"/>
      <c r="CPT51" s="84"/>
      <c r="CPU51" s="84"/>
      <c r="CPV51" s="84"/>
      <c r="CPW51" s="84"/>
      <c r="CPX51" s="84"/>
      <c r="CPY51" s="84"/>
      <c r="CPZ51" s="84"/>
      <c r="CQA51" s="84"/>
      <c r="CQB51" s="84"/>
      <c r="CQC51" s="84"/>
      <c r="CQD51" s="84"/>
      <c r="CQE51" s="84"/>
      <c r="CQF51" s="84"/>
      <c r="CQG51" s="84"/>
      <c r="CQH51" s="84"/>
      <c r="CQI51" s="84"/>
      <c r="CQJ51" s="84"/>
      <c r="CQK51" s="84"/>
      <c r="CQL51" s="84"/>
      <c r="CQM51" s="84"/>
      <c r="CQN51" s="84"/>
      <c r="CQO51" s="84"/>
      <c r="CQP51" s="84"/>
      <c r="CQQ51" s="84"/>
      <c r="CQR51" s="84"/>
      <c r="CQS51" s="84"/>
      <c r="CQT51" s="84"/>
      <c r="CQU51" s="84"/>
      <c r="CQV51" s="84"/>
      <c r="CQW51" s="84"/>
      <c r="CQX51" s="84"/>
      <c r="CQY51" s="84"/>
      <c r="CQZ51" s="84"/>
      <c r="CRA51" s="84"/>
      <c r="CRB51" s="84"/>
      <c r="CRC51" s="84"/>
      <c r="CRD51" s="84"/>
      <c r="CRE51" s="84"/>
      <c r="CRF51" s="84"/>
      <c r="CRG51" s="84"/>
      <c r="CRH51" s="84"/>
      <c r="CRI51" s="84"/>
      <c r="CRJ51" s="84"/>
      <c r="CRK51" s="84"/>
      <c r="CRL51" s="84"/>
      <c r="CRM51" s="84"/>
      <c r="CRN51" s="84"/>
      <c r="CRO51" s="84"/>
      <c r="CRP51" s="84"/>
      <c r="CRQ51" s="84"/>
      <c r="CRR51" s="84"/>
      <c r="CRS51" s="84"/>
      <c r="CRT51" s="84"/>
      <c r="CRU51" s="84"/>
      <c r="CRV51" s="84"/>
      <c r="CRW51" s="84"/>
      <c r="CRX51" s="84"/>
      <c r="CRY51" s="84"/>
      <c r="CRZ51" s="84"/>
      <c r="CSA51" s="84"/>
      <c r="CSB51" s="84"/>
      <c r="CSC51" s="84"/>
      <c r="CSD51" s="84"/>
      <c r="CSE51" s="84"/>
      <c r="CSF51" s="84"/>
      <c r="CSG51" s="84"/>
      <c r="CSH51" s="84"/>
      <c r="CSI51" s="84"/>
      <c r="CSJ51" s="84"/>
      <c r="CSK51" s="84"/>
      <c r="CSL51" s="84"/>
      <c r="CSM51" s="84"/>
      <c r="CSN51" s="84"/>
      <c r="CSO51" s="84"/>
      <c r="CSP51" s="84"/>
      <c r="CSQ51" s="84"/>
      <c r="CSR51" s="84"/>
      <c r="CSS51" s="84"/>
      <c r="CST51" s="84"/>
      <c r="CSU51" s="84"/>
      <c r="CSV51" s="84"/>
      <c r="CSW51" s="84"/>
      <c r="CSX51" s="84"/>
      <c r="CSY51" s="84"/>
      <c r="CSZ51" s="84"/>
      <c r="CTA51" s="84"/>
      <c r="CTB51" s="84"/>
      <c r="CTC51" s="84"/>
      <c r="CTD51" s="84"/>
      <c r="CTE51" s="84"/>
      <c r="CTF51" s="84"/>
      <c r="CTG51" s="84"/>
      <c r="CTH51" s="84"/>
      <c r="CTI51" s="84"/>
      <c r="CTJ51" s="84"/>
      <c r="CTK51" s="84"/>
      <c r="CTL51" s="84"/>
      <c r="CTM51" s="84"/>
      <c r="CTN51" s="84"/>
      <c r="CTO51" s="84"/>
      <c r="CTP51" s="84"/>
      <c r="CTQ51" s="84"/>
      <c r="CTR51" s="84"/>
      <c r="CTS51" s="84"/>
      <c r="CTT51" s="84"/>
      <c r="CTU51" s="84"/>
      <c r="CTV51" s="84"/>
      <c r="CTW51" s="84"/>
      <c r="CTX51" s="84"/>
      <c r="CTY51" s="84"/>
      <c r="CTZ51" s="84"/>
      <c r="CUA51" s="84"/>
      <c r="CUB51" s="84"/>
      <c r="CUC51" s="84"/>
      <c r="CUD51" s="84"/>
      <c r="CUE51" s="84"/>
      <c r="CUF51" s="84"/>
      <c r="CUG51" s="84"/>
      <c r="CUH51" s="84"/>
      <c r="CUI51" s="84"/>
      <c r="CUJ51" s="84"/>
      <c r="CUK51" s="84"/>
      <c r="CUL51" s="84"/>
      <c r="CUM51" s="84"/>
      <c r="CUN51" s="84"/>
      <c r="CUO51" s="84"/>
      <c r="CUP51" s="84"/>
      <c r="CUQ51" s="84"/>
      <c r="CUR51" s="84"/>
      <c r="CUS51" s="84"/>
      <c r="CUT51" s="84"/>
      <c r="CUU51" s="84"/>
      <c r="CUV51" s="84"/>
      <c r="CUW51" s="84"/>
      <c r="CUX51" s="84"/>
      <c r="CUY51" s="84"/>
      <c r="CUZ51" s="84"/>
      <c r="CVA51" s="84"/>
      <c r="CVB51" s="84"/>
      <c r="CVC51" s="84"/>
      <c r="CVD51" s="84"/>
      <c r="CVE51" s="84"/>
      <c r="CVF51" s="84"/>
      <c r="CVG51" s="84"/>
      <c r="CVH51" s="84"/>
      <c r="CVI51" s="84"/>
      <c r="CVJ51" s="84"/>
      <c r="CVK51" s="84"/>
      <c r="CVL51" s="84"/>
      <c r="CVM51" s="84"/>
      <c r="CVN51" s="84"/>
      <c r="CVO51" s="84"/>
      <c r="CVP51" s="84"/>
      <c r="CVQ51" s="84"/>
      <c r="CVR51" s="84"/>
      <c r="CVS51" s="84"/>
      <c r="CVT51" s="84"/>
      <c r="CVU51" s="84"/>
      <c r="CVV51" s="84"/>
      <c r="CVW51" s="84"/>
      <c r="CVX51" s="84"/>
      <c r="CVY51" s="84"/>
      <c r="CVZ51" s="84"/>
      <c r="CWA51" s="84"/>
      <c r="CWB51" s="84"/>
      <c r="CWC51" s="84"/>
      <c r="CWD51" s="84"/>
      <c r="CWE51" s="84"/>
      <c r="CWF51" s="84"/>
      <c r="CWG51" s="84"/>
      <c r="CWH51" s="84"/>
      <c r="CWI51" s="84"/>
      <c r="CWJ51" s="84"/>
      <c r="CWK51" s="84"/>
      <c r="CWL51" s="84"/>
      <c r="CWM51" s="84"/>
      <c r="CWN51" s="84"/>
      <c r="CWO51" s="84"/>
      <c r="CWP51" s="84"/>
      <c r="CWQ51" s="84"/>
      <c r="CWR51" s="84"/>
      <c r="CWS51" s="84"/>
      <c r="CWT51" s="84"/>
      <c r="CWU51" s="84"/>
      <c r="CWV51" s="84"/>
      <c r="CWW51" s="84"/>
      <c r="CWX51" s="84"/>
      <c r="CWY51" s="84"/>
      <c r="CWZ51" s="84"/>
      <c r="CXA51" s="84"/>
      <c r="CXB51" s="84"/>
      <c r="CXC51" s="84"/>
      <c r="CXD51" s="84"/>
      <c r="CXE51" s="84"/>
      <c r="CXF51" s="84"/>
      <c r="CXG51" s="84"/>
      <c r="CXH51" s="84"/>
      <c r="CXI51" s="84"/>
      <c r="CXJ51" s="84"/>
      <c r="CXK51" s="84"/>
      <c r="CXL51" s="84"/>
      <c r="CXM51" s="84"/>
      <c r="CXN51" s="84"/>
      <c r="CXO51" s="84"/>
      <c r="CXP51" s="84"/>
      <c r="CXQ51" s="84"/>
      <c r="CXR51" s="84"/>
      <c r="CXS51" s="84"/>
      <c r="CXT51" s="84"/>
      <c r="CXU51" s="84"/>
      <c r="CXV51" s="84"/>
      <c r="CXW51" s="84"/>
      <c r="CXX51" s="84"/>
      <c r="CXY51" s="84"/>
      <c r="CXZ51" s="84"/>
      <c r="CYA51" s="84"/>
      <c r="CYB51" s="84"/>
      <c r="CYC51" s="84"/>
      <c r="CYD51" s="84"/>
      <c r="CYE51" s="84"/>
      <c r="CYF51" s="84"/>
      <c r="CYG51" s="84"/>
      <c r="CYH51" s="84"/>
      <c r="CYI51" s="84"/>
      <c r="CYJ51" s="84"/>
      <c r="CYK51" s="84"/>
      <c r="CYL51" s="84"/>
      <c r="CYM51" s="84"/>
      <c r="CYN51" s="84"/>
      <c r="CYO51" s="84"/>
      <c r="CYP51" s="84"/>
      <c r="CYQ51" s="84"/>
      <c r="CYR51" s="84"/>
      <c r="CYS51" s="84"/>
      <c r="CYT51" s="84"/>
      <c r="CYU51" s="84"/>
      <c r="CYV51" s="84"/>
      <c r="CYW51" s="84"/>
      <c r="CYX51" s="84"/>
      <c r="CYY51" s="84"/>
      <c r="CYZ51" s="84"/>
      <c r="CZA51" s="84"/>
      <c r="CZB51" s="84"/>
      <c r="CZC51" s="84"/>
      <c r="CZD51" s="84"/>
      <c r="CZE51" s="84"/>
      <c r="CZF51" s="84"/>
      <c r="CZG51" s="84"/>
      <c r="CZH51" s="84"/>
      <c r="CZI51" s="84"/>
      <c r="CZJ51" s="84"/>
      <c r="CZK51" s="84"/>
      <c r="CZL51" s="84"/>
      <c r="CZM51" s="84"/>
      <c r="CZN51" s="84"/>
      <c r="CZO51" s="84"/>
      <c r="CZP51" s="84"/>
      <c r="CZQ51" s="84"/>
      <c r="CZR51" s="84"/>
      <c r="CZS51" s="84"/>
      <c r="CZT51" s="84"/>
      <c r="CZU51" s="84"/>
      <c r="CZV51" s="84"/>
      <c r="CZW51" s="84"/>
      <c r="CZX51" s="84"/>
      <c r="CZY51" s="84"/>
      <c r="CZZ51" s="84"/>
      <c r="DAA51" s="84"/>
      <c r="DAB51" s="84"/>
      <c r="DAC51" s="84"/>
      <c r="DAD51" s="84"/>
      <c r="DAE51" s="84"/>
      <c r="DAF51" s="84"/>
      <c r="DAG51" s="84"/>
      <c r="DAH51" s="84"/>
      <c r="DAI51" s="84"/>
      <c r="DAJ51" s="84"/>
      <c r="DAK51" s="84"/>
      <c r="DAL51" s="84"/>
      <c r="DAM51" s="84"/>
      <c r="DAN51" s="84"/>
      <c r="DAO51" s="84"/>
      <c r="DAP51" s="84"/>
      <c r="DAQ51" s="84"/>
      <c r="DAR51" s="84"/>
      <c r="DAS51" s="84"/>
      <c r="DAT51" s="84"/>
      <c r="DAU51" s="84"/>
      <c r="DAV51" s="84"/>
      <c r="DAW51" s="84"/>
      <c r="DAX51" s="84"/>
      <c r="DAY51" s="84"/>
      <c r="DAZ51" s="84"/>
      <c r="DBA51" s="84"/>
      <c r="DBB51" s="84"/>
      <c r="DBC51" s="84"/>
      <c r="DBD51" s="84"/>
      <c r="DBE51" s="84"/>
      <c r="DBF51" s="84"/>
      <c r="DBG51" s="84"/>
      <c r="DBH51" s="84"/>
      <c r="DBI51" s="84"/>
      <c r="DBJ51" s="84"/>
      <c r="DBK51" s="84"/>
      <c r="DBL51" s="84"/>
      <c r="DBM51" s="84"/>
      <c r="DBN51" s="84"/>
      <c r="DBO51" s="84"/>
      <c r="DBP51" s="84"/>
      <c r="DBQ51" s="84"/>
      <c r="DBR51" s="84"/>
      <c r="DBS51" s="84"/>
      <c r="DBT51" s="84"/>
      <c r="DBU51" s="84"/>
      <c r="DBV51" s="84"/>
      <c r="DBW51" s="84"/>
      <c r="DBX51" s="84"/>
      <c r="DBY51" s="84"/>
      <c r="DBZ51" s="84"/>
      <c r="DCA51" s="84"/>
      <c r="DCB51" s="84"/>
      <c r="DCC51" s="84"/>
      <c r="DCD51" s="84"/>
      <c r="DCE51" s="84"/>
      <c r="DCF51" s="84"/>
      <c r="DCG51" s="84"/>
      <c r="DCH51" s="84"/>
      <c r="DCI51" s="84"/>
      <c r="DCJ51" s="84"/>
      <c r="DCK51" s="84"/>
      <c r="DCL51" s="84"/>
      <c r="DCM51" s="84"/>
      <c r="DCN51" s="84"/>
      <c r="DCO51" s="84"/>
      <c r="DCP51" s="84"/>
      <c r="DCQ51" s="84"/>
      <c r="DCR51" s="84"/>
      <c r="DCS51" s="84"/>
      <c r="DCT51" s="84"/>
      <c r="DCU51" s="84"/>
      <c r="DCV51" s="84"/>
      <c r="DCW51" s="84"/>
      <c r="DCX51" s="84"/>
      <c r="DCY51" s="84"/>
      <c r="DCZ51" s="84"/>
      <c r="DDA51" s="84"/>
      <c r="DDB51" s="84"/>
      <c r="DDC51" s="84"/>
      <c r="DDD51" s="84"/>
      <c r="DDE51" s="84"/>
      <c r="DDF51" s="84"/>
      <c r="DDG51" s="84"/>
      <c r="DDH51" s="84"/>
      <c r="DDI51" s="84"/>
      <c r="DDJ51" s="84"/>
      <c r="DDK51" s="84"/>
      <c r="DDL51" s="84"/>
      <c r="DDM51" s="84"/>
      <c r="DDN51" s="84"/>
      <c r="DDO51" s="84"/>
      <c r="DDP51" s="84"/>
      <c r="DDQ51" s="84"/>
      <c r="DDR51" s="84"/>
      <c r="DDS51" s="84"/>
      <c r="DDT51" s="84"/>
      <c r="DDU51" s="84"/>
      <c r="DDV51" s="84"/>
      <c r="DDW51" s="84"/>
      <c r="DDX51" s="84"/>
      <c r="DDY51" s="84"/>
      <c r="DDZ51" s="84"/>
      <c r="DEA51" s="84"/>
      <c r="DEB51" s="84"/>
      <c r="DEC51" s="84"/>
      <c r="DED51" s="84"/>
      <c r="DEE51" s="84"/>
      <c r="DEF51" s="84"/>
      <c r="DEG51" s="84"/>
      <c r="DEH51" s="84"/>
      <c r="DEI51" s="84"/>
      <c r="DEJ51" s="84"/>
      <c r="DEK51" s="84"/>
      <c r="DEL51" s="84"/>
      <c r="DEM51" s="84"/>
      <c r="DEN51" s="84"/>
      <c r="DEO51" s="84"/>
      <c r="DEP51" s="84"/>
      <c r="DEQ51" s="84"/>
      <c r="DER51" s="84"/>
      <c r="DES51" s="84"/>
      <c r="DET51" s="84"/>
      <c r="DEU51" s="84"/>
      <c r="DEV51" s="84"/>
      <c r="DEW51" s="84"/>
      <c r="DEX51" s="84"/>
      <c r="DEY51" s="84"/>
      <c r="DEZ51" s="84"/>
      <c r="DFA51" s="84"/>
      <c r="DFB51" s="84"/>
      <c r="DFC51" s="84"/>
      <c r="DFD51" s="84"/>
      <c r="DFE51" s="84"/>
      <c r="DFF51" s="84"/>
      <c r="DFG51" s="84"/>
      <c r="DFH51" s="84"/>
      <c r="DFI51" s="84"/>
      <c r="DFJ51" s="84"/>
      <c r="DFK51" s="84"/>
      <c r="DFL51" s="84"/>
      <c r="DFM51" s="84"/>
      <c r="DFN51" s="84"/>
      <c r="DFO51" s="84"/>
      <c r="DFP51" s="84"/>
      <c r="DFQ51" s="84"/>
      <c r="DFR51" s="84"/>
      <c r="DFS51" s="84"/>
      <c r="DFT51" s="84"/>
      <c r="DFU51" s="84"/>
      <c r="DFV51" s="84"/>
      <c r="DFW51" s="84"/>
      <c r="DFX51" s="84"/>
      <c r="DFY51" s="84"/>
      <c r="DFZ51" s="84"/>
      <c r="DGA51" s="84"/>
      <c r="DGB51" s="84"/>
      <c r="DGC51" s="84"/>
      <c r="DGD51" s="84"/>
      <c r="DGE51" s="84"/>
      <c r="DGF51" s="84"/>
      <c r="DGG51" s="84"/>
      <c r="DGH51" s="84"/>
      <c r="DGI51" s="84"/>
      <c r="DGJ51" s="84"/>
      <c r="DGK51" s="84"/>
      <c r="DGL51" s="84"/>
      <c r="DGM51" s="84"/>
      <c r="DGN51" s="84"/>
      <c r="DGO51" s="84"/>
      <c r="DGP51" s="84"/>
      <c r="DGQ51" s="84"/>
      <c r="DGR51" s="84"/>
      <c r="DGS51" s="84"/>
      <c r="DGT51" s="84"/>
      <c r="DGU51" s="84"/>
      <c r="DGV51" s="84"/>
      <c r="DGW51" s="84"/>
      <c r="DGX51" s="84"/>
      <c r="DGY51" s="84"/>
      <c r="DGZ51" s="84"/>
      <c r="DHA51" s="84"/>
      <c r="DHB51" s="84"/>
      <c r="DHC51" s="84"/>
      <c r="DHD51" s="84"/>
      <c r="DHE51" s="84"/>
      <c r="DHF51" s="84"/>
      <c r="DHG51" s="84"/>
      <c r="DHH51" s="84"/>
      <c r="DHI51" s="84"/>
      <c r="DHJ51" s="84"/>
      <c r="DHK51" s="84"/>
      <c r="DHL51" s="84"/>
      <c r="DHM51" s="84"/>
      <c r="DHN51" s="84"/>
      <c r="DHO51" s="84"/>
      <c r="DHP51" s="84"/>
      <c r="DHQ51" s="84"/>
      <c r="DHR51" s="84"/>
      <c r="DHS51" s="84"/>
      <c r="DHT51" s="84"/>
      <c r="DHU51" s="84"/>
      <c r="DHV51" s="84"/>
      <c r="DHW51" s="84"/>
      <c r="DHX51" s="84"/>
      <c r="DHY51" s="84"/>
      <c r="DHZ51" s="84"/>
      <c r="DIA51" s="84"/>
      <c r="DIB51" s="84"/>
      <c r="DIC51" s="84"/>
      <c r="DID51" s="84"/>
      <c r="DIE51" s="84"/>
      <c r="DIF51" s="84"/>
      <c r="DIG51" s="84"/>
      <c r="DIH51" s="84"/>
      <c r="DII51" s="84"/>
      <c r="DIJ51" s="84"/>
      <c r="DIK51" s="84"/>
      <c r="DIL51" s="84"/>
      <c r="DIM51" s="84"/>
      <c r="DIN51" s="84"/>
      <c r="DIO51" s="84"/>
      <c r="DIP51" s="84"/>
      <c r="DIQ51" s="84"/>
      <c r="DIR51" s="84"/>
      <c r="DIS51" s="84"/>
      <c r="DIT51" s="84"/>
      <c r="DIU51" s="84"/>
      <c r="DIV51" s="84"/>
      <c r="DIW51" s="84"/>
      <c r="DIX51" s="84"/>
      <c r="DIY51" s="84"/>
      <c r="DIZ51" s="84"/>
      <c r="DJA51" s="84"/>
      <c r="DJB51" s="84"/>
      <c r="DJC51" s="84"/>
      <c r="DJD51" s="84"/>
      <c r="DJE51" s="84"/>
      <c r="DJF51" s="84"/>
      <c r="DJG51" s="84"/>
      <c r="DJH51" s="84"/>
      <c r="DJI51" s="84"/>
      <c r="DJJ51" s="84"/>
      <c r="DJK51" s="84"/>
      <c r="DJL51" s="84"/>
      <c r="DJM51" s="84"/>
      <c r="DJN51" s="84"/>
      <c r="DJO51" s="84"/>
      <c r="DJP51" s="84"/>
      <c r="DJQ51" s="84"/>
      <c r="DJR51" s="84"/>
      <c r="DJS51" s="84"/>
      <c r="DJT51" s="84"/>
      <c r="DJU51" s="84"/>
      <c r="DJV51" s="84"/>
      <c r="DJW51" s="84"/>
      <c r="DJX51" s="84"/>
      <c r="DJY51" s="84"/>
      <c r="DJZ51" s="84"/>
      <c r="DKA51" s="84"/>
      <c r="DKB51" s="84"/>
      <c r="DKC51" s="84"/>
      <c r="DKD51" s="84"/>
      <c r="DKE51" s="84"/>
      <c r="DKF51" s="84"/>
      <c r="DKG51" s="84"/>
      <c r="DKH51" s="84"/>
      <c r="DKI51" s="84"/>
      <c r="DKJ51" s="84"/>
      <c r="DKK51" s="84"/>
      <c r="DKL51" s="84"/>
      <c r="DKM51" s="84"/>
      <c r="DKN51" s="84"/>
      <c r="DKO51" s="84"/>
      <c r="DKP51" s="84"/>
      <c r="DKQ51" s="84"/>
      <c r="DKR51" s="84"/>
      <c r="DKS51" s="84"/>
      <c r="DKT51" s="84"/>
      <c r="DKU51" s="84"/>
      <c r="DKV51" s="84"/>
      <c r="DKW51" s="84"/>
      <c r="DKX51" s="84"/>
      <c r="DKY51" s="84"/>
      <c r="DKZ51" s="84"/>
      <c r="DLA51" s="84"/>
      <c r="DLB51" s="84"/>
      <c r="DLC51" s="84"/>
      <c r="DLD51" s="84"/>
      <c r="DLE51" s="84"/>
      <c r="DLF51" s="84"/>
      <c r="DLG51" s="84"/>
      <c r="DLH51" s="84"/>
      <c r="DLI51" s="84"/>
      <c r="DLJ51" s="84"/>
      <c r="DLK51" s="84"/>
      <c r="DLL51" s="84"/>
      <c r="DLM51" s="84"/>
      <c r="DLN51" s="84"/>
      <c r="DLO51" s="84"/>
      <c r="DLP51" s="84"/>
      <c r="DLQ51" s="84"/>
      <c r="DLR51" s="84"/>
      <c r="DLS51" s="84"/>
      <c r="DLT51" s="84"/>
      <c r="DLU51" s="84"/>
      <c r="DLV51" s="84"/>
      <c r="DLW51" s="84"/>
      <c r="DLX51" s="84"/>
      <c r="DLY51" s="84"/>
      <c r="DLZ51" s="84"/>
      <c r="DMA51" s="84"/>
      <c r="DMB51" s="84"/>
      <c r="DMC51" s="84"/>
      <c r="DMD51" s="84"/>
      <c r="DME51" s="84"/>
      <c r="DMF51" s="84"/>
      <c r="DMG51" s="84"/>
      <c r="DMH51" s="84"/>
      <c r="DMI51" s="84"/>
      <c r="DMJ51" s="84"/>
      <c r="DMK51" s="84"/>
      <c r="DML51" s="84"/>
      <c r="DMM51" s="84"/>
      <c r="DMN51" s="84"/>
      <c r="DMO51" s="84"/>
      <c r="DMP51" s="84"/>
      <c r="DMQ51" s="84"/>
      <c r="DMR51" s="84"/>
      <c r="DMS51" s="84"/>
      <c r="DMT51" s="84"/>
      <c r="DMU51" s="84"/>
      <c r="DMV51" s="84"/>
      <c r="DMW51" s="84"/>
      <c r="DMX51" s="84"/>
      <c r="DMY51" s="84"/>
      <c r="DMZ51" s="84"/>
      <c r="DNA51" s="84"/>
      <c r="DNB51" s="84"/>
      <c r="DNC51" s="84"/>
      <c r="DND51" s="84"/>
      <c r="DNE51" s="84"/>
      <c r="DNF51" s="84"/>
      <c r="DNG51" s="84"/>
      <c r="DNH51" s="84"/>
      <c r="DNI51" s="84"/>
      <c r="DNJ51" s="84"/>
      <c r="DNK51" s="84"/>
      <c r="DNL51" s="84"/>
      <c r="DNM51" s="84"/>
      <c r="DNN51" s="84"/>
      <c r="DNO51" s="84"/>
      <c r="DNP51" s="84"/>
      <c r="DNQ51" s="84"/>
      <c r="DNR51" s="84"/>
      <c r="DNS51" s="84"/>
      <c r="DNT51" s="84"/>
      <c r="DNU51" s="84"/>
      <c r="DNV51" s="84"/>
      <c r="DNW51" s="84"/>
      <c r="DNX51" s="84"/>
      <c r="DNY51" s="84"/>
      <c r="DNZ51" s="84"/>
      <c r="DOA51" s="84"/>
      <c r="DOB51" s="84"/>
      <c r="DOC51" s="84"/>
      <c r="DOD51" s="84"/>
      <c r="DOE51" s="84"/>
      <c r="DOF51" s="84"/>
      <c r="DOG51" s="84"/>
      <c r="DOH51" s="84"/>
      <c r="DOI51" s="84"/>
      <c r="DOJ51" s="84"/>
      <c r="DOK51" s="84"/>
      <c r="DOL51" s="84"/>
      <c r="DOM51" s="84"/>
      <c r="DON51" s="84"/>
      <c r="DOO51" s="84"/>
      <c r="DOP51" s="84"/>
      <c r="DOQ51" s="84"/>
      <c r="DOR51" s="84"/>
      <c r="DOS51" s="84"/>
      <c r="DOT51" s="84"/>
      <c r="DOU51" s="84"/>
      <c r="DOV51" s="84"/>
      <c r="DOW51" s="84"/>
      <c r="DOX51" s="84"/>
      <c r="DOY51" s="84"/>
      <c r="DOZ51" s="84"/>
      <c r="DPA51" s="84"/>
      <c r="DPB51" s="84"/>
      <c r="DPC51" s="84"/>
      <c r="DPD51" s="84"/>
      <c r="DPE51" s="84"/>
      <c r="DPF51" s="84"/>
      <c r="DPG51" s="84"/>
      <c r="DPH51" s="84"/>
      <c r="DPI51" s="84"/>
      <c r="DPJ51" s="84"/>
      <c r="DPK51" s="84"/>
      <c r="DPL51" s="84"/>
      <c r="DPM51" s="84"/>
      <c r="DPN51" s="84"/>
      <c r="DPO51" s="84"/>
      <c r="DPP51" s="84"/>
      <c r="DPQ51" s="84"/>
      <c r="DPR51" s="84"/>
      <c r="DPS51" s="84"/>
      <c r="DPT51" s="84"/>
      <c r="DPU51" s="84"/>
      <c r="DPV51" s="84"/>
      <c r="DPW51" s="84"/>
      <c r="DPX51" s="84"/>
      <c r="DPY51" s="84"/>
      <c r="DPZ51" s="84"/>
      <c r="DQA51" s="84"/>
      <c r="DQB51" s="84"/>
      <c r="DQC51" s="84"/>
      <c r="DQD51" s="84"/>
      <c r="DQE51" s="84"/>
      <c r="DQF51" s="84"/>
      <c r="DQG51" s="84"/>
      <c r="DQH51" s="84"/>
      <c r="DQI51" s="84"/>
      <c r="DQJ51" s="84"/>
      <c r="DQK51" s="84"/>
      <c r="DQL51" s="84"/>
      <c r="DQM51" s="84"/>
      <c r="DQN51" s="84"/>
      <c r="DQO51" s="84"/>
      <c r="DQP51" s="84"/>
      <c r="DQQ51" s="84"/>
      <c r="DQR51" s="84"/>
      <c r="DQS51" s="84"/>
      <c r="DQT51" s="84"/>
      <c r="DQU51" s="84"/>
      <c r="DQV51" s="84"/>
      <c r="DQW51" s="84"/>
      <c r="DQX51" s="84"/>
      <c r="DQY51" s="84"/>
      <c r="DQZ51" s="84"/>
      <c r="DRA51" s="84"/>
      <c r="DRB51" s="84"/>
      <c r="DRC51" s="84"/>
      <c r="DRD51" s="84"/>
      <c r="DRE51" s="84"/>
      <c r="DRF51" s="84"/>
      <c r="DRG51" s="84"/>
      <c r="DRH51" s="84"/>
      <c r="DRI51" s="84"/>
      <c r="DRJ51" s="84"/>
      <c r="DRK51" s="84"/>
      <c r="DRL51" s="84"/>
      <c r="DRM51" s="84"/>
      <c r="DRN51" s="84"/>
      <c r="DRO51" s="84"/>
      <c r="DRP51" s="84"/>
      <c r="DRQ51" s="84"/>
      <c r="DRR51" s="84"/>
      <c r="DRS51" s="84"/>
      <c r="DRT51" s="84"/>
      <c r="DRU51" s="84"/>
      <c r="DRV51" s="84"/>
      <c r="DRW51" s="84"/>
      <c r="DRX51" s="84"/>
      <c r="DRY51" s="84"/>
      <c r="DRZ51" s="84"/>
      <c r="DSA51" s="84"/>
      <c r="DSB51" s="84"/>
      <c r="DSC51" s="84"/>
      <c r="DSD51" s="84"/>
      <c r="DSE51" s="84"/>
      <c r="DSF51" s="84"/>
      <c r="DSG51" s="84"/>
      <c r="DSH51" s="84"/>
      <c r="DSI51" s="84"/>
      <c r="DSJ51" s="84"/>
      <c r="DSK51" s="84"/>
      <c r="DSL51" s="84"/>
      <c r="DSM51" s="84"/>
      <c r="DSN51" s="84"/>
      <c r="DSO51" s="84"/>
      <c r="DSP51" s="84"/>
      <c r="DSQ51" s="84"/>
      <c r="DSR51" s="84"/>
      <c r="DSS51" s="84"/>
      <c r="DST51" s="84"/>
      <c r="DSU51" s="84"/>
      <c r="DSV51" s="84"/>
      <c r="DSW51" s="84"/>
      <c r="DSX51" s="84"/>
      <c r="DSY51" s="84"/>
      <c r="DSZ51" s="84"/>
      <c r="DTA51" s="84"/>
      <c r="DTB51" s="84"/>
      <c r="DTC51" s="84"/>
      <c r="DTD51" s="84"/>
      <c r="DTE51" s="84"/>
      <c r="DTF51" s="84"/>
      <c r="DTG51" s="84"/>
      <c r="DTH51" s="84"/>
      <c r="DTI51" s="84"/>
      <c r="DTJ51" s="84"/>
      <c r="DTK51" s="84"/>
      <c r="DTL51" s="84"/>
      <c r="DTM51" s="84"/>
      <c r="DTN51" s="84"/>
      <c r="DTO51" s="84"/>
      <c r="DTP51" s="84"/>
      <c r="DTQ51" s="84"/>
      <c r="DTR51" s="84"/>
      <c r="DTS51" s="84"/>
      <c r="DTT51" s="84"/>
      <c r="DTU51" s="84"/>
      <c r="DTV51" s="84"/>
      <c r="DTW51" s="84"/>
      <c r="DTX51" s="84"/>
      <c r="DTY51" s="84"/>
      <c r="DTZ51" s="84"/>
      <c r="DUA51" s="84"/>
      <c r="DUB51" s="84"/>
      <c r="DUC51" s="84"/>
      <c r="DUD51" s="84"/>
      <c r="DUE51" s="84"/>
      <c r="DUF51" s="84"/>
      <c r="DUG51" s="84"/>
      <c r="DUH51" s="84"/>
      <c r="DUI51" s="84"/>
      <c r="DUJ51" s="84"/>
      <c r="DUK51" s="84"/>
      <c r="DUL51" s="84"/>
      <c r="DUM51" s="84"/>
      <c r="DUN51" s="84"/>
      <c r="DUO51" s="84"/>
      <c r="DUP51" s="84"/>
      <c r="DUQ51" s="84"/>
      <c r="DUR51" s="84"/>
      <c r="DUS51" s="84"/>
      <c r="DUT51" s="84"/>
      <c r="DUU51" s="84"/>
      <c r="DUV51" s="84"/>
      <c r="DUW51" s="84"/>
      <c r="DUX51" s="84"/>
      <c r="DUY51" s="84"/>
      <c r="DUZ51" s="84"/>
      <c r="DVA51" s="84"/>
      <c r="DVB51" s="84"/>
      <c r="DVC51" s="84"/>
      <c r="DVD51" s="84"/>
      <c r="DVE51" s="84"/>
      <c r="DVF51" s="84"/>
      <c r="DVG51" s="84"/>
      <c r="DVH51" s="84"/>
      <c r="DVI51" s="84"/>
      <c r="DVJ51" s="84"/>
      <c r="DVK51" s="84"/>
      <c r="DVL51" s="84"/>
      <c r="DVM51" s="84"/>
      <c r="DVN51" s="84"/>
      <c r="DVO51" s="84"/>
      <c r="DVP51" s="84"/>
      <c r="DVQ51" s="84"/>
      <c r="DVR51" s="84"/>
      <c r="DVS51" s="84"/>
      <c r="DVT51" s="84"/>
      <c r="DVU51" s="84"/>
      <c r="DVV51" s="84"/>
      <c r="DVW51" s="84"/>
      <c r="DVX51" s="84"/>
      <c r="DVY51" s="84"/>
      <c r="DVZ51" s="84"/>
      <c r="DWA51" s="84"/>
      <c r="DWB51" s="84"/>
      <c r="DWC51" s="84"/>
      <c r="DWD51" s="84"/>
      <c r="DWE51" s="84"/>
      <c r="DWF51" s="84"/>
      <c r="DWG51" s="84"/>
      <c r="DWH51" s="84"/>
      <c r="DWI51" s="84"/>
      <c r="DWJ51" s="84"/>
      <c r="DWK51" s="84"/>
      <c r="DWL51" s="84"/>
      <c r="DWM51" s="84"/>
      <c r="DWN51" s="84"/>
      <c r="DWO51" s="84"/>
      <c r="DWP51" s="84"/>
      <c r="DWQ51" s="84"/>
      <c r="DWR51" s="84"/>
      <c r="DWS51" s="84"/>
      <c r="DWT51" s="84"/>
      <c r="DWU51" s="84"/>
      <c r="DWV51" s="84"/>
      <c r="DWW51" s="84"/>
      <c r="DWX51" s="84"/>
      <c r="DWY51" s="84"/>
      <c r="DWZ51" s="84"/>
      <c r="DXA51" s="84"/>
      <c r="DXB51" s="84"/>
      <c r="DXC51" s="84"/>
      <c r="DXD51" s="84"/>
      <c r="DXE51" s="84"/>
      <c r="DXF51" s="84"/>
      <c r="DXG51" s="84"/>
      <c r="DXH51" s="84"/>
      <c r="DXI51" s="84"/>
      <c r="DXJ51" s="84"/>
      <c r="DXK51" s="84"/>
      <c r="DXL51" s="84"/>
      <c r="DXM51" s="84"/>
      <c r="DXN51" s="84"/>
      <c r="DXO51" s="84"/>
      <c r="DXP51" s="84"/>
      <c r="DXQ51" s="84"/>
      <c r="DXR51" s="84"/>
      <c r="DXS51" s="84"/>
      <c r="DXT51" s="84"/>
      <c r="DXU51" s="84"/>
      <c r="DXV51" s="84"/>
      <c r="DXW51" s="84"/>
      <c r="DXX51" s="84"/>
      <c r="DXY51" s="84"/>
      <c r="DXZ51" s="84"/>
      <c r="DYA51" s="84"/>
      <c r="DYB51" s="84"/>
      <c r="DYC51" s="84"/>
      <c r="DYD51" s="84"/>
      <c r="DYE51" s="84"/>
      <c r="DYF51" s="84"/>
      <c r="DYG51" s="84"/>
      <c r="DYH51" s="84"/>
      <c r="DYI51" s="84"/>
      <c r="DYJ51" s="84"/>
      <c r="DYK51" s="84"/>
      <c r="DYL51" s="84"/>
      <c r="DYM51" s="84"/>
      <c r="DYN51" s="84"/>
      <c r="DYO51" s="84"/>
      <c r="DYP51" s="84"/>
      <c r="DYQ51" s="84"/>
      <c r="DYR51" s="84"/>
      <c r="DYS51" s="84"/>
      <c r="DYT51" s="84"/>
      <c r="DYU51" s="84"/>
      <c r="DYV51" s="84"/>
      <c r="DYW51" s="84"/>
      <c r="DYX51" s="84"/>
      <c r="DYY51" s="84"/>
      <c r="DYZ51" s="84"/>
      <c r="DZA51" s="84"/>
      <c r="DZB51" s="84"/>
      <c r="DZC51" s="84"/>
      <c r="DZD51" s="84"/>
      <c r="DZE51" s="84"/>
      <c r="DZF51" s="84"/>
      <c r="DZG51" s="84"/>
      <c r="DZH51" s="84"/>
      <c r="DZI51" s="84"/>
      <c r="DZJ51" s="84"/>
      <c r="DZK51" s="84"/>
      <c r="DZL51" s="84"/>
      <c r="DZM51" s="84"/>
      <c r="DZN51" s="84"/>
      <c r="DZO51" s="84"/>
      <c r="DZP51" s="84"/>
      <c r="DZQ51" s="84"/>
      <c r="DZR51" s="84"/>
      <c r="DZS51" s="84"/>
      <c r="DZT51" s="84"/>
      <c r="DZU51" s="84"/>
      <c r="DZV51" s="84"/>
      <c r="DZW51" s="84"/>
      <c r="DZX51" s="84"/>
      <c r="DZY51" s="84"/>
      <c r="DZZ51" s="84"/>
      <c r="EAA51" s="84"/>
      <c r="EAB51" s="84"/>
      <c r="EAC51" s="84"/>
      <c r="EAD51" s="84"/>
      <c r="EAE51" s="84"/>
      <c r="EAF51" s="84"/>
      <c r="EAG51" s="84"/>
      <c r="EAH51" s="84"/>
      <c r="EAI51" s="84"/>
      <c r="EAJ51" s="84"/>
      <c r="EAK51" s="84"/>
      <c r="EAL51" s="84"/>
      <c r="EAM51" s="84"/>
      <c r="EAN51" s="84"/>
      <c r="EAO51" s="84"/>
      <c r="EAP51" s="84"/>
      <c r="EAQ51" s="84"/>
      <c r="EAR51" s="84"/>
      <c r="EAS51" s="84"/>
      <c r="EAT51" s="84"/>
      <c r="EAU51" s="84"/>
      <c r="EAV51" s="84"/>
      <c r="EAW51" s="84"/>
      <c r="EAX51" s="84"/>
      <c r="EAY51" s="84"/>
      <c r="EAZ51" s="84"/>
      <c r="EBA51" s="84"/>
      <c r="EBB51" s="84"/>
      <c r="EBC51" s="84"/>
      <c r="EBD51" s="84"/>
      <c r="EBE51" s="84"/>
      <c r="EBF51" s="84"/>
      <c r="EBG51" s="84"/>
      <c r="EBH51" s="84"/>
      <c r="EBI51" s="84"/>
      <c r="EBJ51" s="84"/>
      <c r="EBK51" s="84"/>
      <c r="EBL51" s="84"/>
      <c r="EBM51" s="84"/>
      <c r="EBN51" s="84"/>
      <c r="EBO51" s="84"/>
      <c r="EBP51" s="84"/>
      <c r="EBQ51" s="84"/>
      <c r="EBR51" s="84"/>
      <c r="EBS51" s="84"/>
      <c r="EBT51" s="84"/>
      <c r="EBU51" s="84"/>
      <c r="EBV51" s="84"/>
      <c r="EBW51" s="84"/>
      <c r="EBX51" s="84"/>
      <c r="EBY51" s="84"/>
      <c r="EBZ51" s="84"/>
      <c r="ECA51" s="84"/>
      <c r="ECB51" s="84"/>
      <c r="ECC51" s="84"/>
      <c r="ECD51" s="84"/>
      <c r="ECE51" s="84"/>
      <c r="ECF51" s="84"/>
      <c r="ECG51" s="84"/>
      <c r="ECH51" s="84"/>
      <c r="ECI51" s="84"/>
      <c r="ECJ51" s="84"/>
      <c r="ECK51" s="84"/>
      <c r="ECL51" s="84"/>
      <c r="ECM51" s="84"/>
      <c r="ECN51" s="84"/>
      <c r="ECO51" s="84"/>
      <c r="ECP51" s="84"/>
      <c r="ECQ51" s="84"/>
      <c r="ECR51" s="84"/>
      <c r="ECS51" s="84"/>
      <c r="ECT51" s="84"/>
      <c r="ECU51" s="84"/>
      <c r="ECV51" s="84"/>
      <c r="ECW51" s="84"/>
      <c r="ECX51" s="84"/>
      <c r="ECY51" s="84"/>
      <c r="ECZ51" s="84"/>
      <c r="EDA51" s="84"/>
      <c r="EDB51" s="84"/>
      <c r="EDC51" s="84"/>
      <c r="EDD51" s="84"/>
      <c r="EDE51" s="84"/>
      <c r="EDF51" s="84"/>
      <c r="EDG51" s="84"/>
      <c r="EDH51" s="84"/>
      <c r="EDI51" s="84"/>
      <c r="EDJ51" s="84"/>
      <c r="EDK51" s="84"/>
      <c r="EDL51" s="84"/>
      <c r="EDM51" s="84"/>
      <c r="EDN51" s="84"/>
      <c r="EDO51" s="84"/>
      <c r="EDP51" s="84"/>
      <c r="EDQ51" s="84"/>
      <c r="EDR51" s="84"/>
      <c r="EDS51" s="84"/>
      <c r="EDT51" s="84"/>
      <c r="EDU51" s="84"/>
      <c r="EDV51" s="84"/>
      <c r="EDW51" s="84"/>
      <c r="EDX51" s="84"/>
      <c r="EDY51" s="84"/>
      <c r="EDZ51" s="84"/>
      <c r="EEA51" s="84"/>
      <c r="EEB51" s="84"/>
      <c r="EEC51" s="84"/>
      <c r="EED51" s="84"/>
      <c r="EEE51" s="84"/>
      <c r="EEF51" s="84"/>
      <c r="EEG51" s="84"/>
      <c r="EEH51" s="84"/>
      <c r="EEI51" s="84"/>
      <c r="EEJ51" s="84"/>
      <c r="EEK51" s="84"/>
      <c r="EEL51" s="84"/>
      <c r="EEM51" s="84"/>
      <c r="EEN51" s="84"/>
      <c r="EEO51" s="84"/>
      <c r="EEP51" s="84"/>
      <c r="EEQ51" s="84"/>
      <c r="EER51" s="84"/>
      <c r="EES51" s="84"/>
      <c r="EET51" s="84"/>
      <c r="EEU51" s="84"/>
      <c r="EEV51" s="84"/>
      <c r="EEW51" s="84"/>
      <c r="EEX51" s="84"/>
      <c r="EEY51" s="84"/>
      <c r="EEZ51" s="84"/>
      <c r="EFA51" s="84"/>
      <c r="EFB51" s="84"/>
      <c r="EFC51" s="84"/>
      <c r="EFD51" s="84"/>
      <c r="EFE51" s="84"/>
      <c r="EFF51" s="84"/>
      <c r="EFG51" s="84"/>
      <c r="EFH51" s="84"/>
      <c r="EFI51" s="84"/>
      <c r="EFJ51" s="84"/>
      <c r="EFK51" s="84"/>
      <c r="EFL51" s="84"/>
      <c r="EFM51" s="84"/>
      <c r="EFN51" s="84"/>
      <c r="EFO51" s="84"/>
      <c r="EFP51" s="84"/>
      <c r="EFQ51" s="84"/>
      <c r="EFR51" s="84"/>
      <c r="EFS51" s="84"/>
      <c r="EFT51" s="84"/>
      <c r="EFU51" s="84"/>
      <c r="EFV51" s="84"/>
      <c r="EFW51" s="84"/>
      <c r="EFX51" s="84"/>
      <c r="EFY51" s="84"/>
      <c r="EFZ51" s="84"/>
      <c r="EGA51" s="84"/>
      <c r="EGB51" s="84"/>
      <c r="EGC51" s="84"/>
      <c r="EGD51" s="84"/>
      <c r="EGE51" s="84"/>
      <c r="EGF51" s="84"/>
      <c r="EGG51" s="84"/>
      <c r="EGH51" s="84"/>
      <c r="EGI51" s="84"/>
      <c r="EGJ51" s="84"/>
      <c r="EGK51" s="84"/>
      <c r="EGL51" s="84"/>
      <c r="EGM51" s="84"/>
      <c r="EGN51" s="84"/>
      <c r="EGO51" s="84"/>
      <c r="EGP51" s="84"/>
      <c r="EGQ51" s="84"/>
      <c r="EGR51" s="84"/>
      <c r="EGS51" s="84"/>
      <c r="EGT51" s="84"/>
      <c r="EGU51" s="84"/>
      <c r="EGV51" s="84"/>
      <c r="EGW51" s="84"/>
      <c r="EGX51" s="84"/>
      <c r="EGY51" s="84"/>
      <c r="EGZ51" s="84"/>
      <c r="EHA51" s="84"/>
      <c r="EHB51" s="84"/>
      <c r="EHC51" s="84"/>
      <c r="EHD51" s="84"/>
      <c r="EHE51" s="84"/>
      <c r="EHF51" s="84"/>
      <c r="EHG51" s="84"/>
      <c r="EHH51" s="84"/>
      <c r="EHI51" s="84"/>
      <c r="EHJ51" s="84"/>
      <c r="EHK51" s="84"/>
      <c r="EHL51" s="84"/>
      <c r="EHM51" s="84"/>
      <c r="EHN51" s="84"/>
      <c r="EHO51" s="84"/>
      <c r="EHP51" s="84"/>
      <c r="EHQ51" s="84"/>
      <c r="EHR51" s="84"/>
      <c r="EHS51" s="84"/>
      <c r="EHT51" s="84"/>
      <c r="EHU51" s="84"/>
      <c r="EHV51" s="84"/>
      <c r="EHW51" s="84"/>
      <c r="EHX51" s="84"/>
      <c r="EHY51" s="84"/>
      <c r="EHZ51" s="84"/>
      <c r="EIA51" s="84"/>
      <c r="EIB51" s="84"/>
      <c r="EIC51" s="84"/>
      <c r="EID51" s="84"/>
      <c r="EIE51" s="84"/>
      <c r="EIF51" s="84"/>
      <c r="EIG51" s="84"/>
      <c r="EIH51" s="84"/>
      <c r="EII51" s="84"/>
      <c r="EIJ51" s="84"/>
      <c r="EIK51" s="84"/>
      <c r="EIL51" s="84"/>
      <c r="EIM51" s="84"/>
      <c r="EIN51" s="84"/>
      <c r="EIO51" s="84"/>
      <c r="EIP51" s="84"/>
      <c r="EIQ51" s="84"/>
      <c r="EIR51" s="84"/>
      <c r="EIS51" s="84"/>
      <c r="EIT51" s="84"/>
      <c r="EIU51" s="84"/>
      <c r="EIV51" s="84"/>
      <c r="EIW51" s="84"/>
      <c r="EIX51" s="84"/>
      <c r="EIY51" s="84"/>
      <c r="EIZ51" s="84"/>
      <c r="EJA51" s="84"/>
      <c r="EJB51" s="84"/>
      <c r="EJC51" s="84"/>
      <c r="EJD51" s="84"/>
      <c r="EJE51" s="84"/>
      <c r="EJF51" s="84"/>
      <c r="EJG51" s="84"/>
      <c r="EJH51" s="84"/>
      <c r="EJI51" s="84"/>
      <c r="EJJ51" s="84"/>
      <c r="EJK51" s="84"/>
      <c r="EJL51" s="84"/>
      <c r="EJM51" s="84"/>
      <c r="EJN51" s="84"/>
      <c r="EJO51" s="84"/>
      <c r="EJP51" s="84"/>
      <c r="EJQ51" s="84"/>
      <c r="EJR51" s="84"/>
      <c r="EJS51" s="84"/>
      <c r="EJT51" s="84"/>
      <c r="EJU51" s="84"/>
      <c r="EJV51" s="84"/>
      <c r="EJW51" s="84"/>
      <c r="EJX51" s="84"/>
      <c r="EJY51" s="84"/>
      <c r="EJZ51" s="84"/>
      <c r="EKA51" s="84"/>
      <c r="EKB51" s="84"/>
      <c r="EKC51" s="84"/>
      <c r="EKD51" s="84"/>
      <c r="EKE51" s="84"/>
      <c r="EKF51" s="84"/>
      <c r="EKG51" s="84"/>
      <c r="EKH51" s="84"/>
      <c r="EKI51" s="84"/>
      <c r="EKJ51" s="84"/>
      <c r="EKK51" s="84"/>
      <c r="EKL51" s="84"/>
      <c r="EKM51" s="84"/>
      <c r="EKN51" s="84"/>
      <c r="EKO51" s="84"/>
      <c r="EKP51" s="84"/>
      <c r="EKQ51" s="84"/>
      <c r="EKR51" s="84"/>
      <c r="EKS51" s="84"/>
      <c r="EKT51" s="84"/>
      <c r="EKU51" s="84"/>
      <c r="EKV51" s="84"/>
      <c r="EKW51" s="84"/>
      <c r="EKX51" s="84"/>
      <c r="EKY51" s="84"/>
      <c r="EKZ51" s="84"/>
      <c r="ELA51" s="84"/>
      <c r="ELB51" s="84"/>
      <c r="ELC51" s="84"/>
      <c r="ELD51" s="84"/>
      <c r="ELE51" s="84"/>
      <c r="ELF51" s="84"/>
      <c r="ELG51" s="84"/>
      <c r="ELH51" s="84"/>
      <c r="ELI51" s="84"/>
      <c r="ELJ51" s="84"/>
      <c r="ELK51" s="84"/>
      <c r="ELL51" s="84"/>
      <c r="ELM51" s="84"/>
      <c r="ELN51" s="84"/>
      <c r="ELO51" s="84"/>
      <c r="ELP51" s="84"/>
      <c r="ELQ51" s="84"/>
      <c r="ELR51" s="84"/>
      <c r="ELS51" s="84"/>
      <c r="ELT51" s="84"/>
      <c r="ELU51" s="84"/>
      <c r="ELV51" s="84"/>
      <c r="ELW51" s="84"/>
      <c r="ELX51" s="84"/>
      <c r="ELY51" s="84"/>
      <c r="ELZ51" s="84"/>
      <c r="EMA51" s="84"/>
      <c r="EMB51" s="84"/>
      <c r="EMC51" s="84"/>
      <c r="EMD51" s="84"/>
      <c r="EME51" s="84"/>
      <c r="EMF51" s="84"/>
      <c r="EMG51" s="84"/>
      <c r="EMH51" s="84"/>
      <c r="EMI51" s="84"/>
      <c r="EMJ51" s="84"/>
      <c r="EMK51" s="84"/>
      <c r="EML51" s="84"/>
      <c r="EMM51" s="84"/>
      <c r="EMN51" s="84"/>
      <c r="EMO51" s="84"/>
      <c r="EMP51" s="84"/>
      <c r="EMQ51" s="84"/>
      <c r="EMR51" s="84"/>
      <c r="EMS51" s="84"/>
      <c r="EMT51" s="84"/>
      <c r="EMU51" s="84"/>
      <c r="EMV51" s="84"/>
      <c r="EMW51" s="84"/>
      <c r="EMX51" s="84"/>
      <c r="EMY51" s="84"/>
      <c r="EMZ51" s="84"/>
      <c r="ENA51" s="84"/>
      <c r="ENB51" s="84"/>
      <c r="ENC51" s="84"/>
      <c r="END51" s="84"/>
      <c r="ENE51" s="84"/>
      <c r="ENF51" s="84"/>
      <c r="ENG51" s="84"/>
      <c r="ENH51" s="84"/>
      <c r="ENI51" s="84"/>
      <c r="ENJ51" s="84"/>
      <c r="ENK51" s="84"/>
      <c r="ENL51" s="84"/>
      <c r="ENM51" s="84"/>
      <c r="ENN51" s="84"/>
      <c r="ENO51" s="84"/>
      <c r="ENP51" s="84"/>
      <c r="ENQ51" s="84"/>
      <c r="ENR51" s="84"/>
      <c r="ENS51" s="84"/>
      <c r="ENT51" s="84"/>
      <c r="ENU51" s="84"/>
      <c r="ENV51" s="84"/>
      <c r="ENW51" s="84"/>
      <c r="ENX51" s="84"/>
      <c r="ENY51" s="84"/>
      <c r="ENZ51" s="84"/>
      <c r="EOA51" s="84"/>
      <c r="EOB51" s="84"/>
      <c r="EOC51" s="84"/>
      <c r="EOD51" s="84"/>
      <c r="EOE51" s="84"/>
      <c r="EOF51" s="84"/>
      <c r="EOG51" s="84"/>
      <c r="EOH51" s="84"/>
      <c r="EOI51" s="84"/>
      <c r="EOJ51" s="84"/>
      <c r="EOK51" s="84"/>
      <c r="EOL51" s="84"/>
      <c r="EOM51" s="84"/>
      <c r="EON51" s="84"/>
      <c r="EOO51" s="84"/>
      <c r="EOP51" s="84"/>
      <c r="EOQ51" s="84"/>
      <c r="EOR51" s="84"/>
      <c r="EOS51" s="84"/>
      <c r="EOT51" s="84"/>
      <c r="EOU51" s="84"/>
      <c r="EOV51" s="84"/>
      <c r="EOW51" s="84"/>
      <c r="EOX51" s="84"/>
      <c r="EOY51" s="84"/>
      <c r="EOZ51" s="84"/>
      <c r="EPA51" s="84"/>
      <c r="EPB51" s="84"/>
      <c r="EPC51" s="84"/>
      <c r="EPD51" s="84"/>
      <c r="EPE51" s="84"/>
      <c r="EPF51" s="84"/>
      <c r="EPG51" s="84"/>
      <c r="EPH51" s="84"/>
      <c r="EPI51" s="84"/>
      <c r="EPJ51" s="84"/>
      <c r="EPK51" s="84"/>
      <c r="EPL51" s="84"/>
      <c r="EPM51" s="84"/>
      <c r="EPN51" s="84"/>
      <c r="EPO51" s="84"/>
      <c r="EPP51" s="84"/>
      <c r="EPQ51" s="84"/>
      <c r="EPR51" s="84"/>
      <c r="EPS51" s="84"/>
      <c r="EPT51" s="84"/>
      <c r="EPU51" s="84"/>
      <c r="EPV51" s="84"/>
      <c r="EPW51" s="84"/>
      <c r="EPX51" s="84"/>
      <c r="EPY51" s="84"/>
      <c r="EPZ51" s="84"/>
      <c r="EQA51" s="84"/>
      <c r="EQB51" s="84"/>
      <c r="EQC51" s="84"/>
      <c r="EQD51" s="84"/>
      <c r="EQE51" s="84"/>
      <c r="EQF51" s="84"/>
      <c r="EQG51" s="84"/>
      <c r="EQH51" s="84"/>
      <c r="EQI51" s="84"/>
      <c r="EQJ51" s="84"/>
      <c r="EQK51" s="84"/>
      <c r="EQL51" s="84"/>
      <c r="EQM51" s="84"/>
      <c r="EQN51" s="84"/>
      <c r="EQO51" s="84"/>
      <c r="EQP51" s="84"/>
      <c r="EQQ51" s="84"/>
      <c r="EQR51" s="84"/>
      <c r="EQS51" s="84"/>
      <c r="EQT51" s="84"/>
      <c r="EQU51" s="84"/>
      <c r="EQV51" s="84"/>
      <c r="EQW51" s="84"/>
      <c r="EQX51" s="84"/>
      <c r="EQY51" s="84"/>
      <c r="EQZ51" s="84"/>
      <c r="ERA51" s="84"/>
      <c r="ERB51" s="84"/>
      <c r="ERC51" s="84"/>
      <c r="ERD51" s="84"/>
      <c r="ERE51" s="84"/>
      <c r="ERF51" s="84"/>
      <c r="ERG51" s="84"/>
      <c r="ERH51" s="84"/>
      <c r="ERI51" s="84"/>
      <c r="ERJ51" s="84"/>
      <c r="ERK51" s="84"/>
      <c r="ERL51" s="84"/>
      <c r="ERM51" s="84"/>
      <c r="ERN51" s="84"/>
      <c r="ERO51" s="84"/>
      <c r="ERP51" s="84"/>
      <c r="ERQ51" s="84"/>
      <c r="ERR51" s="84"/>
      <c r="ERS51" s="84"/>
      <c r="ERT51" s="84"/>
      <c r="ERU51" s="84"/>
      <c r="ERV51" s="84"/>
      <c r="ERW51" s="84"/>
      <c r="ERX51" s="84"/>
      <c r="ERY51" s="84"/>
      <c r="ERZ51" s="84"/>
      <c r="ESA51" s="84"/>
      <c r="ESB51" s="84"/>
      <c r="ESC51" s="84"/>
      <c r="ESD51" s="84"/>
      <c r="ESE51" s="84"/>
      <c r="ESF51" s="84"/>
      <c r="ESG51" s="84"/>
      <c r="ESH51" s="84"/>
      <c r="ESI51" s="84"/>
      <c r="ESJ51" s="84"/>
      <c r="ESK51" s="84"/>
      <c r="ESL51" s="84"/>
      <c r="ESM51" s="84"/>
      <c r="ESN51" s="84"/>
      <c r="ESO51" s="84"/>
      <c r="ESP51" s="84"/>
      <c r="ESQ51" s="84"/>
      <c r="ESR51" s="84"/>
      <c r="ESS51" s="84"/>
      <c r="EST51" s="84"/>
      <c r="ESU51" s="84"/>
      <c r="ESV51" s="84"/>
      <c r="ESW51" s="84"/>
      <c r="ESX51" s="84"/>
      <c r="ESY51" s="84"/>
      <c r="ESZ51" s="84"/>
      <c r="ETA51" s="84"/>
      <c r="ETB51" s="84"/>
      <c r="ETC51" s="84"/>
      <c r="ETD51" s="84"/>
      <c r="ETE51" s="84"/>
      <c r="ETF51" s="84"/>
      <c r="ETG51" s="84"/>
      <c r="ETH51" s="84"/>
      <c r="ETI51" s="84"/>
      <c r="ETJ51" s="84"/>
      <c r="ETK51" s="84"/>
      <c r="ETL51" s="84"/>
      <c r="ETM51" s="84"/>
      <c r="ETN51" s="84"/>
      <c r="ETO51" s="84"/>
      <c r="ETP51" s="84"/>
      <c r="ETQ51" s="84"/>
      <c r="ETR51" s="84"/>
      <c r="ETS51" s="84"/>
      <c r="ETT51" s="84"/>
      <c r="ETU51" s="84"/>
      <c r="ETV51" s="84"/>
      <c r="ETW51" s="84"/>
      <c r="ETX51" s="84"/>
      <c r="ETY51" s="84"/>
      <c r="ETZ51" s="84"/>
      <c r="EUA51" s="84"/>
      <c r="EUB51" s="84"/>
      <c r="EUC51" s="84"/>
      <c r="EUD51" s="84"/>
      <c r="EUE51" s="84"/>
      <c r="EUF51" s="84"/>
      <c r="EUG51" s="84"/>
      <c r="EUH51" s="84"/>
      <c r="EUI51" s="84"/>
      <c r="EUJ51" s="84"/>
      <c r="EUK51" s="84"/>
      <c r="EUL51" s="84"/>
      <c r="EUM51" s="84"/>
      <c r="EUN51" s="84"/>
      <c r="EUO51" s="84"/>
      <c r="EUP51" s="84"/>
      <c r="EUQ51" s="84"/>
      <c r="EUR51" s="84"/>
      <c r="EUS51" s="84"/>
      <c r="EUT51" s="84"/>
      <c r="EUU51" s="84"/>
      <c r="EUV51" s="84"/>
      <c r="EUW51" s="84"/>
      <c r="EUX51" s="84"/>
      <c r="EUY51" s="84"/>
      <c r="EUZ51" s="84"/>
      <c r="EVA51" s="84"/>
      <c r="EVB51" s="84"/>
      <c r="EVC51" s="84"/>
      <c r="EVD51" s="84"/>
      <c r="EVE51" s="84"/>
      <c r="EVF51" s="84"/>
      <c r="EVG51" s="84"/>
      <c r="EVH51" s="84"/>
      <c r="EVI51" s="84"/>
      <c r="EVJ51" s="84"/>
      <c r="EVK51" s="84"/>
      <c r="EVL51" s="84"/>
      <c r="EVM51" s="84"/>
      <c r="EVN51" s="84"/>
      <c r="EVO51" s="84"/>
      <c r="EVP51" s="84"/>
      <c r="EVQ51" s="84"/>
      <c r="EVR51" s="84"/>
      <c r="EVS51" s="84"/>
      <c r="EVT51" s="84"/>
      <c r="EVU51" s="84"/>
      <c r="EVV51" s="84"/>
      <c r="EVW51" s="84"/>
      <c r="EVX51" s="84"/>
      <c r="EVY51" s="84"/>
      <c r="EVZ51" s="84"/>
      <c r="EWA51" s="84"/>
      <c r="EWB51" s="84"/>
      <c r="EWC51" s="84"/>
      <c r="EWD51" s="84"/>
      <c r="EWE51" s="84"/>
      <c r="EWF51" s="84"/>
      <c r="EWG51" s="84"/>
      <c r="EWH51" s="84"/>
      <c r="EWI51" s="84"/>
      <c r="EWJ51" s="84"/>
      <c r="EWK51" s="84"/>
      <c r="EWL51" s="84"/>
      <c r="EWM51" s="84"/>
      <c r="EWN51" s="84"/>
      <c r="EWO51" s="84"/>
      <c r="EWP51" s="84"/>
      <c r="EWQ51" s="84"/>
      <c r="EWR51" s="84"/>
      <c r="EWS51" s="84"/>
      <c r="EWT51" s="84"/>
      <c r="EWU51" s="84"/>
      <c r="EWV51" s="84"/>
      <c r="EWW51" s="84"/>
      <c r="EWX51" s="84"/>
      <c r="EWY51" s="84"/>
      <c r="EWZ51" s="84"/>
      <c r="EXA51" s="84"/>
      <c r="EXB51" s="84"/>
      <c r="EXC51" s="84"/>
      <c r="EXD51" s="84"/>
      <c r="EXE51" s="84"/>
      <c r="EXF51" s="84"/>
      <c r="EXG51" s="84"/>
      <c r="EXH51" s="84"/>
      <c r="EXI51" s="84"/>
      <c r="EXJ51" s="84"/>
      <c r="EXK51" s="84"/>
      <c r="EXL51" s="84"/>
      <c r="EXM51" s="84"/>
      <c r="EXN51" s="84"/>
      <c r="EXO51" s="84"/>
      <c r="EXP51" s="84"/>
      <c r="EXQ51" s="84"/>
      <c r="EXR51" s="84"/>
      <c r="EXS51" s="84"/>
      <c r="EXT51" s="84"/>
      <c r="EXU51" s="84"/>
      <c r="EXV51" s="84"/>
      <c r="EXW51" s="84"/>
      <c r="EXX51" s="84"/>
      <c r="EXY51" s="84"/>
      <c r="EXZ51" s="84"/>
      <c r="EYA51" s="84"/>
      <c r="EYB51" s="84"/>
      <c r="EYC51" s="84"/>
      <c r="EYD51" s="84"/>
      <c r="EYE51" s="84"/>
      <c r="EYF51" s="84"/>
      <c r="EYG51" s="84"/>
      <c r="EYH51" s="84"/>
      <c r="EYI51" s="84"/>
      <c r="EYJ51" s="84"/>
      <c r="EYK51" s="84"/>
      <c r="EYL51" s="84"/>
      <c r="EYM51" s="84"/>
      <c r="EYN51" s="84"/>
      <c r="EYO51" s="84"/>
      <c r="EYP51" s="84"/>
      <c r="EYQ51" s="84"/>
      <c r="EYR51" s="84"/>
      <c r="EYS51" s="84"/>
      <c r="EYT51" s="84"/>
      <c r="EYU51" s="84"/>
      <c r="EYV51" s="84"/>
      <c r="EYW51" s="84"/>
      <c r="EYX51" s="84"/>
      <c r="EYY51" s="84"/>
      <c r="EYZ51" s="84"/>
      <c r="EZA51" s="84"/>
      <c r="EZB51" s="84"/>
      <c r="EZC51" s="84"/>
      <c r="EZD51" s="84"/>
      <c r="EZE51" s="84"/>
      <c r="EZF51" s="84"/>
      <c r="EZG51" s="84"/>
      <c r="EZH51" s="84"/>
      <c r="EZI51" s="84"/>
      <c r="EZJ51" s="84"/>
      <c r="EZK51" s="84"/>
      <c r="EZL51" s="84"/>
      <c r="EZM51" s="84"/>
      <c r="EZN51" s="84"/>
      <c r="EZO51" s="84"/>
      <c r="EZP51" s="84"/>
      <c r="EZQ51" s="84"/>
      <c r="EZR51" s="84"/>
      <c r="EZS51" s="84"/>
      <c r="EZT51" s="84"/>
      <c r="EZU51" s="84"/>
      <c r="EZV51" s="84"/>
      <c r="EZW51" s="84"/>
      <c r="EZX51" s="84"/>
      <c r="EZY51" s="84"/>
      <c r="EZZ51" s="84"/>
      <c r="FAA51" s="84"/>
      <c r="FAB51" s="84"/>
      <c r="FAC51" s="84"/>
      <c r="FAD51" s="84"/>
      <c r="FAE51" s="84"/>
      <c r="FAF51" s="84"/>
      <c r="FAG51" s="84"/>
      <c r="FAH51" s="84"/>
      <c r="FAI51" s="84"/>
      <c r="FAJ51" s="84"/>
      <c r="FAK51" s="84"/>
      <c r="FAL51" s="84"/>
      <c r="FAM51" s="84"/>
      <c r="FAN51" s="84"/>
      <c r="FAO51" s="84"/>
      <c r="FAP51" s="84"/>
      <c r="FAQ51" s="84"/>
      <c r="FAR51" s="84"/>
      <c r="FAS51" s="84"/>
      <c r="FAT51" s="84"/>
      <c r="FAU51" s="84"/>
      <c r="FAV51" s="84"/>
      <c r="FAW51" s="84"/>
      <c r="FAX51" s="84"/>
      <c r="FAY51" s="84"/>
      <c r="FAZ51" s="84"/>
      <c r="FBA51" s="84"/>
      <c r="FBB51" s="84"/>
      <c r="FBC51" s="84"/>
      <c r="FBD51" s="84"/>
      <c r="FBE51" s="84"/>
      <c r="FBF51" s="84"/>
      <c r="FBG51" s="84"/>
      <c r="FBH51" s="84"/>
      <c r="FBI51" s="84"/>
      <c r="FBJ51" s="84"/>
      <c r="FBK51" s="84"/>
      <c r="FBL51" s="84"/>
      <c r="FBM51" s="84"/>
      <c r="FBN51" s="84"/>
      <c r="FBO51" s="84"/>
      <c r="FBP51" s="84"/>
      <c r="FBQ51" s="84"/>
      <c r="FBR51" s="84"/>
      <c r="FBS51" s="84"/>
      <c r="FBT51" s="84"/>
      <c r="FBU51" s="84"/>
      <c r="FBV51" s="84"/>
      <c r="FBW51" s="84"/>
      <c r="FBX51" s="84"/>
      <c r="FBY51" s="84"/>
      <c r="FBZ51" s="84"/>
      <c r="FCA51" s="84"/>
      <c r="FCB51" s="84"/>
      <c r="FCC51" s="84"/>
      <c r="FCD51" s="84"/>
      <c r="FCE51" s="84"/>
      <c r="FCF51" s="84"/>
      <c r="FCG51" s="84"/>
      <c r="FCH51" s="84"/>
      <c r="FCI51" s="84"/>
      <c r="FCJ51" s="84"/>
      <c r="FCK51" s="84"/>
      <c r="FCL51" s="84"/>
      <c r="FCM51" s="84"/>
      <c r="FCN51" s="84"/>
      <c r="FCO51" s="84"/>
      <c r="FCP51" s="84"/>
      <c r="FCQ51" s="84"/>
      <c r="FCR51" s="84"/>
      <c r="FCS51" s="84"/>
      <c r="FCT51" s="84"/>
      <c r="FCU51" s="84"/>
      <c r="FCV51" s="84"/>
      <c r="FCW51" s="84"/>
      <c r="FCX51" s="84"/>
      <c r="FCY51" s="84"/>
      <c r="FCZ51" s="84"/>
      <c r="FDA51" s="84"/>
      <c r="FDB51" s="84"/>
      <c r="FDC51" s="84"/>
      <c r="FDD51" s="84"/>
      <c r="FDE51" s="84"/>
      <c r="FDF51" s="84"/>
      <c r="FDG51" s="84"/>
      <c r="FDH51" s="84"/>
      <c r="FDI51" s="84"/>
      <c r="FDJ51" s="84"/>
      <c r="FDK51" s="84"/>
      <c r="FDL51" s="84"/>
      <c r="FDM51" s="84"/>
      <c r="FDN51" s="84"/>
      <c r="FDO51" s="84"/>
      <c r="FDP51" s="84"/>
      <c r="FDQ51" s="84"/>
      <c r="FDR51" s="84"/>
      <c r="FDS51" s="84"/>
      <c r="FDT51" s="84"/>
      <c r="FDU51" s="84"/>
      <c r="FDV51" s="84"/>
      <c r="FDW51" s="84"/>
      <c r="FDX51" s="84"/>
      <c r="FDY51" s="84"/>
      <c r="FDZ51" s="84"/>
      <c r="FEA51" s="84"/>
      <c r="FEB51" s="84"/>
      <c r="FEC51" s="84"/>
      <c r="FED51" s="84"/>
      <c r="FEE51" s="84"/>
      <c r="FEF51" s="84"/>
      <c r="FEG51" s="84"/>
      <c r="FEH51" s="84"/>
      <c r="FEI51" s="84"/>
      <c r="FEJ51" s="84"/>
      <c r="FEK51" s="84"/>
      <c r="FEL51" s="84"/>
      <c r="FEM51" s="84"/>
      <c r="FEN51" s="84"/>
      <c r="FEO51" s="84"/>
      <c r="FEP51" s="84"/>
      <c r="FEQ51" s="84"/>
      <c r="FER51" s="84"/>
      <c r="FES51" s="84"/>
      <c r="FET51" s="84"/>
      <c r="FEU51" s="84"/>
      <c r="FEV51" s="84"/>
      <c r="FEW51" s="84"/>
      <c r="FEX51" s="84"/>
      <c r="FEY51" s="84"/>
      <c r="FEZ51" s="84"/>
      <c r="FFA51" s="84"/>
      <c r="FFB51" s="84"/>
      <c r="FFC51" s="84"/>
      <c r="FFD51" s="84"/>
      <c r="FFE51" s="84"/>
      <c r="FFF51" s="84"/>
      <c r="FFG51" s="84"/>
      <c r="FFH51" s="84"/>
      <c r="FFI51" s="84"/>
      <c r="FFJ51" s="84"/>
      <c r="FFK51" s="84"/>
      <c r="FFL51" s="84"/>
      <c r="FFM51" s="84"/>
      <c r="FFN51" s="84"/>
      <c r="FFO51" s="84"/>
      <c r="FFP51" s="84"/>
      <c r="FFQ51" s="84"/>
      <c r="FFR51" s="84"/>
      <c r="FFS51" s="84"/>
      <c r="FFT51" s="84"/>
      <c r="FFU51" s="84"/>
      <c r="FFV51" s="84"/>
      <c r="FFW51" s="84"/>
      <c r="FFX51" s="84"/>
      <c r="FFY51" s="84"/>
      <c r="FFZ51" s="84"/>
      <c r="FGA51" s="84"/>
      <c r="FGB51" s="84"/>
      <c r="FGC51" s="84"/>
      <c r="FGD51" s="84"/>
      <c r="FGE51" s="84"/>
      <c r="FGF51" s="84"/>
      <c r="FGG51" s="84"/>
      <c r="FGH51" s="84"/>
      <c r="FGI51" s="84"/>
      <c r="FGJ51" s="84"/>
      <c r="FGK51" s="84"/>
      <c r="FGL51" s="84"/>
      <c r="FGM51" s="84"/>
      <c r="FGN51" s="84"/>
      <c r="FGO51" s="84"/>
      <c r="FGP51" s="84"/>
      <c r="FGQ51" s="84"/>
      <c r="FGR51" s="84"/>
      <c r="FGS51" s="84"/>
      <c r="FGT51" s="84"/>
      <c r="FGU51" s="84"/>
      <c r="FGV51" s="84"/>
      <c r="FGW51" s="84"/>
      <c r="FGX51" s="84"/>
      <c r="FGY51" s="84"/>
      <c r="FGZ51" s="84"/>
      <c r="FHA51" s="84"/>
      <c r="FHB51" s="84"/>
      <c r="FHC51" s="84"/>
      <c r="FHD51" s="84"/>
      <c r="FHE51" s="84"/>
      <c r="FHF51" s="84"/>
      <c r="FHG51" s="84"/>
      <c r="FHH51" s="84"/>
      <c r="FHI51" s="84"/>
      <c r="FHJ51" s="84"/>
      <c r="FHK51" s="84"/>
      <c r="FHL51" s="84"/>
      <c r="FHM51" s="84"/>
      <c r="FHN51" s="84"/>
      <c r="FHO51" s="84"/>
      <c r="FHP51" s="84"/>
      <c r="FHQ51" s="84"/>
      <c r="FHR51" s="84"/>
      <c r="FHS51" s="84"/>
      <c r="FHT51" s="84"/>
      <c r="FHU51" s="84"/>
      <c r="FHV51" s="84"/>
      <c r="FHW51" s="84"/>
      <c r="FHX51" s="84"/>
      <c r="FHY51" s="84"/>
      <c r="FHZ51" s="84"/>
      <c r="FIA51" s="84"/>
      <c r="FIB51" s="84"/>
      <c r="FIC51" s="84"/>
      <c r="FID51" s="84"/>
      <c r="FIE51" s="84"/>
      <c r="FIF51" s="84"/>
      <c r="FIG51" s="84"/>
      <c r="FIH51" s="84"/>
      <c r="FII51" s="84"/>
      <c r="FIJ51" s="84"/>
      <c r="FIK51" s="84"/>
      <c r="FIL51" s="84"/>
      <c r="FIM51" s="84"/>
      <c r="FIN51" s="84"/>
      <c r="FIO51" s="84"/>
      <c r="FIP51" s="84"/>
      <c r="FIQ51" s="84"/>
      <c r="FIR51" s="84"/>
      <c r="FIS51" s="84"/>
      <c r="FIT51" s="84"/>
      <c r="FIU51" s="84"/>
      <c r="FIV51" s="84"/>
      <c r="FIW51" s="84"/>
      <c r="FIX51" s="84"/>
      <c r="FIY51" s="84"/>
      <c r="FIZ51" s="84"/>
      <c r="FJA51" s="84"/>
      <c r="FJB51" s="84"/>
      <c r="FJC51" s="84"/>
      <c r="FJD51" s="84"/>
      <c r="FJE51" s="84"/>
      <c r="FJF51" s="84"/>
      <c r="FJG51" s="84"/>
      <c r="FJH51" s="84"/>
      <c r="FJI51" s="84"/>
      <c r="FJJ51" s="84"/>
      <c r="FJK51" s="84"/>
      <c r="FJL51" s="84"/>
      <c r="FJM51" s="84"/>
      <c r="FJN51" s="84"/>
      <c r="FJO51" s="84"/>
      <c r="FJP51" s="84"/>
      <c r="FJQ51" s="84"/>
      <c r="FJR51" s="84"/>
      <c r="FJS51" s="84"/>
      <c r="FJT51" s="84"/>
      <c r="FJU51" s="84"/>
      <c r="FJV51" s="84"/>
      <c r="FJW51" s="84"/>
      <c r="FJX51" s="84"/>
      <c r="FJY51" s="84"/>
      <c r="FJZ51" s="84"/>
      <c r="FKA51" s="84"/>
      <c r="FKB51" s="84"/>
      <c r="FKC51" s="84"/>
      <c r="FKD51" s="84"/>
      <c r="FKE51" s="84"/>
      <c r="FKF51" s="84"/>
      <c r="FKG51" s="84"/>
      <c r="FKH51" s="84"/>
      <c r="FKI51" s="84"/>
      <c r="FKJ51" s="84"/>
      <c r="FKK51" s="84"/>
      <c r="FKL51" s="84"/>
      <c r="FKM51" s="84"/>
      <c r="FKN51" s="84"/>
      <c r="FKO51" s="84"/>
      <c r="FKP51" s="84"/>
      <c r="FKQ51" s="84"/>
      <c r="FKR51" s="84"/>
      <c r="FKS51" s="84"/>
      <c r="FKT51" s="84"/>
      <c r="FKU51" s="84"/>
      <c r="FKV51" s="84"/>
      <c r="FKW51" s="84"/>
      <c r="FKX51" s="84"/>
      <c r="FKY51" s="84"/>
      <c r="FKZ51" s="84"/>
      <c r="FLA51" s="84"/>
      <c r="FLB51" s="84"/>
      <c r="FLC51" s="84"/>
      <c r="FLD51" s="84"/>
      <c r="FLE51" s="84"/>
      <c r="FLF51" s="84"/>
      <c r="FLG51" s="84"/>
      <c r="FLH51" s="84"/>
      <c r="FLI51" s="84"/>
      <c r="FLJ51" s="84"/>
      <c r="FLK51" s="84"/>
      <c r="FLL51" s="84"/>
      <c r="FLM51" s="84"/>
      <c r="FLN51" s="84"/>
      <c r="FLO51" s="84"/>
      <c r="FLP51" s="84"/>
      <c r="FLQ51" s="84"/>
      <c r="FLR51" s="84"/>
      <c r="FLS51" s="84"/>
      <c r="FLT51" s="84"/>
      <c r="FLU51" s="84"/>
      <c r="FLV51" s="84"/>
      <c r="FLW51" s="84"/>
      <c r="FLX51" s="84"/>
      <c r="FLY51" s="84"/>
      <c r="FLZ51" s="84"/>
      <c r="FMA51" s="84"/>
      <c r="FMB51" s="84"/>
      <c r="FMC51" s="84"/>
      <c r="FMD51" s="84"/>
      <c r="FME51" s="84"/>
      <c r="FMF51" s="84"/>
      <c r="FMG51" s="84"/>
      <c r="FMH51" s="84"/>
      <c r="FMI51" s="84"/>
      <c r="FMJ51" s="84"/>
      <c r="FMK51" s="84"/>
      <c r="FML51" s="84"/>
      <c r="FMM51" s="84"/>
      <c r="FMN51" s="84"/>
      <c r="FMO51" s="84"/>
      <c r="FMP51" s="84"/>
      <c r="FMQ51" s="84"/>
      <c r="FMR51" s="84"/>
      <c r="FMS51" s="84"/>
      <c r="FMT51" s="84"/>
      <c r="FMU51" s="84"/>
      <c r="FMV51" s="84"/>
      <c r="FMW51" s="84"/>
      <c r="FMX51" s="84"/>
      <c r="FMY51" s="84"/>
      <c r="FMZ51" s="84"/>
      <c r="FNA51" s="84"/>
      <c r="FNB51" s="84"/>
      <c r="FNC51" s="84"/>
      <c r="FND51" s="84"/>
      <c r="FNE51" s="84"/>
      <c r="FNF51" s="84"/>
      <c r="FNG51" s="84"/>
      <c r="FNH51" s="84"/>
      <c r="FNI51" s="84"/>
      <c r="FNJ51" s="84"/>
      <c r="FNK51" s="84"/>
      <c r="FNL51" s="84"/>
      <c r="FNM51" s="84"/>
      <c r="FNN51" s="84"/>
      <c r="FNO51" s="84"/>
      <c r="FNP51" s="84"/>
      <c r="FNQ51" s="84"/>
      <c r="FNR51" s="84"/>
      <c r="FNS51" s="84"/>
      <c r="FNT51" s="84"/>
      <c r="FNU51" s="84"/>
      <c r="FNV51" s="84"/>
      <c r="FNW51" s="84"/>
      <c r="FNX51" s="84"/>
      <c r="FNY51" s="84"/>
      <c r="FNZ51" s="84"/>
      <c r="FOA51" s="84"/>
      <c r="FOB51" s="84"/>
      <c r="FOC51" s="84"/>
      <c r="FOD51" s="84"/>
      <c r="FOE51" s="84"/>
      <c r="FOF51" s="84"/>
      <c r="FOG51" s="84"/>
      <c r="FOH51" s="84"/>
      <c r="FOI51" s="84"/>
      <c r="FOJ51" s="84"/>
      <c r="FOK51" s="84"/>
      <c r="FOL51" s="84"/>
      <c r="FOM51" s="84"/>
      <c r="FON51" s="84"/>
      <c r="FOO51" s="84"/>
      <c r="FOP51" s="84"/>
      <c r="FOQ51" s="84"/>
      <c r="FOR51" s="84"/>
      <c r="FOS51" s="84"/>
      <c r="FOT51" s="84"/>
      <c r="FOU51" s="84"/>
      <c r="FOV51" s="84"/>
      <c r="FOW51" s="84"/>
      <c r="FOX51" s="84"/>
      <c r="FOY51" s="84"/>
      <c r="FOZ51" s="84"/>
      <c r="FPA51" s="84"/>
      <c r="FPB51" s="84"/>
      <c r="FPC51" s="84"/>
      <c r="FPD51" s="84"/>
      <c r="FPE51" s="84"/>
      <c r="FPF51" s="84"/>
      <c r="FPG51" s="84"/>
      <c r="FPH51" s="84"/>
      <c r="FPI51" s="84"/>
      <c r="FPJ51" s="84"/>
      <c r="FPK51" s="84"/>
      <c r="FPL51" s="84"/>
      <c r="FPM51" s="84"/>
      <c r="FPN51" s="84"/>
      <c r="FPO51" s="84"/>
      <c r="FPP51" s="84"/>
      <c r="FPQ51" s="84"/>
      <c r="FPR51" s="84"/>
      <c r="FPS51" s="84"/>
      <c r="FPT51" s="84"/>
      <c r="FPU51" s="84"/>
      <c r="FPV51" s="84"/>
      <c r="FPW51" s="84"/>
      <c r="FPX51" s="84"/>
      <c r="FPY51" s="84"/>
      <c r="FPZ51" s="84"/>
      <c r="FQA51" s="84"/>
      <c r="FQB51" s="84"/>
      <c r="FQC51" s="84"/>
      <c r="FQD51" s="84"/>
      <c r="FQE51" s="84"/>
      <c r="FQF51" s="84"/>
      <c r="FQG51" s="84"/>
      <c r="FQH51" s="84"/>
      <c r="FQI51" s="84"/>
      <c r="FQJ51" s="84"/>
      <c r="FQK51" s="84"/>
      <c r="FQL51" s="84"/>
      <c r="FQM51" s="84"/>
      <c r="FQN51" s="84"/>
      <c r="FQO51" s="84"/>
      <c r="FQP51" s="84"/>
      <c r="FQQ51" s="84"/>
      <c r="FQR51" s="84"/>
      <c r="FQS51" s="84"/>
      <c r="FQT51" s="84"/>
      <c r="FQU51" s="84"/>
      <c r="FQV51" s="84"/>
      <c r="FQW51" s="84"/>
      <c r="FQX51" s="84"/>
      <c r="FQY51" s="84"/>
      <c r="FQZ51" s="84"/>
      <c r="FRA51" s="84"/>
      <c r="FRB51" s="84"/>
      <c r="FRC51" s="84"/>
      <c r="FRD51" s="84"/>
      <c r="FRE51" s="84"/>
      <c r="FRF51" s="84"/>
      <c r="FRG51" s="84"/>
      <c r="FRH51" s="84"/>
      <c r="FRI51" s="84"/>
      <c r="FRJ51" s="84"/>
      <c r="FRK51" s="84"/>
      <c r="FRL51" s="84"/>
      <c r="FRM51" s="84"/>
      <c r="FRN51" s="84"/>
      <c r="FRO51" s="84"/>
      <c r="FRP51" s="84"/>
      <c r="FRQ51" s="84"/>
      <c r="FRR51" s="84"/>
      <c r="FRS51" s="84"/>
      <c r="FRT51" s="84"/>
      <c r="FRU51" s="84"/>
      <c r="FRV51" s="84"/>
      <c r="FRW51" s="84"/>
      <c r="FRX51" s="84"/>
      <c r="FRY51" s="84"/>
      <c r="FRZ51" s="84"/>
      <c r="FSA51" s="84"/>
      <c r="FSB51" s="84"/>
      <c r="FSC51" s="84"/>
      <c r="FSD51" s="84"/>
      <c r="FSE51" s="84"/>
      <c r="FSF51" s="84"/>
      <c r="FSG51" s="84"/>
      <c r="FSH51" s="84"/>
      <c r="FSI51" s="84"/>
      <c r="FSJ51" s="84"/>
      <c r="FSK51" s="84"/>
      <c r="FSL51" s="84"/>
      <c r="FSM51" s="84"/>
      <c r="FSN51" s="84"/>
      <c r="FSO51" s="84"/>
      <c r="FSP51" s="84"/>
      <c r="FSQ51" s="84"/>
      <c r="FSR51" s="84"/>
      <c r="FSS51" s="84"/>
      <c r="FST51" s="84"/>
      <c r="FSU51" s="84"/>
      <c r="FSV51" s="84"/>
      <c r="FSW51" s="84"/>
      <c r="FSX51" s="84"/>
      <c r="FSY51" s="84"/>
      <c r="FSZ51" s="84"/>
      <c r="FTA51" s="84"/>
      <c r="FTB51" s="84"/>
      <c r="FTC51" s="84"/>
      <c r="FTD51" s="84"/>
      <c r="FTE51" s="84"/>
      <c r="FTF51" s="84"/>
      <c r="FTG51" s="84"/>
      <c r="FTH51" s="84"/>
      <c r="FTI51" s="84"/>
      <c r="FTJ51" s="84"/>
      <c r="FTK51" s="84"/>
      <c r="FTL51" s="84"/>
      <c r="FTM51" s="84"/>
      <c r="FTN51" s="84"/>
      <c r="FTO51" s="84"/>
      <c r="FTP51" s="84"/>
      <c r="FTQ51" s="84"/>
      <c r="FTR51" s="84"/>
      <c r="FTS51" s="84"/>
      <c r="FTT51" s="84"/>
      <c r="FTU51" s="84"/>
      <c r="FTV51" s="84"/>
      <c r="FTW51" s="84"/>
      <c r="FTX51" s="84"/>
      <c r="FTY51" s="84"/>
      <c r="FTZ51" s="84"/>
      <c r="FUA51" s="84"/>
      <c r="FUB51" s="84"/>
      <c r="FUC51" s="84"/>
      <c r="FUD51" s="84"/>
      <c r="FUE51" s="84"/>
      <c r="FUF51" s="84"/>
      <c r="FUG51" s="84"/>
      <c r="FUH51" s="84"/>
      <c r="FUI51" s="84"/>
      <c r="FUJ51" s="84"/>
      <c r="FUK51" s="84"/>
      <c r="FUL51" s="84"/>
      <c r="FUM51" s="84"/>
      <c r="FUN51" s="84"/>
      <c r="FUO51" s="84"/>
      <c r="FUP51" s="84"/>
      <c r="FUQ51" s="84"/>
      <c r="FUR51" s="84"/>
      <c r="FUS51" s="84"/>
      <c r="FUT51" s="84"/>
      <c r="FUU51" s="84"/>
      <c r="FUV51" s="84"/>
      <c r="FUW51" s="84"/>
      <c r="FUX51" s="84"/>
      <c r="FUY51" s="84"/>
      <c r="FUZ51" s="84"/>
      <c r="FVA51" s="84"/>
      <c r="FVB51" s="84"/>
      <c r="FVC51" s="84"/>
      <c r="FVD51" s="84"/>
      <c r="FVE51" s="84"/>
      <c r="FVF51" s="84"/>
      <c r="FVG51" s="84"/>
      <c r="FVH51" s="84"/>
      <c r="FVI51" s="84"/>
      <c r="FVJ51" s="84"/>
      <c r="FVK51" s="84"/>
      <c r="FVL51" s="84"/>
      <c r="FVM51" s="84"/>
      <c r="FVN51" s="84"/>
      <c r="FVO51" s="84"/>
      <c r="FVP51" s="84"/>
      <c r="FVQ51" s="84"/>
      <c r="FVR51" s="84"/>
      <c r="FVS51" s="84"/>
      <c r="FVT51" s="84"/>
      <c r="FVU51" s="84"/>
      <c r="FVV51" s="84"/>
      <c r="FVW51" s="84"/>
      <c r="FVX51" s="84"/>
      <c r="FVY51" s="84"/>
      <c r="FVZ51" s="84"/>
      <c r="FWA51" s="84"/>
      <c r="FWB51" s="84"/>
      <c r="FWC51" s="84"/>
      <c r="FWD51" s="84"/>
      <c r="FWE51" s="84"/>
      <c r="FWF51" s="84"/>
      <c r="FWG51" s="84"/>
      <c r="FWH51" s="84"/>
      <c r="FWI51" s="84"/>
      <c r="FWJ51" s="84"/>
      <c r="FWK51" s="84"/>
      <c r="FWL51" s="84"/>
      <c r="FWM51" s="84"/>
      <c r="FWN51" s="84"/>
      <c r="FWO51" s="84"/>
      <c r="FWP51" s="84"/>
      <c r="FWQ51" s="84"/>
      <c r="FWR51" s="84"/>
      <c r="FWS51" s="84"/>
      <c r="FWT51" s="84"/>
      <c r="FWU51" s="84"/>
      <c r="FWV51" s="84"/>
      <c r="FWW51" s="84"/>
      <c r="FWX51" s="84"/>
      <c r="FWY51" s="84"/>
      <c r="FWZ51" s="84"/>
      <c r="FXA51" s="84"/>
      <c r="FXB51" s="84"/>
      <c r="FXC51" s="84"/>
      <c r="FXD51" s="84"/>
      <c r="FXE51" s="84"/>
      <c r="FXF51" s="84"/>
      <c r="FXG51" s="84"/>
      <c r="FXH51" s="84"/>
      <c r="FXI51" s="84"/>
      <c r="FXJ51" s="84"/>
      <c r="FXK51" s="84"/>
      <c r="FXL51" s="84"/>
      <c r="FXM51" s="84"/>
      <c r="FXN51" s="84"/>
      <c r="FXO51" s="84"/>
      <c r="FXP51" s="84"/>
      <c r="FXQ51" s="84"/>
      <c r="FXR51" s="84"/>
      <c r="FXS51" s="84"/>
      <c r="FXT51" s="84"/>
      <c r="FXU51" s="84"/>
      <c r="FXV51" s="84"/>
      <c r="FXW51" s="84"/>
      <c r="FXX51" s="84"/>
      <c r="FXY51" s="84"/>
      <c r="FXZ51" s="84"/>
      <c r="FYA51" s="84"/>
      <c r="FYB51" s="84"/>
      <c r="FYC51" s="84"/>
      <c r="FYD51" s="84"/>
      <c r="FYE51" s="84"/>
      <c r="FYF51" s="84"/>
      <c r="FYG51" s="84"/>
      <c r="FYH51" s="84"/>
      <c r="FYI51" s="84"/>
      <c r="FYJ51" s="84"/>
      <c r="FYK51" s="84"/>
      <c r="FYL51" s="84"/>
      <c r="FYM51" s="84"/>
      <c r="FYN51" s="84"/>
      <c r="FYO51" s="84"/>
      <c r="FYP51" s="84"/>
      <c r="FYQ51" s="84"/>
      <c r="FYR51" s="84"/>
      <c r="FYS51" s="84"/>
      <c r="FYT51" s="84"/>
      <c r="FYU51" s="84"/>
      <c r="FYV51" s="84"/>
      <c r="FYW51" s="84"/>
      <c r="FYX51" s="84"/>
      <c r="FYY51" s="84"/>
      <c r="FYZ51" s="84"/>
      <c r="FZA51" s="84"/>
      <c r="FZB51" s="84"/>
      <c r="FZC51" s="84"/>
      <c r="FZD51" s="84"/>
      <c r="FZE51" s="84"/>
      <c r="FZF51" s="84"/>
      <c r="FZG51" s="84"/>
      <c r="FZH51" s="84"/>
      <c r="FZI51" s="84"/>
      <c r="FZJ51" s="84"/>
      <c r="FZK51" s="84"/>
      <c r="FZL51" s="84"/>
      <c r="FZM51" s="84"/>
      <c r="FZN51" s="84"/>
      <c r="FZO51" s="84"/>
      <c r="FZP51" s="84"/>
      <c r="FZQ51" s="84"/>
      <c r="FZR51" s="84"/>
      <c r="FZS51" s="84"/>
      <c r="FZT51" s="84"/>
      <c r="FZU51" s="84"/>
      <c r="FZV51" s="84"/>
      <c r="FZW51" s="84"/>
      <c r="FZX51" s="84"/>
      <c r="FZY51" s="84"/>
      <c r="FZZ51" s="84"/>
      <c r="GAA51" s="84"/>
      <c r="GAB51" s="84"/>
      <c r="GAC51" s="84"/>
      <c r="GAD51" s="84"/>
      <c r="GAE51" s="84"/>
      <c r="GAF51" s="84"/>
      <c r="GAG51" s="84"/>
      <c r="GAH51" s="84"/>
      <c r="GAI51" s="84"/>
      <c r="GAJ51" s="84"/>
      <c r="GAK51" s="84"/>
      <c r="GAL51" s="84"/>
      <c r="GAM51" s="84"/>
      <c r="GAN51" s="84"/>
      <c r="GAO51" s="84"/>
      <c r="GAP51" s="84"/>
      <c r="GAQ51" s="84"/>
      <c r="GAR51" s="84"/>
      <c r="GAS51" s="84"/>
      <c r="GAT51" s="84"/>
      <c r="GAU51" s="84"/>
      <c r="GAV51" s="84"/>
      <c r="GAW51" s="84"/>
      <c r="GAX51" s="84"/>
      <c r="GAY51" s="84"/>
      <c r="GAZ51" s="84"/>
      <c r="GBA51" s="84"/>
      <c r="GBB51" s="84"/>
      <c r="GBC51" s="84"/>
      <c r="GBD51" s="84"/>
      <c r="GBE51" s="84"/>
      <c r="GBF51" s="84"/>
      <c r="GBG51" s="84"/>
      <c r="GBH51" s="84"/>
      <c r="GBI51" s="84"/>
      <c r="GBJ51" s="84"/>
      <c r="GBK51" s="84"/>
      <c r="GBL51" s="84"/>
      <c r="GBM51" s="84"/>
      <c r="GBN51" s="84"/>
      <c r="GBO51" s="84"/>
      <c r="GBP51" s="84"/>
      <c r="GBQ51" s="84"/>
      <c r="GBR51" s="84"/>
      <c r="GBS51" s="84"/>
      <c r="GBT51" s="84"/>
      <c r="GBU51" s="84"/>
      <c r="GBV51" s="84"/>
      <c r="GBW51" s="84"/>
      <c r="GBX51" s="84"/>
      <c r="GBY51" s="84"/>
      <c r="GBZ51" s="84"/>
      <c r="GCA51" s="84"/>
      <c r="GCB51" s="84"/>
      <c r="GCC51" s="84"/>
      <c r="GCD51" s="84"/>
      <c r="GCE51" s="84"/>
      <c r="GCF51" s="84"/>
      <c r="GCG51" s="84"/>
      <c r="GCH51" s="84"/>
      <c r="GCI51" s="84"/>
      <c r="GCJ51" s="84"/>
      <c r="GCK51" s="84"/>
      <c r="GCL51" s="84"/>
      <c r="GCM51" s="84"/>
      <c r="GCN51" s="84"/>
      <c r="GCO51" s="84"/>
      <c r="GCP51" s="84"/>
      <c r="GCQ51" s="84"/>
      <c r="GCR51" s="84"/>
      <c r="GCS51" s="84"/>
      <c r="GCT51" s="84"/>
      <c r="GCU51" s="84"/>
      <c r="GCV51" s="84"/>
      <c r="GCW51" s="84"/>
      <c r="GCX51" s="84"/>
      <c r="GCY51" s="84"/>
      <c r="GCZ51" s="84"/>
      <c r="GDA51" s="84"/>
      <c r="GDB51" s="84"/>
      <c r="GDC51" s="84"/>
      <c r="GDD51" s="84"/>
      <c r="GDE51" s="84"/>
      <c r="GDF51" s="84"/>
      <c r="GDG51" s="84"/>
      <c r="GDH51" s="84"/>
      <c r="GDI51" s="84"/>
      <c r="GDJ51" s="84"/>
      <c r="GDK51" s="84"/>
      <c r="GDL51" s="84"/>
      <c r="GDM51" s="84"/>
      <c r="GDN51" s="84"/>
      <c r="GDO51" s="84"/>
      <c r="GDP51" s="84"/>
      <c r="GDQ51" s="84"/>
      <c r="GDR51" s="84"/>
      <c r="GDS51" s="84"/>
      <c r="GDT51" s="84"/>
      <c r="GDU51" s="84"/>
      <c r="GDV51" s="84"/>
      <c r="GDW51" s="84"/>
      <c r="GDX51" s="84"/>
      <c r="GDY51" s="84"/>
      <c r="GDZ51" s="84"/>
      <c r="GEA51" s="84"/>
      <c r="GEB51" s="84"/>
      <c r="GEC51" s="84"/>
      <c r="GED51" s="84"/>
      <c r="GEE51" s="84"/>
      <c r="GEF51" s="84"/>
      <c r="GEG51" s="84"/>
      <c r="GEH51" s="84"/>
      <c r="GEI51" s="84"/>
      <c r="GEJ51" s="84"/>
      <c r="GEK51" s="84"/>
      <c r="GEL51" s="84"/>
      <c r="GEM51" s="84"/>
      <c r="GEN51" s="84"/>
      <c r="GEO51" s="84"/>
      <c r="GEP51" s="84"/>
      <c r="GEQ51" s="84"/>
      <c r="GER51" s="84"/>
      <c r="GES51" s="84"/>
      <c r="GET51" s="84"/>
      <c r="GEU51" s="84"/>
      <c r="GEV51" s="84"/>
      <c r="GEW51" s="84"/>
      <c r="GEX51" s="84"/>
      <c r="GEY51" s="84"/>
      <c r="GEZ51" s="84"/>
      <c r="GFA51" s="84"/>
      <c r="GFB51" s="84"/>
      <c r="GFC51" s="84"/>
      <c r="GFD51" s="84"/>
      <c r="GFE51" s="84"/>
      <c r="GFF51" s="84"/>
      <c r="GFG51" s="84"/>
      <c r="GFH51" s="84"/>
      <c r="GFI51" s="84"/>
      <c r="GFJ51" s="84"/>
      <c r="GFK51" s="84"/>
      <c r="GFL51" s="84"/>
      <c r="GFM51" s="84"/>
      <c r="GFN51" s="84"/>
      <c r="GFO51" s="84"/>
      <c r="GFP51" s="84"/>
      <c r="GFQ51" s="84"/>
      <c r="GFR51" s="84"/>
      <c r="GFS51" s="84"/>
      <c r="GFT51" s="84"/>
      <c r="GFU51" s="84"/>
      <c r="GFV51" s="84"/>
      <c r="GFW51" s="84"/>
      <c r="GFX51" s="84"/>
      <c r="GFY51" s="84"/>
      <c r="GFZ51" s="84"/>
      <c r="GGA51" s="84"/>
      <c r="GGB51" s="84"/>
      <c r="GGC51" s="84"/>
      <c r="GGD51" s="84"/>
      <c r="GGE51" s="84"/>
      <c r="GGF51" s="84"/>
      <c r="GGG51" s="84"/>
      <c r="GGH51" s="84"/>
      <c r="GGI51" s="84"/>
      <c r="GGJ51" s="84"/>
      <c r="GGK51" s="84"/>
      <c r="GGL51" s="84"/>
      <c r="GGM51" s="84"/>
      <c r="GGN51" s="84"/>
      <c r="GGO51" s="84"/>
      <c r="GGP51" s="84"/>
      <c r="GGQ51" s="84"/>
      <c r="GGR51" s="84"/>
      <c r="GGS51" s="84"/>
      <c r="GGT51" s="84"/>
      <c r="GGU51" s="84"/>
      <c r="GGV51" s="84"/>
      <c r="GGW51" s="84"/>
      <c r="GGX51" s="84"/>
      <c r="GGY51" s="84"/>
      <c r="GGZ51" s="84"/>
      <c r="GHA51" s="84"/>
      <c r="GHB51" s="84"/>
      <c r="GHC51" s="84"/>
      <c r="GHD51" s="84"/>
      <c r="GHE51" s="84"/>
      <c r="GHF51" s="84"/>
      <c r="GHG51" s="84"/>
      <c r="GHH51" s="84"/>
      <c r="GHI51" s="84"/>
      <c r="GHJ51" s="84"/>
      <c r="GHK51" s="84"/>
      <c r="GHL51" s="84"/>
      <c r="GHM51" s="84"/>
      <c r="GHN51" s="84"/>
      <c r="GHO51" s="84"/>
      <c r="GHP51" s="84"/>
      <c r="GHQ51" s="84"/>
      <c r="GHR51" s="84"/>
      <c r="GHS51" s="84"/>
      <c r="GHT51" s="84"/>
      <c r="GHU51" s="84"/>
      <c r="GHV51" s="84"/>
      <c r="GHW51" s="84"/>
      <c r="GHX51" s="84"/>
      <c r="GHY51" s="84"/>
      <c r="GHZ51" s="84"/>
      <c r="GIA51" s="84"/>
      <c r="GIB51" s="84"/>
      <c r="GIC51" s="84"/>
      <c r="GID51" s="84"/>
      <c r="GIE51" s="84"/>
      <c r="GIF51" s="84"/>
      <c r="GIG51" s="84"/>
      <c r="GIH51" s="84"/>
      <c r="GII51" s="84"/>
      <c r="GIJ51" s="84"/>
      <c r="GIK51" s="84"/>
      <c r="GIL51" s="84"/>
      <c r="GIM51" s="84"/>
      <c r="GIN51" s="84"/>
      <c r="GIO51" s="84"/>
      <c r="GIP51" s="84"/>
      <c r="GIQ51" s="84"/>
      <c r="GIR51" s="84"/>
      <c r="GIS51" s="84"/>
      <c r="GIT51" s="84"/>
      <c r="GIU51" s="84"/>
      <c r="GIV51" s="84"/>
      <c r="GIW51" s="84"/>
      <c r="GIX51" s="84"/>
      <c r="GIY51" s="84"/>
      <c r="GIZ51" s="84"/>
      <c r="GJA51" s="84"/>
      <c r="GJB51" s="84"/>
      <c r="GJC51" s="84"/>
      <c r="GJD51" s="84"/>
      <c r="GJE51" s="84"/>
      <c r="GJF51" s="84"/>
      <c r="GJG51" s="84"/>
      <c r="GJH51" s="84"/>
      <c r="GJI51" s="84"/>
      <c r="GJJ51" s="84"/>
      <c r="GJK51" s="84"/>
      <c r="GJL51" s="84"/>
      <c r="GJM51" s="84"/>
      <c r="GJN51" s="84"/>
      <c r="GJO51" s="84"/>
      <c r="GJP51" s="84"/>
      <c r="GJQ51" s="84"/>
      <c r="GJR51" s="84"/>
      <c r="GJS51" s="84"/>
      <c r="GJT51" s="84"/>
      <c r="GJU51" s="84"/>
      <c r="GJV51" s="84"/>
      <c r="GJW51" s="84"/>
      <c r="GJX51" s="84"/>
      <c r="GJY51" s="84"/>
      <c r="GJZ51" s="84"/>
      <c r="GKA51" s="84"/>
      <c r="GKB51" s="84"/>
      <c r="GKC51" s="84"/>
      <c r="GKD51" s="84"/>
      <c r="GKE51" s="84"/>
      <c r="GKF51" s="84"/>
      <c r="GKG51" s="84"/>
      <c r="GKH51" s="84"/>
      <c r="GKI51" s="84"/>
      <c r="GKJ51" s="84"/>
      <c r="GKK51" s="84"/>
      <c r="GKL51" s="84"/>
      <c r="GKM51" s="84"/>
      <c r="GKN51" s="84"/>
      <c r="GKO51" s="84"/>
      <c r="GKP51" s="84"/>
      <c r="GKQ51" s="84"/>
      <c r="GKR51" s="84"/>
      <c r="GKS51" s="84"/>
      <c r="GKT51" s="84"/>
      <c r="GKU51" s="84"/>
      <c r="GKV51" s="84"/>
      <c r="GKW51" s="84"/>
      <c r="GKX51" s="84"/>
      <c r="GKY51" s="84"/>
      <c r="GKZ51" s="84"/>
      <c r="GLA51" s="84"/>
      <c r="GLB51" s="84"/>
      <c r="GLC51" s="84"/>
      <c r="GLD51" s="84"/>
      <c r="GLE51" s="84"/>
      <c r="GLF51" s="84"/>
      <c r="GLG51" s="84"/>
      <c r="GLH51" s="84"/>
      <c r="GLI51" s="84"/>
      <c r="GLJ51" s="84"/>
      <c r="GLK51" s="84"/>
      <c r="GLL51" s="84"/>
      <c r="GLM51" s="84"/>
      <c r="GLN51" s="84"/>
      <c r="GLO51" s="84"/>
      <c r="GLP51" s="84"/>
      <c r="GLQ51" s="84"/>
      <c r="GLR51" s="84"/>
      <c r="GLS51" s="84"/>
      <c r="GLT51" s="84"/>
      <c r="GLU51" s="84"/>
      <c r="GLV51" s="84"/>
      <c r="GLW51" s="84"/>
      <c r="GLX51" s="84"/>
      <c r="GLY51" s="84"/>
      <c r="GLZ51" s="84"/>
      <c r="GMA51" s="84"/>
      <c r="GMB51" s="84"/>
      <c r="GMC51" s="84"/>
      <c r="GMD51" s="84"/>
      <c r="GME51" s="84"/>
      <c r="GMF51" s="84"/>
      <c r="GMG51" s="84"/>
      <c r="GMH51" s="84"/>
      <c r="GMI51" s="84"/>
      <c r="GMJ51" s="84"/>
      <c r="GMK51" s="84"/>
      <c r="GML51" s="84"/>
      <c r="GMM51" s="84"/>
      <c r="GMN51" s="84"/>
      <c r="GMO51" s="84"/>
      <c r="GMP51" s="84"/>
      <c r="GMQ51" s="84"/>
      <c r="GMR51" s="84"/>
      <c r="GMS51" s="84"/>
      <c r="GMT51" s="84"/>
      <c r="GMU51" s="84"/>
      <c r="GMV51" s="84"/>
      <c r="GMW51" s="84"/>
      <c r="GMX51" s="84"/>
      <c r="GMY51" s="84"/>
      <c r="GMZ51" s="84"/>
      <c r="GNA51" s="84"/>
      <c r="GNB51" s="84"/>
      <c r="GNC51" s="84"/>
      <c r="GND51" s="84"/>
      <c r="GNE51" s="84"/>
      <c r="GNF51" s="84"/>
      <c r="GNG51" s="84"/>
      <c r="GNH51" s="84"/>
      <c r="GNI51" s="84"/>
      <c r="GNJ51" s="84"/>
      <c r="GNK51" s="84"/>
      <c r="GNL51" s="84"/>
      <c r="GNM51" s="84"/>
      <c r="GNN51" s="84"/>
      <c r="GNO51" s="84"/>
      <c r="GNP51" s="84"/>
      <c r="GNQ51" s="84"/>
      <c r="GNR51" s="84"/>
      <c r="GNS51" s="84"/>
      <c r="GNT51" s="84"/>
      <c r="GNU51" s="84"/>
      <c r="GNV51" s="84"/>
      <c r="GNW51" s="84"/>
      <c r="GNX51" s="84"/>
      <c r="GNY51" s="84"/>
      <c r="GNZ51" s="84"/>
      <c r="GOA51" s="84"/>
      <c r="GOB51" s="84"/>
      <c r="GOC51" s="84"/>
      <c r="GOD51" s="84"/>
      <c r="GOE51" s="84"/>
      <c r="GOF51" s="84"/>
      <c r="GOG51" s="84"/>
      <c r="GOH51" s="84"/>
      <c r="GOI51" s="84"/>
      <c r="GOJ51" s="84"/>
      <c r="GOK51" s="84"/>
      <c r="GOL51" s="84"/>
      <c r="GOM51" s="84"/>
      <c r="GON51" s="84"/>
      <c r="GOO51" s="84"/>
      <c r="GOP51" s="84"/>
      <c r="GOQ51" s="84"/>
      <c r="GOR51" s="84"/>
      <c r="GOS51" s="84"/>
      <c r="GOT51" s="84"/>
      <c r="GOU51" s="84"/>
      <c r="GOV51" s="84"/>
      <c r="GOW51" s="84"/>
      <c r="GOX51" s="84"/>
      <c r="GOY51" s="84"/>
      <c r="GOZ51" s="84"/>
      <c r="GPA51" s="84"/>
      <c r="GPB51" s="84"/>
      <c r="GPC51" s="84"/>
      <c r="GPD51" s="84"/>
      <c r="GPE51" s="84"/>
      <c r="GPF51" s="84"/>
      <c r="GPG51" s="84"/>
      <c r="GPH51" s="84"/>
      <c r="GPI51" s="84"/>
      <c r="GPJ51" s="84"/>
      <c r="GPK51" s="84"/>
      <c r="GPL51" s="84"/>
      <c r="GPM51" s="84"/>
      <c r="GPN51" s="84"/>
      <c r="GPO51" s="84"/>
      <c r="GPP51" s="84"/>
      <c r="GPQ51" s="84"/>
      <c r="GPR51" s="84"/>
      <c r="GPS51" s="84"/>
      <c r="GPT51" s="84"/>
      <c r="GPU51" s="84"/>
      <c r="GPV51" s="84"/>
      <c r="GPW51" s="84"/>
      <c r="GPX51" s="84"/>
      <c r="GPY51" s="84"/>
      <c r="GPZ51" s="84"/>
      <c r="GQA51" s="84"/>
      <c r="GQB51" s="84"/>
      <c r="GQC51" s="84"/>
      <c r="GQD51" s="84"/>
      <c r="GQE51" s="84"/>
      <c r="GQF51" s="84"/>
      <c r="GQG51" s="84"/>
      <c r="GQH51" s="84"/>
      <c r="GQI51" s="84"/>
      <c r="GQJ51" s="84"/>
      <c r="GQK51" s="84"/>
      <c r="GQL51" s="84"/>
      <c r="GQM51" s="84"/>
      <c r="GQN51" s="84"/>
      <c r="GQO51" s="84"/>
      <c r="GQP51" s="84"/>
      <c r="GQQ51" s="84"/>
      <c r="GQR51" s="84"/>
      <c r="GQS51" s="84"/>
      <c r="GQT51" s="84"/>
      <c r="GQU51" s="84"/>
      <c r="GQV51" s="84"/>
      <c r="GQW51" s="84"/>
      <c r="GQX51" s="84"/>
      <c r="GQY51" s="84"/>
      <c r="GQZ51" s="84"/>
      <c r="GRA51" s="84"/>
      <c r="GRB51" s="84"/>
      <c r="GRC51" s="84"/>
      <c r="GRD51" s="84"/>
      <c r="GRE51" s="84"/>
      <c r="GRF51" s="84"/>
      <c r="GRG51" s="84"/>
      <c r="GRH51" s="84"/>
      <c r="GRI51" s="84"/>
      <c r="GRJ51" s="84"/>
      <c r="GRK51" s="84"/>
      <c r="GRL51" s="84"/>
      <c r="GRM51" s="84"/>
      <c r="GRN51" s="84"/>
      <c r="GRO51" s="84"/>
      <c r="GRP51" s="84"/>
      <c r="GRQ51" s="84"/>
      <c r="GRR51" s="84"/>
      <c r="GRS51" s="84"/>
      <c r="GRT51" s="84"/>
      <c r="GRU51" s="84"/>
      <c r="GRV51" s="84"/>
      <c r="GRW51" s="84"/>
      <c r="GRX51" s="84"/>
      <c r="GRY51" s="84"/>
      <c r="GRZ51" s="84"/>
      <c r="GSA51" s="84"/>
      <c r="GSB51" s="84"/>
      <c r="GSC51" s="84"/>
      <c r="GSD51" s="84"/>
      <c r="GSE51" s="84"/>
      <c r="GSF51" s="84"/>
      <c r="GSG51" s="84"/>
      <c r="GSH51" s="84"/>
      <c r="GSI51" s="84"/>
      <c r="GSJ51" s="84"/>
      <c r="GSK51" s="84"/>
      <c r="GSL51" s="84"/>
      <c r="GSM51" s="84"/>
      <c r="GSN51" s="84"/>
      <c r="GSO51" s="84"/>
      <c r="GSP51" s="84"/>
      <c r="GSQ51" s="84"/>
      <c r="GSR51" s="84"/>
      <c r="GSS51" s="84"/>
      <c r="GST51" s="84"/>
      <c r="GSU51" s="84"/>
      <c r="GSV51" s="84"/>
      <c r="GSW51" s="84"/>
      <c r="GSX51" s="84"/>
      <c r="GSY51" s="84"/>
      <c r="GSZ51" s="84"/>
      <c r="GTA51" s="84"/>
      <c r="GTB51" s="84"/>
      <c r="GTC51" s="84"/>
      <c r="GTD51" s="84"/>
      <c r="GTE51" s="84"/>
      <c r="GTF51" s="84"/>
      <c r="GTG51" s="84"/>
      <c r="GTH51" s="84"/>
      <c r="GTI51" s="84"/>
      <c r="GTJ51" s="84"/>
      <c r="GTK51" s="84"/>
      <c r="GTL51" s="84"/>
      <c r="GTM51" s="84"/>
      <c r="GTN51" s="84"/>
      <c r="GTO51" s="84"/>
      <c r="GTP51" s="84"/>
      <c r="GTQ51" s="84"/>
      <c r="GTR51" s="84"/>
      <c r="GTS51" s="84"/>
      <c r="GTT51" s="84"/>
      <c r="GTU51" s="84"/>
      <c r="GTV51" s="84"/>
      <c r="GTW51" s="84"/>
      <c r="GTX51" s="84"/>
      <c r="GTY51" s="84"/>
      <c r="GTZ51" s="84"/>
      <c r="GUA51" s="84"/>
      <c r="GUB51" s="84"/>
      <c r="GUC51" s="84"/>
      <c r="GUD51" s="84"/>
      <c r="GUE51" s="84"/>
      <c r="GUF51" s="84"/>
      <c r="GUG51" s="84"/>
      <c r="GUH51" s="84"/>
      <c r="GUI51" s="84"/>
      <c r="GUJ51" s="84"/>
      <c r="GUK51" s="84"/>
      <c r="GUL51" s="84"/>
      <c r="GUM51" s="84"/>
      <c r="GUN51" s="84"/>
      <c r="GUO51" s="84"/>
      <c r="GUP51" s="84"/>
      <c r="GUQ51" s="84"/>
      <c r="GUR51" s="84"/>
      <c r="GUS51" s="84"/>
      <c r="GUT51" s="84"/>
      <c r="GUU51" s="84"/>
      <c r="GUV51" s="84"/>
      <c r="GUW51" s="84"/>
      <c r="GUX51" s="84"/>
      <c r="GUY51" s="84"/>
      <c r="GUZ51" s="84"/>
      <c r="GVA51" s="84"/>
      <c r="GVB51" s="84"/>
      <c r="GVC51" s="84"/>
      <c r="GVD51" s="84"/>
      <c r="GVE51" s="84"/>
      <c r="GVF51" s="84"/>
      <c r="GVG51" s="84"/>
      <c r="GVH51" s="84"/>
      <c r="GVI51" s="84"/>
      <c r="GVJ51" s="84"/>
      <c r="GVK51" s="84"/>
      <c r="GVL51" s="84"/>
      <c r="GVM51" s="84"/>
      <c r="GVN51" s="84"/>
      <c r="GVO51" s="84"/>
      <c r="GVP51" s="84"/>
      <c r="GVQ51" s="84"/>
      <c r="GVR51" s="84"/>
      <c r="GVS51" s="84"/>
      <c r="GVT51" s="84"/>
      <c r="GVU51" s="84"/>
      <c r="GVV51" s="84"/>
      <c r="GVW51" s="84"/>
      <c r="GVX51" s="84"/>
      <c r="GVY51" s="84"/>
      <c r="GVZ51" s="84"/>
      <c r="GWA51" s="84"/>
      <c r="GWB51" s="84"/>
      <c r="GWC51" s="84"/>
      <c r="GWD51" s="84"/>
      <c r="GWE51" s="84"/>
      <c r="GWF51" s="84"/>
      <c r="GWG51" s="84"/>
      <c r="GWH51" s="84"/>
      <c r="GWI51" s="84"/>
      <c r="GWJ51" s="84"/>
      <c r="GWK51" s="84"/>
      <c r="GWL51" s="84"/>
      <c r="GWM51" s="84"/>
      <c r="GWN51" s="84"/>
      <c r="GWO51" s="84"/>
      <c r="GWP51" s="84"/>
      <c r="GWQ51" s="84"/>
      <c r="GWR51" s="84"/>
      <c r="GWS51" s="84"/>
      <c r="GWT51" s="84"/>
      <c r="GWU51" s="84"/>
      <c r="GWV51" s="84"/>
      <c r="GWW51" s="84"/>
      <c r="GWX51" s="84"/>
      <c r="GWY51" s="84"/>
      <c r="GWZ51" s="84"/>
      <c r="GXA51" s="84"/>
      <c r="GXB51" s="84"/>
      <c r="GXC51" s="84"/>
      <c r="GXD51" s="84"/>
      <c r="GXE51" s="84"/>
      <c r="GXF51" s="84"/>
      <c r="GXG51" s="84"/>
      <c r="GXH51" s="84"/>
      <c r="GXI51" s="84"/>
      <c r="GXJ51" s="84"/>
      <c r="GXK51" s="84"/>
      <c r="GXL51" s="84"/>
      <c r="GXM51" s="84"/>
      <c r="GXN51" s="84"/>
      <c r="GXO51" s="84"/>
      <c r="GXP51" s="84"/>
      <c r="GXQ51" s="84"/>
      <c r="GXR51" s="84"/>
      <c r="GXS51" s="84"/>
      <c r="GXT51" s="84"/>
      <c r="GXU51" s="84"/>
      <c r="GXV51" s="84"/>
      <c r="GXW51" s="84"/>
      <c r="GXX51" s="84"/>
      <c r="GXY51" s="84"/>
      <c r="GXZ51" s="84"/>
      <c r="GYA51" s="84"/>
      <c r="GYB51" s="84"/>
      <c r="GYC51" s="84"/>
      <c r="GYD51" s="84"/>
      <c r="GYE51" s="84"/>
      <c r="GYF51" s="84"/>
      <c r="GYG51" s="84"/>
      <c r="GYH51" s="84"/>
      <c r="GYI51" s="84"/>
      <c r="GYJ51" s="84"/>
      <c r="GYK51" s="84"/>
      <c r="GYL51" s="84"/>
      <c r="GYM51" s="84"/>
      <c r="GYN51" s="84"/>
      <c r="GYO51" s="84"/>
      <c r="GYP51" s="84"/>
      <c r="GYQ51" s="84"/>
      <c r="GYR51" s="84"/>
      <c r="GYS51" s="84"/>
      <c r="GYT51" s="84"/>
      <c r="GYU51" s="84"/>
      <c r="GYV51" s="84"/>
      <c r="GYW51" s="84"/>
      <c r="GYX51" s="84"/>
      <c r="GYY51" s="84"/>
      <c r="GYZ51" s="84"/>
      <c r="GZA51" s="84"/>
      <c r="GZB51" s="84"/>
      <c r="GZC51" s="84"/>
      <c r="GZD51" s="84"/>
      <c r="GZE51" s="84"/>
      <c r="GZF51" s="84"/>
      <c r="GZG51" s="84"/>
      <c r="GZH51" s="84"/>
      <c r="GZI51" s="84"/>
      <c r="GZJ51" s="84"/>
      <c r="GZK51" s="84"/>
      <c r="GZL51" s="84"/>
      <c r="GZM51" s="84"/>
      <c r="GZN51" s="84"/>
      <c r="GZO51" s="84"/>
      <c r="GZP51" s="84"/>
      <c r="GZQ51" s="84"/>
      <c r="GZR51" s="84"/>
      <c r="GZS51" s="84"/>
      <c r="GZT51" s="84"/>
      <c r="GZU51" s="84"/>
      <c r="GZV51" s="84"/>
      <c r="GZW51" s="84"/>
      <c r="GZX51" s="84"/>
      <c r="GZY51" s="84"/>
      <c r="GZZ51" s="84"/>
      <c r="HAA51" s="84"/>
      <c r="HAB51" s="84"/>
      <c r="HAC51" s="84"/>
      <c r="HAD51" s="84"/>
      <c r="HAE51" s="84"/>
      <c r="HAF51" s="84"/>
      <c r="HAG51" s="84"/>
      <c r="HAH51" s="84"/>
      <c r="HAI51" s="84"/>
      <c r="HAJ51" s="84"/>
      <c r="HAK51" s="84"/>
      <c r="HAL51" s="84"/>
      <c r="HAM51" s="84"/>
      <c r="HAN51" s="84"/>
      <c r="HAO51" s="84"/>
      <c r="HAP51" s="84"/>
      <c r="HAQ51" s="84"/>
      <c r="HAR51" s="84"/>
      <c r="HAS51" s="84"/>
      <c r="HAT51" s="84"/>
      <c r="HAU51" s="84"/>
      <c r="HAV51" s="84"/>
      <c r="HAW51" s="84"/>
      <c r="HAX51" s="84"/>
      <c r="HAY51" s="84"/>
      <c r="HAZ51" s="84"/>
      <c r="HBA51" s="84"/>
      <c r="HBB51" s="84"/>
      <c r="HBC51" s="84"/>
      <c r="HBD51" s="84"/>
      <c r="HBE51" s="84"/>
      <c r="HBF51" s="84"/>
      <c r="HBG51" s="84"/>
      <c r="HBH51" s="84"/>
      <c r="HBI51" s="84"/>
      <c r="HBJ51" s="84"/>
      <c r="HBK51" s="84"/>
      <c r="HBL51" s="84"/>
      <c r="HBM51" s="84"/>
      <c r="HBN51" s="84"/>
      <c r="HBO51" s="84"/>
      <c r="HBP51" s="84"/>
      <c r="HBQ51" s="84"/>
      <c r="HBR51" s="84"/>
      <c r="HBS51" s="84"/>
      <c r="HBT51" s="84"/>
      <c r="HBU51" s="84"/>
      <c r="HBV51" s="84"/>
      <c r="HBW51" s="84"/>
      <c r="HBX51" s="84"/>
      <c r="HBY51" s="84"/>
      <c r="HBZ51" s="84"/>
      <c r="HCA51" s="84"/>
      <c r="HCB51" s="84"/>
      <c r="HCC51" s="84"/>
      <c r="HCD51" s="84"/>
      <c r="HCE51" s="84"/>
      <c r="HCF51" s="84"/>
      <c r="HCG51" s="84"/>
      <c r="HCH51" s="84"/>
      <c r="HCI51" s="84"/>
      <c r="HCJ51" s="84"/>
      <c r="HCK51" s="84"/>
      <c r="HCL51" s="84"/>
      <c r="HCM51" s="84"/>
      <c r="HCN51" s="84"/>
      <c r="HCO51" s="84"/>
      <c r="HCP51" s="84"/>
      <c r="HCQ51" s="84"/>
      <c r="HCR51" s="84"/>
      <c r="HCS51" s="84"/>
      <c r="HCT51" s="84"/>
      <c r="HCU51" s="84"/>
      <c r="HCV51" s="84"/>
      <c r="HCW51" s="84"/>
      <c r="HCX51" s="84"/>
      <c r="HCY51" s="84"/>
      <c r="HCZ51" s="84"/>
      <c r="HDA51" s="84"/>
      <c r="HDB51" s="84"/>
      <c r="HDC51" s="84"/>
      <c r="HDD51" s="84"/>
      <c r="HDE51" s="84"/>
      <c r="HDF51" s="84"/>
      <c r="HDG51" s="84"/>
      <c r="HDH51" s="84"/>
      <c r="HDI51" s="84"/>
      <c r="HDJ51" s="84"/>
      <c r="HDK51" s="84"/>
      <c r="HDL51" s="84"/>
      <c r="HDM51" s="84"/>
      <c r="HDN51" s="84"/>
      <c r="HDO51" s="84"/>
      <c r="HDP51" s="84"/>
      <c r="HDQ51" s="84"/>
      <c r="HDR51" s="84"/>
      <c r="HDS51" s="84"/>
      <c r="HDT51" s="84"/>
      <c r="HDU51" s="84"/>
      <c r="HDV51" s="84"/>
      <c r="HDW51" s="84"/>
      <c r="HDX51" s="84"/>
      <c r="HDY51" s="84"/>
      <c r="HDZ51" s="84"/>
      <c r="HEA51" s="84"/>
      <c r="HEB51" s="84"/>
      <c r="HEC51" s="84"/>
      <c r="HED51" s="84"/>
      <c r="HEE51" s="84"/>
      <c r="HEF51" s="84"/>
      <c r="HEG51" s="84"/>
      <c r="HEH51" s="84"/>
      <c r="HEI51" s="84"/>
      <c r="HEJ51" s="84"/>
      <c r="HEK51" s="84"/>
      <c r="HEL51" s="84"/>
      <c r="HEM51" s="84"/>
      <c r="HEN51" s="84"/>
      <c r="HEO51" s="84"/>
      <c r="HEP51" s="84"/>
      <c r="HEQ51" s="84"/>
      <c r="HER51" s="84"/>
      <c r="HES51" s="84"/>
      <c r="HET51" s="84"/>
      <c r="HEU51" s="84"/>
      <c r="HEV51" s="84"/>
      <c r="HEW51" s="84"/>
      <c r="HEX51" s="84"/>
      <c r="HEY51" s="84"/>
      <c r="HEZ51" s="84"/>
      <c r="HFA51" s="84"/>
      <c r="HFB51" s="84"/>
      <c r="HFC51" s="84"/>
      <c r="HFD51" s="84"/>
      <c r="HFE51" s="84"/>
      <c r="HFF51" s="84"/>
      <c r="HFG51" s="84"/>
      <c r="HFH51" s="84"/>
      <c r="HFI51" s="84"/>
      <c r="HFJ51" s="84"/>
      <c r="HFK51" s="84"/>
      <c r="HFL51" s="84"/>
      <c r="HFM51" s="84"/>
      <c r="HFN51" s="84"/>
      <c r="HFO51" s="84"/>
      <c r="HFP51" s="84"/>
      <c r="HFQ51" s="84"/>
      <c r="HFR51" s="84"/>
      <c r="HFS51" s="84"/>
      <c r="HFT51" s="84"/>
      <c r="HFU51" s="84"/>
      <c r="HFV51" s="84"/>
      <c r="HFW51" s="84"/>
      <c r="HFX51" s="84"/>
      <c r="HFY51" s="84"/>
      <c r="HFZ51" s="84"/>
      <c r="HGA51" s="84"/>
      <c r="HGB51" s="84"/>
      <c r="HGC51" s="84"/>
      <c r="HGD51" s="84"/>
      <c r="HGE51" s="84"/>
      <c r="HGF51" s="84"/>
      <c r="HGG51" s="84"/>
      <c r="HGH51" s="84"/>
      <c r="HGI51" s="84"/>
      <c r="HGJ51" s="84"/>
      <c r="HGK51" s="84"/>
      <c r="HGL51" s="84"/>
      <c r="HGM51" s="84"/>
      <c r="HGN51" s="84"/>
      <c r="HGO51" s="84"/>
      <c r="HGP51" s="84"/>
      <c r="HGQ51" s="84"/>
      <c r="HGR51" s="84"/>
      <c r="HGS51" s="84"/>
      <c r="HGT51" s="84"/>
      <c r="HGU51" s="84"/>
      <c r="HGV51" s="84"/>
      <c r="HGW51" s="84"/>
      <c r="HGX51" s="84"/>
      <c r="HGY51" s="84"/>
      <c r="HGZ51" s="84"/>
      <c r="HHA51" s="84"/>
      <c r="HHB51" s="84"/>
      <c r="HHC51" s="84"/>
      <c r="HHD51" s="84"/>
      <c r="HHE51" s="84"/>
      <c r="HHF51" s="84"/>
      <c r="HHG51" s="84"/>
      <c r="HHH51" s="84"/>
      <c r="HHI51" s="84"/>
      <c r="HHJ51" s="84"/>
      <c r="HHK51" s="84"/>
      <c r="HHL51" s="84"/>
      <c r="HHM51" s="84"/>
      <c r="HHN51" s="84"/>
      <c r="HHO51" s="84"/>
      <c r="HHP51" s="84"/>
      <c r="HHQ51" s="84"/>
      <c r="HHR51" s="84"/>
      <c r="HHS51" s="84"/>
      <c r="HHT51" s="84"/>
      <c r="HHU51" s="84"/>
      <c r="HHV51" s="84"/>
      <c r="HHW51" s="84"/>
      <c r="HHX51" s="84"/>
      <c r="HHY51" s="84"/>
      <c r="HHZ51" s="84"/>
      <c r="HIA51" s="84"/>
      <c r="HIB51" s="84"/>
      <c r="HIC51" s="84"/>
      <c r="HID51" s="84"/>
      <c r="HIE51" s="84"/>
      <c r="HIF51" s="84"/>
      <c r="HIG51" s="84"/>
      <c r="HIH51" s="84"/>
      <c r="HII51" s="84"/>
      <c r="HIJ51" s="84"/>
      <c r="HIK51" s="84"/>
      <c r="HIL51" s="84"/>
      <c r="HIM51" s="84"/>
      <c r="HIN51" s="84"/>
      <c r="HIO51" s="84"/>
      <c r="HIP51" s="84"/>
      <c r="HIQ51" s="84"/>
      <c r="HIR51" s="84"/>
      <c r="HIS51" s="84"/>
      <c r="HIT51" s="84"/>
      <c r="HIU51" s="84"/>
      <c r="HIV51" s="84"/>
      <c r="HIW51" s="84"/>
      <c r="HIX51" s="84"/>
      <c r="HIY51" s="84"/>
      <c r="HIZ51" s="84"/>
      <c r="HJA51" s="84"/>
      <c r="HJB51" s="84"/>
      <c r="HJC51" s="84"/>
      <c r="HJD51" s="84"/>
      <c r="HJE51" s="84"/>
      <c r="HJF51" s="84"/>
      <c r="HJG51" s="84"/>
      <c r="HJH51" s="84"/>
      <c r="HJI51" s="84"/>
      <c r="HJJ51" s="84"/>
      <c r="HJK51" s="84"/>
      <c r="HJL51" s="84"/>
      <c r="HJM51" s="84"/>
      <c r="HJN51" s="84"/>
      <c r="HJO51" s="84"/>
      <c r="HJP51" s="84"/>
      <c r="HJQ51" s="84"/>
      <c r="HJR51" s="84"/>
      <c r="HJS51" s="84"/>
      <c r="HJT51" s="84"/>
      <c r="HJU51" s="84"/>
      <c r="HJV51" s="84"/>
      <c r="HJW51" s="84"/>
      <c r="HJX51" s="84"/>
      <c r="HJY51" s="84"/>
      <c r="HJZ51" s="84"/>
      <c r="HKA51" s="84"/>
      <c r="HKB51" s="84"/>
      <c r="HKC51" s="84"/>
      <c r="HKD51" s="84"/>
      <c r="HKE51" s="84"/>
      <c r="HKF51" s="84"/>
      <c r="HKG51" s="84"/>
      <c r="HKH51" s="84"/>
      <c r="HKI51" s="84"/>
      <c r="HKJ51" s="84"/>
      <c r="HKK51" s="84"/>
      <c r="HKL51" s="84"/>
      <c r="HKM51" s="84"/>
      <c r="HKN51" s="84"/>
      <c r="HKO51" s="84"/>
      <c r="HKP51" s="84"/>
      <c r="HKQ51" s="84"/>
      <c r="HKR51" s="84"/>
      <c r="HKS51" s="84"/>
      <c r="HKT51" s="84"/>
      <c r="HKU51" s="84"/>
      <c r="HKV51" s="84"/>
      <c r="HKW51" s="84"/>
      <c r="HKX51" s="84"/>
      <c r="HKY51" s="84"/>
      <c r="HKZ51" s="84"/>
      <c r="HLA51" s="84"/>
      <c r="HLB51" s="84"/>
      <c r="HLC51" s="84"/>
      <c r="HLD51" s="84"/>
      <c r="HLE51" s="84"/>
      <c r="HLF51" s="84"/>
      <c r="HLG51" s="84"/>
      <c r="HLH51" s="84"/>
      <c r="HLI51" s="84"/>
      <c r="HLJ51" s="84"/>
      <c r="HLK51" s="84"/>
      <c r="HLL51" s="84"/>
      <c r="HLM51" s="84"/>
      <c r="HLN51" s="84"/>
      <c r="HLO51" s="84"/>
      <c r="HLP51" s="84"/>
      <c r="HLQ51" s="84"/>
      <c r="HLR51" s="84"/>
      <c r="HLS51" s="84"/>
      <c r="HLT51" s="84"/>
      <c r="HLU51" s="84"/>
      <c r="HLV51" s="84"/>
      <c r="HLW51" s="84"/>
      <c r="HLX51" s="84"/>
      <c r="HLY51" s="84"/>
      <c r="HLZ51" s="84"/>
      <c r="HMA51" s="84"/>
      <c r="HMB51" s="84"/>
      <c r="HMC51" s="84"/>
      <c r="HMD51" s="84"/>
      <c r="HME51" s="84"/>
      <c r="HMF51" s="84"/>
      <c r="HMG51" s="84"/>
      <c r="HMH51" s="84"/>
      <c r="HMI51" s="84"/>
      <c r="HMJ51" s="84"/>
      <c r="HMK51" s="84"/>
      <c r="HML51" s="84"/>
      <c r="HMM51" s="84"/>
      <c r="HMN51" s="84"/>
      <c r="HMO51" s="84"/>
      <c r="HMP51" s="84"/>
      <c r="HMQ51" s="84"/>
      <c r="HMR51" s="84"/>
      <c r="HMS51" s="84"/>
      <c r="HMT51" s="84"/>
      <c r="HMU51" s="84"/>
      <c r="HMV51" s="84"/>
      <c r="HMW51" s="84"/>
      <c r="HMX51" s="84"/>
      <c r="HMY51" s="84"/>
      <c r="HMZ51" s="84"/>
      <c r="HNA51" s="84"/>
      <c r="HNB51" s="84"/>
      <c r="HNC51" s="84"/>
      <c r="HND51" s="84"/>
      <c r="HNE51" s="84"/>
      <c r="HNF51" s="84"/>
      <c r="HNG51" s="84"/>
      <c r="HNH51" s="84"/>
      <c r="HNI51" s="84"/>
      <c r="HNJ51" s="84"/>
      <c r="HNK51" s="84"/>
      <c r="HNL51" s="84"/>
      <c r="HNM51" s="84"/>
      <c r="HNN51" s="84"/>
      <c r="HNO51" s="84"/>
      <c r="HNP51" s="84"/>
      <c r="HNQ51" s="84"/>
      <c r="HNR51" s="84"/>
      <c r="HNS51" s="84"/>
      <c r="HNT51" s="84"/>
      <c r="HNU51" s="84"/>
      <c r="HNV51" s="84"/>
      <c r="HNW51" s="84"/>
      <c r="HNX51" s="84"/>
      <c r="HNY51" s="84"/>
      <c r="HNZ51" s="84"/>
      <c r="HOA51" s="84"/>
      <c r="HOB51" s="84"/>
      <c r="HOC51" s="84"/>
      <c r="HOD51" s="84"/>
      <c r="HOE51" s="84"/>
      <c r="HOF51" s="84"/>
      <c r="HOG51" s="84"/>
      <c r="HOH51" s="84"/>
      <c r="HOI51" s="84"/>
      <c r="HOJ51" s="84"/>
      <c r="HOK51" s="84"/>
      <c r="HOL51" s="84"/>
      <c r="HOM51" s="84"/>
      <c r="HON51" s="84"/>
      <c r="HOO51" s="84"/>
      <c r="HOP51" s="84"/>
      <c r="HOQ51" s="84"/>
      <c r="HOR51" s="84"/>
      <c r="HOS51" s="84"/>
      <c r="HOT51" s="84"/>
      <c r="HOU51" s="84"/>
      <c r="HOV51" s="84"/>
      <c r="HOW51" s="84"/>
      <c r="HOX51" s="84"/>
      <c r="HOY51" s="84"/>
      <c r="HOZ51" s="84"/>
      <c r="HPA51" s="84"/>
      <c r="HPB51" s="84"/>
      <c r="HPC51" s="84"/>
      <c r="HPD51" s="84"/>
      <c r="HPE51" s="84"/>
      <c r="HPF51" s="84"/>
      <c r="HPG51" s="84"/>
      <c r="HPH51" s="84"/>
      <c r="HPI51" s="84"/>
      <c r="HPJ51" s="84"/>
      <c r="HPK51" s="84"/>
      <c r="HPL51" s="84"/>
      <c r="HPM51" s="84"/>
      <c r="HPN51" s="84"/>
      <c r="HPO51" s="84"/>
      <c r="HPP51" s="84"/>
      <c r="HPQ51" s="84"/>
      <c r="HPR51" s="84"/>
      <c r="HPS51" s="84"/>
      <c r="HPT51" s="84"/>
      <c r="HPU51" s="84"/>
      <c r="HPV51" s="84"/>
      <c r="HPW51" s="84"/>
      <c r="HPX51" s="84"/>
      <c r="HPY51" s="84"/>
      <c r="HPZ51" s="84"/>
      <c r="HQA51" s="84"/>
      <c r="HQB51" s="84"/>
      <c r="HQC51" s="84"/>
      <c r="HQD51" s="84"/>
      <c r="HQE51" s="84"/>
      <c r="HQF51" s="84"/>
      <c r="HQG51" s="84"/>
      <c r="HQH51" s="84"/>
      <c r="HQI51" s="84"/>
      <c r="HQJ51" s="84"/>
      <c r="HQK51" s="84"/>
      <c r="HQL51" s="84"/>
      <c r="HQM51" s="84"/>
      <c r="HQN51" s="84"/>
      <c r="HQO51" s="84"/>
      <c r="HQP51" s="84"/>
      <c r="HQQ51" s="84"/>
      <c r="HQR51" s="84"/>
      <c r="HQS51" s="84"/>
      <c r="HQT51" s="84"/>
      <c r="HQU51" s="84"/>
      <c r="HQV51" s="84"/>
      <c r="HQW51" s="84"/>
      <c r="HQX51" s="84"/>
      <c r="HQY51" s="84"/>
      <c r="HQZ51" s="84"/>
      <c r="HRA51" s="84"/>
      <c r="HRB51" s="84"/>
      <c r="HRC51" s="84"/>
      <c r="HRD51" s="84"/>
      <c r="HRE51" s="84"/>
      <c r="HRF51" s="84"/>
      <c r="HRG51" s="84"/>
      <c r="HRH51" s="84"/>
      <c r="HRI51" s="84"/>
      <c r="HRJ51" s="84"/>
      <c r="HRK51" s="84"/>
      <c r="HRL51" s="84"/>
      <c r="HRM51" s="84"/>
      <c r="HRN51" s="84"/>
      <c r="HRO51" s="84"/>
      <c r="HRP51" s="84"/>
      <c r="HRQ51" s="84"/>
      <c r="HRR51" s="84"/>
      <c r="HRS51" s="84"/>
      <c r="HRT51" s="84"/>
      <c r="HRU51" s="84"/>
      <c r="HRV51" s="84"/>
      <c r="HRW51" s="84"/>
      <c r="HRX51" s="84"/>
      <c r="HRY51" s="84"/>
      <c r="HRZ51" s="84"/>
      <c r="HSA51" s="84"/>
      <c r="HSB51" s="84"/>
      <c r="HSC51" s="84"/>
      <c r="HSD51" s="84"/>
      <c r="HSE51" s="84"/>
      <c r="HSF51" s="84"/>
      <c r="HSG51" s="84"/>
      <c r="HSH51" s="84"/>
      <c r="HSI51" s="84"/>
      <c r="HSJ51" s="84"/>
      <c r="HSK51" s="84"/>
      <c r="HSL51" s="84"/>
      <c r="HSM51" s="84"/>
      <c r="HSN51" s="84"/>
      <c r="HSO51" s="84"/>
      <c r="HSP51" s="84"/>
      <c r="HSQ51" s="84"/>
      <c r="HSR51" s="84"/>
      <c r="HSS51" s="84"/>
      <c r="HST51" s="84"/>
      <c r="HSU51" s="84"/>
      <c r="HSV51" s="84"/>
      <c r="HSW51" s="84"/>
      <c r="HSX51" s="84"/>
      <c r="HSY51" s="84"/>
      <c r="HSZ51" s="84"/>
      <c r="HTA51" s="84"/>
      <c r="HTB51" s="84"/>
      <c r="HTC51" s="84"/>
      <c r="HTD51" s="84"/>
      <c r="HTE51" s="84"/>
      <c r="HTF51" s="84"/>
      <c r="HTG51" s="84"/>
      <c r="HTH51" s="84"/>
      <c r="HTI51" s="84"/>
      <c r="HTJ51" s="84"/>
      <c r="HTK51" s="84"/>
      <c r="HTL51" s="84"/>
      <c r="HTM51" s="84"/>
      <c r="HTN51" s="84"/>
      <c r="HTO51" s="84"/>
      <c r="HTP51" s="84"/>
      <c r="HTQ51" s="84"/>
      <c r="HTR51" s="84"/>
      <c r="HTS51" s="84"/>
      <c r="HTT51" s="84"/>
      <c r="HTU51" s="84"/>
      <c r="HTV51" s="84"/>
      <c r="HTW51" s="84"/>
      <c r="HTX51" s="84"/>
      <c r="HTY51" s="84"/>
      <c r="HTZ51" s="84"/>
      <c r="HUA51" s="84"/>
      <c r="HUB51" s="84"/>
      <c r="HUC51" s="84"/>
      <c r="HUD51" s="84"/>
      <c r="HUE51" s="84"/>
      <c r="HUF51" s="84"/>
      <c r="HUG51" s="84"/>
      <c r="HUH51" s="84"/>
      <c r="HUI51" s="84"/>
      <c r="HUJ51" s="84"/>
      <c r="HUK51" s="84"/>
      <c r="HUL51" s="84"/>
      <c r="HUM51" s="84"/>
      <c r="HUN51" s="84"/>
      <c r="HUO51" s="84"/>
      <c r="HUP51" s="84"/>
      <c r="HUQ51" s="84"/>
      <c r="HUR51" s="84"/>
      <c r="HUS51" s="84"/>
      <c r="HUT51" s="84"/>
      <c r="HUU51" s="84"/>
      <c r="HUV51" s="84"/>
      <c r="HUW51" s="84"/>
      <c r="HUX51" s="84"/>
      <c r="HUY51" s="84"/>
      <c r="HUZ51" s="84"/>
      <c r="HVA51" s="84"/>
      <c r="HVB51" s="84"/>
      <c r="HVC51" s="84"/>
      <c r="HVD51" s="84"/>
      <c r="HVE51" s="84"/>
      <c r="HVF51" s="84"/>
      <c r="HVG51" s="84"/>
      <c r="HVH51" s="84"/>
      <c r="HVI51" s="84"/>
      <c r="HVJ51" s="84"/>
      <c r="HVK51" s="84"/>
      <c r="HVL51" s="84"/>
      <c r="HVM51" s="84"/>
      <c r="HVN51" s="84"/>
      <c r="HVO51" s="84"/>
      <c r="HVP51" s="84"/>
      <c r="HVQ51" s="84"/>
      <c r="HVR51" s="84"/>
      <c r="HVS51" s="84"/>
      <c r="HVT51" s="84"/>
      <c r="HVU51" s="84"/>
      <c r="HVV51" s="84"/>
      <c r="HVW51" s="84"/>
      <c r="HVX51" s="84"/>
      <c r="HVY51" s="84"/>
      <c r="HVZ51" s="84"/>
      <c r="HWA51" s="84"/>
      <c r="HWB51" s="84"/>
      <c r="HWC51" s="84"/>
      <c r="HWD51" s="84"/>
      <c r="HWE51" s="84"/>
      <c r="HWF51" s="84"/>
      <c r="HWG51" s="84"/>
      <c r="HWH51" s="84"/>
      <c r="HWI51" s="84"/>
      <c r="HWJ51" s="84"/>
      <c r="HWK51" s="84"/>
      <c r="HWL51" s="84"/>
      <c r="HWM51" s="84"/>
      <c r="HWN51" s="84"/>
      <c r="HWO51" s="84"/>
      <c r="HWP51" s="84"/>
      <c r="HWQ51" s="84"/>
      <c r="HWR51" s="84"/>
      <c r="HWS51" s="84"/>
      <c r="HWT51" s="84"/>
      <c r="HWU51" s="84"/>
      <c r="HWV51" s="84"/>
      <c r="HWW51" s="84"/>
      <c r="HWX51" s="84"/>
      <c r="HWY51" s="84"/>
      <c r="HWZ51" s="84"/>
      <c r="HXA51" s="84"/>
      <c r="HXB51" s="84"/>
      <c r="HXC51" s="84"/>
      <c r="HXD51" s="84"/>
      <c r="HXE51" s="84"/>
      <c r="HXF51" s="84"/>
      <c r="HXG51" s="84"/>
      <c r="HXH51" s="84"/>
      <c r="HXI51" s="84"/>
      <c r="HXJ51" s="84"/>
      <c r="HXK51" s="84"/>
      <c r="HXL51" s="84"/>
      <c r="HXM51" s="84"/>
      <c r="HXN51" s="84"/>
      <c r="HXO51" s="84"/>
      <c r="HXP51" s="84"/>
      <c r="HXQ51" s="84"/>
      <c r="HXR51" s="84"/>
      <c r="HXS51" s="84"/>
      <c r="HXT51" s="84"/>
      <c r="HXU51" s="84"/>
      <c r="HXV51" s="84"/>
      <c r="HXW51" s="84"/>
      <c r="HXX51" s="84"/>
      <c r="HXY51" s="84"/>
      <c r="HXZ51" s="84"/>
      <c r="HYA51" s="84"/>
      <c r="HYB51" s="84"/>
      <c r="HYC51" s="84"/>
      <c r="HYD51" s="84"/>
      <c r="HYE51" s="84"/>
      <c r="HYF51" s="84"/>
      <c r="HYG51" s="84"/>
      <c r="HYH51" s="84"/>
      <c r="HYI51" s="84"/>
      <c r="HYJ51" s="84"/>
      <c r="HYK51" s="84"/>
      <c r="HYL51" s="84"/>
      <c r="HYM51" s="84"/>
      <c r="HYN51" s="84"/>
      <c r="HYO51" s="84"/>
      <c r="HYP51" s="84"/>
      <c r="HYQ51" s="84"/>
      <c r="HYR51" s="84"/>
      <c r="HYS51" s="84"/>
      <c r="HYT51" s="84"/>
      <c r="HYU51" s="84"/>
      <c r="HYV51" s="84"/>
      <c r="HYW51" s="84"/>
      <c r="HYX51" s="84"/>
      <c r="HYY51" s="84"/>
      <c r="HYZ51" s="84"/>
      <c r="HZA51" s="84"/>
      <c r="HZB51" s="84"/>
      <c r="HZC51" s="84"/>
      <c r="HZD51" s="84"/>
      <c r="HZE51" s="84"/>
      <c r="HZF51" s="84"/>
      <c r="HZG51" s="84"/>
      <c r="HZH51" s="84"/>
      <c r="HZI51" s="84"/>
      <c r="HZJ51" s="84"/>
      <c r="HZK51" s="84"/>
      <c r="HZL51" s="84"/>
      <c r="HZM51" s="84"/>
      <c r="HZN51" s="84"/>
      <c r="HZO51" s="84"/>
      <c r="HZP51" s="84"/>
      <c r="HZQ51" s="84"/>
      <c r="HZR51" s="84"/>
      <c r="HZS51" s="84"/>
      <c r="HZT51" s="84"/>
      <c r="HZU51" s="84"/>
      <c r="HZV51" s="84"/>
      <c r="HZW51" s="84"/>
      <c r="HZX51" s="84"/>
      <c r="HZY51" s="84"/>
      <c r="HZZ51" s="84"/>
      <c r="IAA51" s="84"/>
      <c r="IAB51" s="84"/>
      <c r="IAC51" s="84"/>
      <c r="IAD51" s="84"/>
      <c r="IAE51" s="84"/>
      <c r="IAF51" s="84"/>
      <c r="IAG51" s="84"/>
      <c r="IAH51" s="84"/>
      <c r="IAI51" s="84"/>
      <c r="IAJ51" s="84"/>
      <c r="IAK51" s="84"/>
      <c r="IAL51" s="84"/>
      <c r="IAM51" s="84"/>
      <c r="IAN51" s="84"/>
      <c r="IAO51" s="84"/>
      <c r="IAP51" s="84"/>
      <c r="IAQ51" s="84"/>
      <c r="IAR51" s="84"/>
      <c r="IAS51" s="84"/>
      <c r="IAT51" s="84"/>
      <c r="IAU51" s="84"/>
      <c r="IAV51" s="84"/>
      <c r="IAW51" s="84"/>
      <c r="IAX51" s="84"/>
      <c r="IAY51" s="84"/>
      <c r="IAZ51" s="84"/>
      <c r="IBA51" s="84"/>
      <c r="IBB51" s="84"/>
      <c r="IBC51" s="84"/>
      <c r="IBD51" s="84"/>
      <c r="IBE51" s="84"/>
      <c r="IBF51" s="84"/>
      <c r="IBG51" s="84"/>
      <c r="IBH51" s="84"/>
      <c r="IBI51" s="84"/>
      <c r="IBJ51" s="84"/>
      <c r="IBK51" s="84"/>
      <c r="IBL51" s="84"/>
      <c r="IBM51" s="84"/>
      <c r="IBN51" s="84"/>
      <c r="IBO51" s="84"/>
      <c r="IBP51" s="84"/>
      <c r="IBQ51" s="84"/>
      <c r="IBR51" s="84"/>
      <c r="IBS51" s="84"/>
      <c r="IBT51" s="84"/>
      <c r="IBU51" s="84"/>
      <c r="IBV51" s="84"/>
      <c r="IBW51" s="84"/>
      <c r="IBX51" s="84"/>
      <c r="IBY51" s="84"/>
      <c r="IBZ51" s="84"/>
      <c r="ICA51" s="84"/>
      <c r="ICB51" s="84"/>
      <c r="ICC51" s="84"/>
      <c r="ICD51" s="84"/>
      <c r="ICE51" s="84"/>
      <c r="ICF51" s="84"/>
      <c r="ICG51" s="84"/>
      <c r="ICH51" s="84"/>
      <c r="ICI51" s="84"/>
      <c r="ICJ51" s="84"/>
      <c r="ICK51" s="84"/>
      <c r="ICL51" s="84"/>
      <c r="ICM51" s="84"/>
      <c r="ICN51" s="84"/>
      <c r="ICO51" s="84"/>
      <c r="ICP51" s="84"/>
      <c r="ICQ51" s="84"/>
      <c r="ICR51" s="84"/>
      <c r="ICS51" s="84"/>
      <c r="ICT51" s="84"/>
      <c r="ICU51" s="84"/>
      <c r="ICV51" s="84"/>
      <c r="ICW51" s="84"/>
      <c r="ICX51" s="84"/>
      <c r="ICY51" s="84"/>
      <c r="ICZ51" s="84"/>
      <c r="IDA51" s="84"/>
      <c r="IDB51" s="84"/>
      <c r="IDC51" s="84"/>
      <c r="IDD51" s="84"/>
      <c r="IDE51" s="84"/>
      <c r="IDF51" s="84"/>
      <c r="IDG51" s="84"/>
      <c r="IDH51" s="84"/>
      <c r="IDI51" s="84"/>
      <c r="IDJ51" s="84"/>
      <c r="IDK51" s="84"/>
      <c r="IDL51" s="84"/>
      <c r="IDM51" s="84"/>
      <c r="IDN51" s="84"/>
      <c r="IDO51" s="84"/>
      <c r="IDP51" s="84"/>
      <c r="IDQ51" s="84"/>
      <c r="IDR51" s="84"/>
      <c r="IDS51" s="84"/>
      <c r="IDT51" s="84"/>
      <c r="IDU51" s="84"/>
      <c r="IDV51" s="84"/>
      <c r="IDW51" s="84"/>
      <c r="IDX51" s="84"/>
      <c r="IDY51" s="84"/>
      <c r="IDZ51" s="84"/>
      <c r="IEA51" s="84"/>
      <c r="IEB51" s="84"/>
      <c r="IEC51" s="84"/>
      <c r="IED51" s="84"/>
      <c r="IEE51" s="84"/>
      <c r="IEF51" s="84"/>
      <c r="IEG51" s="84"/>
      <c r="IEH51" s="84"/>
      <c r="IEI51" s="84"/>
      <c r="IEJ51" s="84"/>
      <c r="IEK51" s="84"/>
      <c r="IEL51" s="84"/>
      <c r="IEM51" s="84"/>
      <c r="IEN51" s="84"/>
      <c r="IEO51" s="84"/>
      <c r="IEP51" s="84"/>
      <c r="IEQ51" s="84"/>
      <c r="IER51" s="84"/>
      <c r="IES51" s="84"/>
      <c r="IET51" s="84"/>
      <c r="IEU51" s="84"/>
      <c r="IEV51" s="84"/>
      <c r="IEW51" s="84"/>
      <c r="IEX51" s="84"/>
      <c r="IEY51" s="84"/>
      <c r="IEZ51" s="84"/>
      <c r="IFA51" s="84"/>
      <c r="IFB51" s="84"/>
      <c r="IFC51" s="84"/>
      <c r="IFD51" s="84"/>
      <c r="IFE51" s="84"/>
      <c r="IFF51" s="84"/>
      <c r="IFG51" s="84"/>
      <c r="IFH51" s="84"/>
      <c r="IFI51" s="84"/>
      <c r="IFJ51" s="84"/>
      <c r="IFK51" s="84"/>
      <c r="IFL51" s="84"/>
      <c r="IFM51" s="84"/>
      <c r="IFN51" s="84"/>
      <c r="IFO51" s="84"/>
      <c r="IFP51" s="84"/>
      <c r="IFQ51" s="84"/>
      <c r="IFR51" s="84"/>
      <c r="IFS51" s="84"/>
      <c r="IFT51" s="84"/>
      <c r="IFU51" s="84"/>
      <c r="IFV51" s="84"/>
      <c r="IFW51" s="84"/>
      <c r="IFX51" s="84"/>
      <c r="IFY51" s="84"/>
      <c r="IFZ51" s="84"/>
      <c r="IGA51" s="84"/>
      <c r="IGB51" s="84"/>
      <c r="IGC51" s="84"/>
      <c r="IGD51" s="84"/>
      <c r="IGE51" s="84"/>
      <c r="IGF51" s="84"/>
      <c r="IGG51" s="84"/>
      <c r="IGH51" s="84"/>
      <c r="IGI51" s="84"/>
      <c r="IGJ51" s="84"/>
      <c r="IGK51" s="84"/>
      <c r="IGL51" s="84"/>
      <c r="IGM51" s="84"/>
      <c r="IGN51" s="84"/>
      <c r="IGO51" s="84"/>
      <c r="IGP51" s="84"/>
      <c r="IGQ51" s="84"/>
      <c r="IGR51" s="84"/>
      <c r="IGS51" s="84"/>
      <c r="IGT51" s="84"/>
      <c r="IGU51" s="84"/>
      <c r="IGV51" s="84"/>
      <c r="IGW51" s="84"/>
      <c r="IGX51" s="84"/>
      <c r="IGY51" s="84"/>
      <c r="IGZ51" s="84"/>
      <c r="IHA51" s="84"/>
      <c r="IHB51" s="84"/>
      <c r="IHC51" s="84"/>
      <c r="IHD51" s="84"/>
      <c r="IHE51" s="84"/>
      <c r="IHF51" s="84"/>
      <c r="IHG51" s="84"/>
      <c r="IHH51" s="84"/>
      <c r="IHI51" s="84"/>
      <c r="IHJ51" s="84"/>
      <c r="IHK51" s="84"/>
      <c r="IHL51" s="84"/>
      <c r="IHM51" s="84"/>
      <c r="IHN51" s="84"/>
      <c r="IHO51" s="84"/>
      <c r="IHP51" s="84"/>
      <c r="IHQ51" s="84"/>
      <c r="IHR51" s="84"/>
      <c r="IHS51" s="84"/>
      <c r="IHT51" s="84"/>
      <c r="IHU51" s="84"/>
      <c r="IHV51" s="84"/>
      <c r="IHW51" s="84"/>
      <c r="IHX51" s="84"/>
      <c r="IHY51" s="84"/>
      <c r="IHZ51" s="84"/>
      <c r="IIA51" s="84"/>
      <c r="IIB51" s="84"/>
      <c r="IIC51" s="84"/>
      <c r="IID51" s="84"/>
      <c r="IIE51" s="84"/>
      <c r="IIF51" s="84"/>
      <c r="IIG51" s="84"/>
      <c r="IIH51" s="84"/>
      <c r="III51" s="84"/>
      <c r="IIJ51" s="84"/>
      <c r="IIK51" s="84"/>
      <c r="IIL51" s="84"/>
      <c r="IIM51" s="84"/>
      <c r="IIN51" s="84"/>
      <c r="IIO51" s="84"/>
      <c r="IIP51" s="84"/>
      <c r="IIQ51" s="84"/>
      <c r="IIR51" s="84"/>
      <c r="IIS51" s="84"/>
      <c r="IIT51" s="84"/>
      <c r="IIU51" s="84"/>
      <c r="IIV51" s="84"/>
      <c r="IIW51" s="84"/>
      <c r="IIX51" s="84"/>
      <c r="IIY51" s="84"/>
      <c r="IIZ51" s="84"/>
      <c r="IJA51" s="84"/>
      <c r="IJB51" s="84"/>
      <c r="IJC51" s="84"/>
      <c r="IJD51" s="84"/>
      <c r="IJE51" s="84"/>
      <c r="IJF51" s="84"/>
      <c r="IJG51" s="84"/>
      <c r="IJH51" s="84"/>
      <c r="IJI51" s="84"/>
      <c r="IJJ51" s="84"/>
      <c r="IJK51" s="84"/>
      <c r="IJL51" s="84"/>
      <c r="IJM51" s="84"/>
      <c r="IJN51" s="84"/>
      <c r="IJO51" s="84"/>
      <c r="IJP51" s="84"/>
      <c r="IJQ51" s="84"/>
      <c r="IJR51" s="84"/>
      <c r="IJS51" s="84"/>
      <c r="IJT51" s="84"/>
      <c r="IJU51" s="84"/>
      <c r="IJV51" s="84"/>
      <c r="IJW51" s="84"/>
      <c r="IJX51" s="84"/>
      <c r="IJY51" s="84"/>
      <c r="IJZ51" s="84"/>
      <c r="IKA51" s="84"/>
      <c r="IKB51" s="84"/>
      <c r="IKC51" s="84"/>
      <c r="IKD51" s="84"/>
      <c r="IKE51" s="84"/>
      <c r="IKF51" s="84"/>
      <c r="IKG51" s="84"/>
      <c r="IKH51" s="84"/>
      <c r="IKI51" s="84"/>
      <c r="IKJ51" s="84"/>
      <c r="IKK51" s="84"/>
      <c r="IKL51" s="84"/>
      <c r="IKM51" s="84"/>
      <c r="IKN51" s="84"/>
      <c r="IKO51" s="84"/>
      <c r="IKP51" s="84"/>
      <c r="IKQ51" s="84"/>
      <c r="IKR51" s="84"/>
      <c r="IKS51" s="84"/>
      <c r="IKT51" s="84"/>
      <c r="IKU51" s="84"/>
      <c r="IKV51" s="84"/>
      <c r="IKW51" s="84"/>
      <c r="IKX51" s="84"/>
      <c r="IKY51" s="84"/>
      <c r="IKZ51" s="84"/>
      <c r="ILA51" s="84"/>
      <c r="ILB51" s="84"/>
      <c r="ILC51" s="84"/>
      <c r="ILD51" s="84"/>
      <c r="ILE51" s="84"/>
      <c r="ILF51" s="84"/>
      <c r="ILG51" s="84"/>
      <c r="ILH51" s="84"/>
      <c r="ILI51" s="84"/>
      <c r="ILJ51" s="84"/>
      <c r="ILK51" s="84"/>
      <c r="ILL51" s="84"/>
      <c r="ILM51" s="84"/>
      <c r="ILN51" s="84"/>
      <c r="ILO51" s="84"/>
      <c r="ILP51" s="84"/>
      <c r="ILQ51" s="84"/>
      <c r="ILR51" s="84"/>
      <c r="ILS51" s="84"/>
      <c r="ILT51" s="84"/>
      <c r="ILU51" s="84"/>
      <c r="ILV51" s="84"/>
      <c r="ILW51" s="84"/>
      <c r="ILX51" s="84"/>
      <c r="ILY51" s="84"/>
      <c r="ILZ51" s="84"/>
      <c r="IMA51" s="84"/>
      <c r="IMB51" s="84"/>
      <c r="IMC51" s="84"/>
      <c r="IMD51" s="84"/>
      <c r="IME51" s="84"/>
      <c r="IMF51" s="84"/>
      <c r="IMG51" s="84"/>
      <c r="IMH51" s="84"/>
      <c r="IMI51" s="84"/>
      <c r="IMJ51" s="84"/>
      <c r="IMK51" s="84"/>
      <c r="IML51" s="84"/>
      <c r="IMM51" s="84"/>
      <c r="IMN51" s="84"/>
      <c r="IMO51" s="84"/>
      <c r="IMP51" s="84"/>
      <c r="IMQ51" s="84"/>
      <c r="IMR51" s="84"/>
      <c r="IMS51" s="84"/>
      <c r="IMT51" s="84"/>
      <c r="IMU51" s="84"/>
      <c r="IMV51" s="84"/>
      <c r="IMW51" s="84"/>
      <c r="IMX51" s="84"/>
      <c r="IMY51" s="84"/>
      <c r="IMZ51" s="84"/>
      <c r="INA51" s="84"/>
      <c r="INB51" s="84"/>
      <c r="INC51" s="84"/>
      <c r="IND51" s="84"/>
      <c r="INE51" s="84"/>
      <c r="INF51" s="84"/>
      <c r="ING51" s="84"/>
      <c r="INH51" s="84"/>
      <c r="INI51" s="84"/>
      <c r="INJ51" s="84"/>
      <c r="INK51" s="84"/>
      <c r="INL51" s="84"/>
      <c r="INM51" s="84"/>
      <c r="INN51" s="84"/>
      <c r="INO51" s="84"/>
      <c r="INP51" s="84"/>
      <c r="INQ51" s="84"/>
      <c r="INR51" s="84"/>
      <c r="INS51" s="84"/>
      <c r="INT51" s="84"/>
      <c r="INU51" s="84"/>
      <c r="INV51" s="84"/>
      <c r="INW51" s="84"/>
      <c r="INX51" s="84"/>
      <c r="INY51" s="84"/>
      <c r="INZ51" s="84"/>
      <c r="IOA51" s="84"/>
      <c r="IOB51" s="84"/>
      <c r="IOC51" s="84"/>
      <c r="IOD51" s="84"/>
      <c r="IOE51" s="84"/>
      <c r="IOF51" s="84"/>
      <c r="IOG51" s="84"/>
      <c r="IOH51" s="84"/>
      <c r="IOI51" s="84"/>
      <c r="IOJ51" s="84"/>
      <c r="IOK51" s="84"/>
      <c r="IOL51" s="84"/>
      <c r="IOM51" s="84"/>
      <c r="ION51" s="84"/>
      <c r="IOO51" s="84"/>
      <c r="IOP51" s="84"/>
      <c r="IOQ51" s="84"/>
      <c r="IOR51" s="84"/>
      <c r="IOS51" s="84"/>
      <c r="IOT51" s="84"/>
      <c r="IOU51" s="84"/>
      <c r="IOV51" s="84"/>
      <c r="IOW51" s="84"/>
      <c r="IOX51" s="84"/>
      <c r="IOY51" s="84"/>
      <c r="IOZ51" s="84"/>
      <c r="IPA51" s="84"/>
      <c r="IPB51" s="84"/>
      <c r="IPC51" s="84"/>
      <c r="IPD51" s="84"/>
      <c r="IPE51" s="84"/>
      <c r="IPF51" s="84"/>
      <c r="IPG51" s="84"/>
      <c r="IPH51" s="84"/>
      <c r="IPI51" s="84"/>
      <c r="IPJ51" s="84"/>
      <c r="IPK51" s="84"/>
      <c r="IPL51" s="84"/>
      <c r="IPM51" s="84"/>
      <c r="IPN51" s="84"/>
      <c r="IPO51" s="84"/>
      <c r="IPP51" s="84"/>
      <c r="IPQ51" s="84"/>
      <c r="IPR51" s="84"/>
      <c r="IPS51" s="84"/>
      <c r="IPT51" s="84"/>
      <c r="IPU51" s="84"/>
      <c r="IPV51" s="84"/>
      <c r="IPW51" s="84"/>
      <c r="IPX51" s="84"/>
      <c r="IPY51" s="84"/>
      <c r="IPZ51" s="84"/>
      <c r="IQA51" s="84"/>
      <c r="IQB51" s="84"/>
      <c r="IQC51" s="84"/>
      <c r="IQD51" s="84"/>
      <c r="IQE51" s="84"/>
      <c r="IQF51" s="84"/>
      <c r="IQG51" s="84"/>
      <c r="IQH51" s="84"/>
      <c r="IQI51" s="84"/>
      <c r="IQJ51" s="84"/>
      <c r="IQK51" s="84"/>
      <c r="IQL51" s="84"/>
      <c r="IQM51" s="84"/>
      <c r="IQN51" s="84"/>
      <c r="IQO51" s="84"/>
      <c r="IQP51" s="84"/>
      <c r="IQQ51" s="84"/>
      <c r="IQR51" s="84"/>
      <c r="IQS51" s="84"/>
      <c r="IQT51" s="84"/>
      <c r="IQU51" s="84"/>
      <c r="IQV51" s="84"/>
      <c r="IQW51" s="84"/>
      <c r="IQX51" s="84"/>
      <c r="IQY51" s="84"/>
      <c r="IQZ51" s="84"/>
      <c r="IRA51" s="84"/>
      <c r="IRB51" s="84"/>
      <c r="IRC51" s="84"/>
      <c r="IRD51" s="84"/>
      <c r="IRE51" s="84"/>
      <c r="IRF51" s="84"/>
      <c r="IRG51" s="84"/>
      <c r="IRH51" s="84"/>
      <c r="IRI51" s="84"/>
      <c r="IRJ51" s="84"/>
      <c r="IRK51" s="84"/>
      <c r="IRL51" s="84"/>
      <c r="IRM51" s="84"/>
      <c r="IRN51" s="84"/>
      <c r="IRO51" s="84"/>
      <c r="IRP51" s="84"/>
      <c r="IRQ51" s="84"/>
      <c r="IRR51" s="84"/>
      <c r="IRS51" s="84"/>
      <c r="IRT51" s="84"/>
      <c r="IRU51" s="84"/>
      <c r="IRV51" s="84"/>
      <c r="IRW51" s="84"/>
      <c r="IRX51" s="84"/>
      <c r="IRY51" s="84"/>
      <c r="IRZ51" s="84"/>
      <c r="ISA51" s="84"/>
      <c r="ISB51" s="84"/>
      <c r="ISC51" s="84"/>
      <c r="ISD51" s="84"/>
      <c r="ISE51" s="84"/>
      <c r="ISF51" s="84"/>
      <c r="ISG51" s="84"/>
      <c r="ISH51" s="84"/>
      <c r="ISI51" s="84"/>
      <c r="ISJ51" s="84"/>
      <c r="ISK51" s="84"/>
      <c r="ISL51" s="84"/>
      <c r="ISM51" s="84"/>
      <c r="ISN51" s="84"/>
      <c r="ISO51" s="84"/>
      <c r="ISP51" s="84"/>
      <c r="ISQ51" s="84"/>
      <c r="ISR51" s="84"/>
      <c r="ISS51" s="84"/>
      <c r="IST51" s="84"/>
      <c r="ISU51" s="84"/>
      <c r="ISV51" s="84"/>
      <c r="ISW51" s="84"/>
      <c r="ISX51" s="84"/>
      <c r="ISY51" s="84"/>
      <c r="ISZ51" s="84"/>
      <c r="ITA51" s="84"/>
      <c r="ITB51" s="84"/>
      <c r="ITC51" s="84"/>
      <c r="ITD51" s="84"/>
      <c r="ITE51" s="84"/>
      <c r="ITF51" s="84"/>
      <c r="ITG51" s="84"/>
      <c r="ITH51" s="84"/>
      <c r="ITI51" s="84"/>
      <c r="ITJ51" s="84"/>
      <c r="ITK51" s="84"/>
      <c r="ITL51" s="84"/>
      <c r="ITM51" s="84"/>
      <c r="ITN51" s="84"/>
      <c r="ITO51" s="84"/>
      <c r="ITP51" s="84"/>
      <c r="ITQ51" s="84"/>
      <c r="ITR51" s="84"/>
      <c r="ITS51" s="84"/>
      <c r="ITT51" s="84"/>
      <c r="ITU51" s="84"/>
      <c r="ITV51" s="84"/>
      <c r="ITW51" s="84"/>
      <c r="ITX51" s="84"/>
      <c r="ITY51" s="84"/>
      <c r="ITZ51" s="84"/>
      <c r="IUA51" s="84"/>
      <c r="IUB51" s="84"/>
      <c r="IUC51" s="84"/>
      <c r="IUD51" s="84"/>
      <c r="IUE51" s="84"/>
      <c r="IUF51" s="84"/>
      <c r="IUG51" s="84"/>
      <c r="IUH51" s="84"/>
      <c r="IUI51" s="84"/>
      <c r="IUJ51" s="84"/>
      <c r="IUK51" s="84"/>
      <c r="IUL51" s="84"/>
      <c r="IUM51" s="84"/>
      <c r="IUN51" s="84"/>
      <c r="IUO51" s="84"/>
      <c r="IUP51" s="84"/>
      <c r="IUQ51" s="84"/>
      <c r="IUR51" s="84"/>
      <c r="IUS51" s="84"/>
      <c r="IUT51" s="84"/>
      <c r="IUU51" s="84"/>
      <c r="IUV51" s="84"/>
      <c r="IUW51" s="84"/>
      <c r="IUX51" s="84"/>
      <c r="IUY51" s="84"/>
      <c r="IUZ51" s="84"/>
      <c r="IVA51" s="84"/>
      <c r="IVB51" s="84"/>
      <c r="IVC51" s="84"/>
      <c r="IVD51" s="84"/>
      <c r="IVE51" s="84"/>
      <c r="IVF51" s="84"/>
      <c r="IVG51" s="84"/>
      <c r="IVH51" s="84"/>
      <c r="IVI51" s="84"/>
      <c r="IVJ51" s="84"/>
      <c r="IVK51" s="84"/>
      <c r="IVL51" s="84"/>
      <c r="IVM51" s="84"/>
      <c r="IVN51" s="84"/>
      <c r="IVO51" s="84"/>
      <c r="IVP51" s="84"/>
      <c r="IVQ51" s="84"/>
      <c r="IVR51" s="84"/>
      <c r="IVS51" s="84"/>
      <c r="IVT51" s="84"/>
      <c r="IVU51" s="84"/>
      <c r="IVV51" s="84"/>
      <c r="IVW51" s="84"/>
      <c r="IVX51" s="84"/>
      <c r="IVY51" s="84"/>
      <c r="IVZ51" s="84"/>
      <c r="IWA51" s="84"/>
      <c r="IWB51" s="84"/>
      <c r="IWC51" s="84"/>
      <c r="IWD51" s="84"/>
      <c r="IWE51" s="84"/>
      <c r="IWF51" s="84"/>
      <c r="IWG51" s="84"/>
      <c r="IWH51" s="84"/>
      <c r="IWI51" s="84"/>
      <c r="IWJ51" s="84"/>
      <c r="IWK51" s="84"/>
      <c r="IWL51" s="84"/>
      <c r="IWM51" s="84"/>
      <c r="IWN51" s="84"/>
      <c r="IWO51" s="84"/>
      <c r="IWP51" s="84"/>
      <c r="IWQ51" s="84"/>
      <c r="IWR51" s="84"/>
      <c r="IWS51" s="84"/>
      <c r="IWT51" s="84"/>
      <c r="IWU51" s="84"/>
      <c r="IWV51" s="84"/>
      <c r="IWW51" s="84"/>
      <c r="IWX51" s="84"/>
      <c r="IWY51" s="84"/>
      <c r="IWZ51" s="84"/>
      <c r="IXA51" s="84"/>
      <c r="IXB51" s="84"/>
      <c r="IXC51" s="84"/>
      <c r="IXD51" s="84"/>
      <c r="IXE51" s="84"/>
      <c r="IXF51" s="84"/>
      <c r="IXG51" s="84"/>
      <c r="IXH51" s="84"/>
      <c r="IXI51" s="84"/>
      <c r="IXJ51" s="84"/>
      <c r="IXK51" s="84"/>
      <c r="IXL51" s="84"/>
      <c r="IXM51" s="84"/>
      <c r="IXN51" s="84"/>
      <c r="IXO51" s="84"/>
      <c r="IXP51" s="84"/>
      <c r="IXQ51" s="84"/>
      <c r="IXR51" s="84"/>
      <c r="IXS51" s="84"/>
      <c r="IXT51" s="84"/>
      <c r="IXU51" s="84"/>
      <c r="IXV51" s="84"/>
      <c r="IXW51" s="84"/>
      <c r="IXX51" s="84"/>
      <c r="IXY51" s="84"/>
      <c r="IXZ51" s="84"/>
      <c r="IYA51" s="84"/>
      <c r="IYB51" s="84"/>
      <c r="IYC51" s="84"/>
      <c r="IYD51" s="84"/>
      <c r="IYE51" s="84"/>
      <c r="IYF51" s="84"/>
      <c r="IYG51" s="84"/>
      <c r="IYH51" s="84"/>
      <c r="IYI51" s="84"/>
      <c r="IYJ51" s="84"/>
      <c r="IYK51" s="84"/>
      <c r="IYL51" s="84"/>
      <c r="IYM51" s="84"/>
      <c r="IYN51" s="84"/>
      <c r="IYO51" s="84"/>
      <c r="IYP51" s="84"/>
      <c r="IYQ51" s="84"/>
      <c r="IYR51" s="84"/>
      <c r="IYS51" s="84"/>
      <c r="IYT51" s="84"/>
      <c r="IYU51" s="84"/>
      <c r="IYV51" s="84"/>
      <c r="IYW51" s="84"/>
      <c r="IYX51" s="84"/>
      <c r="IYY51" s="84"/>
      <c r="IYZ51" s="84"/>
      <c r="IZA51" s="84"/>
      <c r="IZB51" s="84"/>
      <c r="IZC51" s="84"/>
      <c r="IZD51" s="84"/>
      <c r="IZE51" s="84"/>
      <c r="IZF51" s="84"/>
      <c r="IZG51" s="84"/>
      <c r="IZH51" s="84"/>
      <c r="IZI51" s="84"/>
      <c r="IZJ51" s="84"/>
      <c r="IZK51" s="84"/>
      <c r="IZL51" s="84"/>
      <c r="IZM51" s="84"/>
      <c r="IZN51" s="84"/>
      <c r="IZO51" s="84"/>
      <c r="IZP51" s="84"/>
      <c r="IZQ51" s="84"/>
      <c r="IZR51" s="84"/>
      <c r="IZS51" s="84"/>
      <c r="IZT51" s="84"/>
      <c r="IZU51" s="84"/>
      <c r="IZV51" s="84"/>
      <c r="IZW51" s="84"/>
      <c r="IZX51" s="84"/>
      <c r="IZY51" s="84"/>
      <c r="IZZ51" s="84"/>
      <c r="JAA51" s="84"/>
      <c r="JAB51" s="84"/>
      <c r="JAC51" s="84"/>
      <c r="JAD51" s="84"/>
      <c r="JAE51" s="84"/>
      <c r="JAF51" s="84"/>
      <c r="JAG51" s="84"/>
      <c r="JAH51" s="84"/>
      <c r="JAI51" s="84"/>
      <c r="JAJ51" s="84"/>
      <c r="JAK51" s="84"/>
      <c r="JAL51" s="84"/>
      <c r="JAM51" s="84"/>
      <c r="JAN51" s="84"/>
      <c r="JAO51" s="84"/>
      <c r="JAP51" s="84"/>
      <c r="JAQ51" s="84"/>
      <c r="JAR51" s="84"/>
      <c r="JAS51" s="84"/>
      <c r="JAT51" s="84"/>
      <c r="JAU51" s="84"/>
      <c r="JAV51" s="84"/>
      <c r="JAW51" s="84"/>
      <c r="JAX51" s="84"/>
      <c r="JAY51" s="84"/>
      <c r="JAZ51" s="84"/>
      <c r="JBA51" s="84"/>
      <c r="JBB51" s="84"/>
      <c r="JBC51" s="84"/>
      <c r="JBD51" s="84"/>
      <c r="JBE51" s="84"/>
      <c r="JBF51" s="84"/>
      <c r="JBG51" s="84"/>
      <c r="JBH51" s="84"/>
      <c r="JBI51" s="84"/>
      <c r="JBJ51" s="84"/>
      <c r="JBK51" s="84"/>
      <c r="JBL51" s="84"/>
      <c r="JBM51" s="84"/>
      <c r="JBN51" s="84"/>
      <c r="JBO51" s="84"/>
      <c r="JBP51" s="84"/>
      <c r="JBQ51" s="84"/>
      <c r="JBR51" s="84"/>
      <c r="JBS51" s="84"/>
      <c r="JBT51" s="84"/>
      <c r="JBU51" s="84"/>
      <c r="JBV51" s="84"/>
      <c r="JBW51" s="84"/>
      <c r="JBX51" s="84"/>
      <c r="JBY51" s="84"/>
      <c r="JBZ51" s="84"/>
      <c r="JCA51" s="84"/>
      <c r="JCB51" s="84"/>
      <c r="JCC51" s="84"/>
      <c r="JCD51" s="84"/>
      <c r="JCE51" s="84"/>
      <c r="JCF51" s="84"/>
      <c r="JCG51" s="84"/>
      <c r="JCH51" s="84"/>
      <c r="JCI51" s="84"/>
      <c r="JCJ51" s="84"/>
      <c r="JCK51" s="84"/>
      <c r="JCL51" s="84"/>
      <c r="JCM51" s="84"/>
      <c r="JCN51" s="84"/>
      <c r="JCO51" s="84"/>
      <c r="JCP51" s="84"/>
      <c r="JCQ51" s="84"/>
      <c r="JCR51" s="84"/>
      <c r="JCS51" s="84"/>
      <c r="JCT51" s="84"/>
      <c r="JCU51" s="84"/>
      <c r="JCV51" s="84"/>
      <c r="JCW51" s="84"/>
      <c r="JCX51" s="84"/>
      <c r="JCY51" s="84"/>
      <c r="JCZ51" s="84"/>
      <c r="JDA51" s="84"/>
      <c r="JDB51" s="84"/>
      <c r="JDC51" s="84"/>
      <c r="JDD51" s="84"/>
      <c r="JDE51" s="84"/>
      <c r="JDF51" s="84"/>
      <c r="JDG51" s="84"/>
      <c r="JDH51" s="84"/>
      <c r="JDI51" s="84"/>
      <c r="JDJ51" s="84"/>
      <c r="JDK51" s="84"/>
      <c r="JDL51" s="84"/>
      <c r="JDM51" s="84"/>
      <c r="JDN51" s="84"/>
      <c r="JDO51" s="84"/>
      <c r="JDP51" s="84"/>
      <c r="JDQ51" s="84"/>
      <c r="JDR51" s="84"/>
      <c r="JDS51" s="84"/>
      <c r="JDT51" s="84"/>
      <c r="JDU51" s="84"/>
      <c r="JDV51" s="84"/>
      <c r="JDW51" s="84"/>
      <c r="JDX51" s="84"/>
      <c r="JDY51" s="84"/>
      <c r="JDZ51" s="84"/>
      <c r="JEA51" s="84"/>
      <c r="JEB51" s="84"/>
      <c r="JEC51" s="84"/>
      <c r="JED51" s="84"/>
      <c r="JEE51" s="84"/>
      <c r="JEF51" s="84"/>
      <c r="JEG51" s="84"/>
      <c r="JEH51" s="84"/>
      <c r="JEI51" s="84"/>
      <c r="JEJ51" s="84"/>
      <c r="JEK51" s="84"/>
      <c r="JEL51" s="84"/>
      <c r="JEM51" s="84"/>
      <c r="JEN51" s="84"/>
      <c r="JEO51" s="84"/>
      <c r="JEP51" s="84"/>
      <c r="JEQ51" s="84"/>
      <c r="JER51" s="84"/>
      <c r="JES51" s="84"/>
      <c r="JET51" s="84"/>
      <c r="JEU51" s="84"/>
      <c r="JEV51" s="84"/>
      <c r="JEW51" s="84"/>
      <c r="JEX51" s="84"/>
      <c r="JEY51" s="84"/>
      <c r="JEZ51" s="84"/>
      <c r="JFA51" s="84"/>
      <c r="JFB51" s="84"/>
      <c r="JFC51" s="84"/>
      <c r="JFD51" s="84"/>
      <c r="JFE51" s="84"/>
      <c r="JFF51" s="84"/>
      <c r="JFG51" s="84"/>
      <c r="JFH51" s="84"/>
      <c r="JFI51" s="84"/>
      <c r="JFJ51" s="84"/>
      <c r="JFK51" s="84"/>
      <c r="JFL51" s="84"/>
      <c r="JFM51" s="84"/>
      <c r="JFN51" s="84"/>
      <c r="JFO51" s="84"/>
      <c r="JFP51" s="84"/>
      <c r="JFQ51" s="84"/>
      <c r="JFR51" s="84"/>
      <c r="JFS51" s="84"/>
      <c r="JFT51" s="84"/>
      <c r="JFU51" s="84"/>
      <c r="JFV51" s="84"/>
      <c r="JFW51" s="84"/>
      <c r="JFX51" s="84"/>
      <c r="JFY51" s="84"/>
      <c r="JFZ51" s="84"/>
      <c r="JGA51" s="84"/>
      <c r="JGB51" s="84"/>
      <c r="JGC51" s="84"/>
      <c r="JGD51" s="84"/>
      <c r="JGE51" s="84"/>
      <c r="JGF51" s="84"/>
      <c r="JGG51" s="84"/>
      <c r="JGH51" s="84"/>
      <c r="JGI51" s="84"/>
      <c r="JGJ51" s="84"/>
      <c r="JGK51" s="84"/>
      <c r="JGL51" s="84"/>
      <c r="JGM51" s="84"/>
      <c r="JGN51" s="84"/>
      <c r="JGO51" s="84"/>
      <c r="JGP51" s="84"/>
      <c r="JGQ51" s="84"/>
      <c r="JGR51" s="84"/>
      <c r="JGS51" s="84"/>
      <c r="JGT51" s="84"/>
      <c r="JGU51" s="84"/>
      <c r="JGV51" s="84"/>
      <c r="JGW51" s="84"/>
      <c r="JGX51" s="84"/>
      <c r="JGY51" s="84"/>
      <c r="JGZ51" s="84"/>
      <c r="JHA51" s="84"/>
      <c r="JHB51" s="84"/>
      <c r="JHC51" s="84"/>
      <c r="JHD51" s="84"/>
      <c r="JHE51" s="84"/>
      <c r="JHF51" s="84"/>
      <c r="JHG51" s="84"/>
      <c r="JHH51" s="84"/>
      <c r="JHI51" s="84"/>
      <c r="JHJ51" s="84"/>
      <c r="JHK51" s="84"/>
      <c r="JHL51" s="84"/>
      <c r="JHM51" s="84"/>
      <c r="JHN51" s="84"/>
      <c r="JHO51" s="84"/>
      <c r="JHP51" s="84"/>
      <c r="JHQ51" s="84"/>
      <c r="JHR51" s="84"/>
      <c r="JHS51" s="84"/>
      <c r="JHT51" s="84"/>
      <c r="JHU51" s="84"/>
      <c r="JHV51" s="84"/>
      <c r="JHW51" s="84"/>
      <c r="JHX51" s="84"/>
      <c r="JHY51" s="84"/>
      <c r="JHZ51" s="84"/>
      <c r="JIA51" s="84"/>
      <c r="JIB51" s="84"/>
      <c r="JIC51" s="84"/>
      <c r="JID51" s="84"/>
      <c r="JIE51" s="84"/>
      <c r="JIF51" s="84"/>
      <c r="JIG51" s="84"/>
      <c r="JIH51" s="84"/>
      <c r="JII51" s="84"/>
      <c r="JIJ51" s="84"/>
      <c r="JIK51" s="84"/>
      <c r="JIL51" s="84"/>
      <c r="JIM51" s="84"/>
      <c r="JIN51" s="84"/>
      <c r="JIO51" s="84"/>
      <c r="JIP51" s="84"/>
      <c r="JIQ51" s="84"/>
      <c r="JIR51" s="84"/>
      <c r="JIS51" s="84"/>
      <c r="JIT51" s="84"/>
      <c r="JIU51" s="84"/>
      <c r="JIV51" s="84"/>
      <c r="JIW51" s="84"/>
      <c r="JIX51" s="84"/>
      <c r="JIY51" s="84"/>
      <c r="JIZ51" s="84"/>
      <c r="JJA51" s="84"/>
      <c r="JJB51" s="84"/>
      <c r="JJC51" s="84"/>
      <c r="JJD51" s="84"/>
      <c r="JJE51" s="84"/>
      <c r="JJF51" s="84"/>
      <c r="JJG51" s="84"/>
      <c r="JJH51" s="84"/>
      <c r="JJI51" s="84"/>
      <c r="JJJ51" s="84"/>
      <c r="JJK51" s="84"/>
      <c r="JJL51" s="84"/>
      <c r="JJM51" s="84"/>
      <c r="JJN51" s="84"/>
      <c r="JJO51" s="84"/>
      <c r="JJP51" s="84"/>
      <c r="JJQ51" s="84"/>
      <c r="JJR51" s="84"/>
      <c r="JJS51" s="84"/>
      <c r="JJT51" s="84"/>
      <c r="JJU51" s="84"/>
      <c r="JJV51" s="84"/>
      <c r="JJW51" s="84"/>
      <c r="JJX51" s="84"/>
      <c r="JJY51" s="84"/>
      <c r="JJZ51" s="84"/>
      <c r="JKA51" s="84"/>
      <c r="JKB51" s="84"/>
      <c r="JKC51" s="84"/>
      <c r="JKD51" s="84"/>
      <c r="JKE51" s="84"/>
      <c r="JKF51" s="84"/>
      <c r="JKG51" s="84"/>
      <c r="JKH51" s="84"/>
      <c r="JKI51" s="84"/>
      <c r="JKJ51" s="84"/>
      <c r="JKK51" s="84"/>
      <c r="JKL51" s="84"/>
      <c r="JKM51" s="84"/>
      <c r="JKN51" s="84"/>
      <c r="JKO51" s="84"/>
      <c r="JKP51" s="84"/>
      <c r="JKQ51" s="84"/>
      <c r="JKR51" s="84"/>
      <c r="JKS51" s="84"/>
      <c r="JKT51" s="84"/>
      <c r="JKU51" s="84"/>
      <c r="JKV51" s="84"/>
      <c r="JKW51" s="84"/>
      <c r="JKX51" s="84"/>
      <c r="JKY51" s="84"/>
      <c r="JKZ51" s="84"/>
      <c r="JLA51" s="84"/>
      <c r="JLB51" s="84"/>
      <c r="JLC51" s="84"/>
      <c r="JLD51" s="84"/>
      <c r="JLE51" s="84"/>
      <c r="JLF51" s="84"/>
      <c r="JLG51" s="84"/>
      <c r="JLH51" s="84"/>
      <c r="JLI51" s="84"/>
      <c r="JLJ51" s="84"/>
      <c r="JLK51" s="84"/>
      <c r="JLL51" s="84"/>
      <c r="JLM51" s="84"/>
      <c r="JLN51" s="84"/>
      <c r="JLO51" s="84"/>
      <c r="JLP51" s="84"/>
      <c r="JLQ51" s="84"/>
      <c r="JLR51" s="84"/>
      <c r="JLS51" s="84"/>
      <c r="JLT51" s="84"/>
      <c r="JLU51" s="84"/>
      <c r="JLV51" s="84"/>
      <c r="JLW51" s="84"/>
      <c r="JLX51" s="84"/>
      <c r="JLY51" s="84"/>
      <c r="JLZ51" s="84"/>
      <c r="JMA51" s="84"/>
      <c r="JMB51" s="84"/>
      <c r="JMC51" s="84"/>
      <c r="JMD51" s="84"/>
      <c r="JME51" s="84"/>
      <c r="JMF51" s="84"/>
      <c r="JMG51" s="84"/>
      <c r="JMH51" s="84"/>
      <c r="JMI51" s="84"/>
      <c r="JMJ51" s="84"/>
      <c r="JMK51" s="84"/>
      <c r="JML51" s="84"/>
      <c r="JMM51" s="84"/>
      <c r="JMN51" s="84"/>
      <c r="JMO51" s="84"/>
      <c r="JMP51" s="84"/>
      <c r="JMQ51" s="84"/>
      <c r="JMR51" s="84"/>
      <c r="JMS51" s="84"/>
      <c r="JMT51" s="84"/>
      <c r="JMU51" s="84"/>
      <c r="JMV51" s="84"/>
      <c r="JMW51" s="84"/>
      <c r="JMX51" s="84"/>
      <c r="JMY51" s="84"/>
      <c r="JMZ51" s="84"/>
      <c r="JNA51" s="84"/>
      <c r="JNB51" s="84"/>
      <c r="JNC51" s="84"/>
      <c r="JND51" s="84"/>
      <c r="JNE51" s="84"/>
      <c r="JNF51" s="84"/>
      <c r="JNG51" s="84"/>
      <c r="JNH51" s="84"/>
      <c r="JNI51" s="84"/>
      <c r="JNJ51" s="84"/>
      <c r="JNK51" s="84"/>
      <c r="JNL51" s="84"/>
      <c r="JNM51" s="84"/>
      <c r="JNN51" s="84"/>
      <c r="JNO51" s="84"/>
      <c r="JNP51" s="84"/>
      <c r="JNQ51" s="84"/>
      <c r="JNR51" s="84"/>
      <c r="JNS51" s="84"/>
      <c r="JNT51" s="84"/>
      <c r="JNU51" s="84"/>
      <c r="JNV51" s="84"/>
      <c r="JNW51" s="84"/>
      <c r="JNX51" s="84"/>
      <c r="JNY51" s="84"/>
      <c r="JNZ51" s="84"/>
      <c r="JOA51" s="84"/>
      <c r="JOB51" s="84"/>
      <c r="JOC51" s="84"/>
      <c r="JOD51" s="84"/>
      <c r="JOE51" s="84"/>
      <c r="JOF51" s="84"/>
      <c r="JOG51" s="84"/>
      <c r="JOH51" s="84"/>
      <c r="JOI51" s="84"/>
      <c r="JOJ51" s="84"/>
      <c r="JOK51" s="84"/>
      <c r="JOL51" s="84"/>
      <c r="JOM51" s="84"/>
      <c r="JON51" s="84"/>
      <c r="JOO51" s="84"/>
      <c r="JOP51" s="84"/>
      <c r="JOQ51" s="84"/>
      <c r="JOR51" s="84"/>
      <c r="JOS51" s="84"/>
      <c r="JOT51" s="84"/>
      <c r="JOU51" s="84"/>
      <c r="JOV51" s="84"/>
      <c r="JOW51" s="84"/>
      <c r="JOX51" s="84"/>
      <c r="JOY51" s="84"/>
      <c r="JOZ51" s="84"/>
      <c r="JPA51" s="84"/>
      <c r="JPB51" s="84"/>
      <c r="JPC51" s="84"/>
      <c r="JPD51" s="84"/>
      <c r="JPE51" s="84"/>
      <c r="JPF51" s="84"/>
      <c r="JPG51" s="84"/>
      <c r="JPH51" s="84"/>
      <c r="JPI51" s="84"/>
      <c r="JPJ51" s="84"/>
      <c r="JPK51" s="84"/>
      <c r="JPL51" s="84"/>
      <c r="JPM51" s="84"/>
      <c r="JPN51" s="84"/>
      <c r="JPO51" s="84"/>
      <c r="JPP51" s="84"/>
      <c r="JPQ51" s="84"/>
      <c r="JPR51" s="84"/>
      <c r="JPS51" s="84"/>
      <c r="JPT51" s="84"/>
      <c r="JPU51" s="84"/>
      <c r="JPV51" s="84"/>
      <c r="JPW51" s="84"/>
      <c r="JPX51" s="84"/>
      <c r="JPY51" s="84"/>
      <c r="JPZ51" s="84"/>
      <c r="JQA51" s="84"/>
      <c r="JQB51" s="84"/>
      <c r="JQC51" s="84"/>
      <c r="JQD51" s="84"/>
      <c r="JQE51" s="84"/>
      <c r="JQF51" s="84"/>
      <c r="JQG51" s="84"/>
      <c r="JQH51" s="84"/>
      <c r="JQI51" s="84"/>
      <c r="JQJ51" s="84"/>
      <c r="JQK51" s="84"/>
      <c r="JQL51" s="84"/>
      <c r="JQM51" s="84"/>
      <c r="JQN51" s="84"/>
      <c r="JQO51" s="84"/>
      <c r="JQP51" s="84"/>
      <c r="JQQ51" s="84"/>
      <c r="JQR51" s="84"/>
      <c r="JQS51" s="84"/>
      <c r="JQT51" s="84"/>
      <c r="JQU51" s="84"/>
      <c r="JQV51" s="84"/>
      <c r="JQW51" s="84"/>
      <c r="JQX51" s="84"/>
      <c r="JQY51" s="84"/>
      <c r="JQZ51" s="84"/>
      <c r="JRA51" s="84"/>
      <c r="JRB51" s="84"/>
      <c r="JRC51" s="84"/>
      <c r="JRD51" s="84"/>
      <c r="JRE51" s="84"/>
      <c r="JRF51" s="84"/>
      <c r="JRG51" s="84"/>
      <c r="JRH51" s="84"/>
      <c r="JRI51" s="84"/>
      <c r="JRJ51" s="84"/>
      <c r="JRK51" s="84"/>
      <c r="JRL51" s="84"/>
      <c r="JRM51" s="84"/>
      <c r="JRN51" s="84"/>
      <c r="JRO51" s="84"/>
      <c r="JRP51" s="84"/>
      <c r="JRQ51" s="84"/>
      <c r="JRR51" s="84"/>
      <c r="JRS51" s="84"/>
      <c r="JRT51" s="84"/>
      <c r="JRU51" s="84"/>
      <c r="JRV51" s="84"/>
      <c r="JRW51" s="84"/>
      <c r="JRX51" s="84"/>
      <c r="JRY51" s="84"/>
      <c r="JRZ51" s="84"/>
      <c r="JSA51" s="84"/>
      <c r="JSB51" s="84"/>
      <c r="JSC51" s="84"/>
      <c r="JSD51" s="84"/>
      <c r="JSE51" s="84"/>
      <c r="JSF51" s="84"/>
      <c r="JSG51" s="84"/>
      <c r="JSH51" s="84"/>
      <c r="JSI51" s="84"/>
      <c r="JSJ51" s="84"/>
      <c r="JSK51" s="84"/>
      <c r="JSL51" s="84"/>
      <c r="JSM51" s="84"/>
      <c r="JSN51" s="84"/>
      <c r="JSO51" s="84"/>
      <c r="JSP51" s="84"/>
      <c r="JSQ51" s="84"/>
      <c r="JSR51" s="84"/>
      <c r="JSS51" s="84"/>
      <c r="JST51" s="84"/>
      <c r="JSU51" s="84"/>
      <c r="JSV51" s="84"/>
      <c r="JSW51" s="84"/>
      <c r="JSX51" s="84"/>
      <c r="JSY51" s="84"/>
      <c r="JSZ51" s="84"/>
      <c r="JTA51" s="84"/>
      <c r="JTB51" s="84"/>
      <c r="JTC51" s="84"/>
      <c r="JTD51" s="84"/>
      <c r="JTE51" s="84"/>
      <c r="JTF51" s="84"/>
      <c r="JTG51" s="84"/>
      <c r="JTH51" s="84"/>
      <c r="JTI51" s="84"/>
      <c r="JTJ51" s="84"/>
      <c r="JTK51" s="84"/>
      <c r="JTL51" s="84"/>
      <c r="JTM51" s="84"/>
      <c r="JTN51" s="84"/>
      <c r="JTO51" s="84"/>
      <c r="JTP51" s="84"/>
      <c r="JTQ51" s="84"/>
      <c r="JTR51" s="84"/>
      <c r="JTS51" s="84"/>
      <c r="JTT51" s="84"/>
      <c r="JTU51" s="84"/>
      <c r="JTV51" s="84"/>
      <c r="JTW51" s="84"/>
      <c r="JTX51" s="84"/>
      <c r="JTY51" s="84"/>
      <c r="JTZ51" s="84"/>
      <c r="JUA51" s="84"/>
      <c r="JUB51" s="84"/>
      <c r="JUC51" s="84"/>
      <c r="JUD51" s="84"/>
      <c r="JUE51" s="84"/>
      <c r="JUF51" s="84"/>
      <c r="JUG51" s="84"/>
      <c r="JUH51" s="84"/>
      <c r="JUI51" s="84"/>
      <c r="JUJ51" s="84"/>
      <c r="JUK51" s="84"/>
      <c r="JUL51" s="84"/>
      <c r="JUM51" s="84"/>
      <c r="JUN51" s="84"/>
      <c r="JUO51" s="84"/>
      <c r="JUP51" s="84"/>
      <c r="JUQ51" s="84"/>
      <c r="JUR51" s="84"/>
      <c r="JUS51" s="84"/>
      <c r="JUT51" s="84"/>
      <c r="JUU51" s="84"/>
      <c r="JUV51" s="84"/>
      <c r="JUW51" s="84"/>
      <c r="JUX51" s="84"/>
      <c r="JUY51" s="84"/>
      <c r="JUZ51" s="84"/>
      <c r="JVA51" s="84"/>
      <c r="JVB51" s="84"/>
      <c r="JVC51" s="84"/>
      <c r="JVD51" s="84"/>
      <c r="JVE51" s="84"/>
      <c r="JVF51" s="84"/>
      <c r="JVG51" s="84"/>
      <c r="JVH51" s="84"/>
      <c r="JVI51" s="84"/>
      <c r="JVJ51" s="84"/>
      <c r="JVK51" s="84"/>
      <c r="JVL51" s="84"/>
      <c r="JVM51" s="84"/>
      <c r="JVN51" s="84"/>
      <c r="JVO51" s="84"/>
      <c r="JVP51" s="84"/>
      <c r="JVQ51" s="84"/>
      <c r="JVR51" s="84"/>
      <c r="JVS51" s="84"/>
      <c r="JVT51" s="84"/>
      <c r="JVU51" s="84"/>
      <c r="JVV51" s="84"/>
      <c r="JVW51" s="84"/>
      <c r="JVX51" s="84"/>
      <c r="JVY51" s="84"/>
      <c r="JVZ51" s="84"/>
      <c r="JWA51" s="84"/>
      <c r="JWB51" s="84"/>
      <c r="JWC51" s="84"/>
      <c r="JWD51" s="84"/>
      <c r="JWE51" s="84"/>
      <c r="JWF51" s="84"/>
      <c r="JWG51" s="84"/>
      <c r="JWH51" s="84"/>
      <c r="JWI51" s="84"/>
      <c r="JWJ51" s="84"/>
      <c r="JWK51" s="84"/>
      <c r="JWL51" s="84"/>
      <c r="JWM51" s="84"/>
      <c r="JWN51" s="84"/>
      <c r="JWO51" s="84"/>
      <c r="JWP51" s="84"/>
      <c r="JWQ51" s="84"/>
      <c r="JWR51" s="84"/>
      <c r="JWS51" s="84"/>
      <c r="JWT51" s="84"/>
      <c r="JWU51" s="84"/>
      <c r="JWV51" s="84"/>
      <c r="JWW51" s="84"/>
      <c r="JWX51" s="84"/>
      <c r="JWY51" s="84"/>
      <c r="JWZ51" s="84"/>
      <c r="JXA51" s="84"/>
      <c r="JXB51" s="84"/>
      <c r="JXC51" s="84"/>
      <c r="JXD51" s="84"/>
      <c r="JXE51" s="84"/>
      <c r="JXF51" s="84"/>
      <c r="JXG51" s="84"/>
      <c r="JXH51" s="84"/>
      <c r="JXI51" s="84"/>
      <c r="JXJ51" s="84"/>
      <c r="JXK51" s="84"/>
      <c r="JXL51" s="84"/>
      <c r="JXM51" s="84"/>
      <c r="JXN51" s="84"/>
      <c r="JXO51" s="84"/>
      <c r="JXP51" s="84"/>
      <c r="JXQ51" s="84"/>
      <c r="JXR51" s="84"/>
      <c r="JXS51" s="84"/>
      <c r="JXT51" s="84"/>
      <c r="JXU51" s="84"/>
      <c r="JXV51" s="84"/>
      <c r="JXW51" s="84"/>
      <c r="JXX51" s="84"/>
      <c r="JXY51" s="84"/>
      <c r="JXZ51" s="84"/>
      <c r="JYA51" s="84"/>
      <c r="JYB51" s="84"/>
      <c r="JYC51" s="84"/>
      <c r="JYD51" s="84"/>
      <c r="JYE51" s="84"/>
      <c r="JYF51" s="84"/>
      <c r="JYG51" s="84"/>
      <c r="JYH51" s="84"/>
      <c r="JYI51" s="84"/>
      <c r="JYJ51" s="84"/>
      <c r="JYK51" s="84"/>
      <c r="JYL51" s="84"/>
      <c r="JYM51" s="84"/>
      <c r="JYN51" s="84"/>
      <c r="JYO51" s="84"/>
      <c r="JYP51" s="84"/>
      <c r="JYQ51" s="84"/>
      <c r="JYR51" s="84"/>
      <c r="JYS51" s="84"/>
      <c r="JYT51" s="84"/>
      <c r="JYU51" s="84"/>
      <c r="JYV51" s="84"/>
      <c r="JYW51" s="84"/>
      <c r="JYX51" s="84"/>
      <c r="JYY51" s="84"/>
      <c r="JYZ51" s="84"/>
      <c r="JZA51" s="84"/>
      <c r="JZB51" s="84"/>
      <c r="JZC51" s="84"/>
      <c r="JZD51" s="84"/>
      <c r="JZE51" s="84"/>
      <c r="JZF51" s="84"/>
      <c r="JZG51" s="84"/>
      <c r="JZH51" s="84"/>
      <c r="JZI51" s="84"/>
      <c r="JZJ51" s="84"/>
      <c r="JZK51" s="84"/>
      <c r="JZL51" s="84"/>
      <c r="JZM51" s="84"/>
      <c r="JZN51" s="84"/>
      <c r="JZO51" s="84"/>
      <c r="JZP51" s="84"/>
      <c r="JZQ51" s="84"/>
      <c r="JZR51" s="84"/>
      <c r="JZS51" s="84"/>
      <c r="JZT51" s="84"/>
      <c r="JZU51" s="84"/>
      <c r="JZV51" s="84"/>
      <c r="JZW51" s="84"/>
      <c r="JZX51" s="84"/>
      <c r="JZY51" s="84"/>
      <c r="JZZ51" s="84"/>
      <c r="KAA51" s="84"/>
      <c r="KAB51" s="84"/>
      <c r="KAC51" s="84"/>
      <c r="KAD51" s="84"/>
      <c r="KAE51" s="84"/>
      <c r="KAF51" s="84"/>
      <c r="KAG51" s="84"/>
      <c r="KAH51" s="84"/>
      <c r="KAI51" s="84"/>
      <c r="KAJ51" s="84"/>
      <c r="KAK51" s="84"/>
      <c r="KAL51" s="84"/>
      <c r="KAM51" s="84"/>
      <c r="KAN51" s="84"/>
      <c r="KAO51" s="84"/>
      <c r="KAP51" s="84"/>
      <c r="KAQ51" s="84"/>
      <c r="KAR51" s="84"/>
      <c r="KAS51" s="84"/>
      <c r="KAT51" s="84"/>
      <c r="KAU51" s="84"/>
      <c r="KAV51" s="84"/>
      <c r="KAW51" s="84"/>
      <c r="KAX51" s="84"/>
      <c r="KAY51" s="84"/>
      <c r="KAZ51" s="84"/>
      <c r="KBA51" s="84"/>
      <c r="KBB51" s="84"/>
      <c r="KBC51" s="84"/>
      <c r="KBD51" s="84"/>
      <c r="KBE51" s="84"/>
      <c r="KBF51" s="84"/>
      <c r="KBG51" s="84"/>
      <c r="KBH51" s="84"/>
      <c r="KBI51" s="84"/>
      <c r="KBJ51" s="84"/>
      <c r="KBK51" s="84"/>
      <c r="KBL51" s="84"/>
      <c r="KBM51" s="84"/>
      <c r="KBN51" s="84"/>
      <c r="KBO51" s="84"/>
      <c r="KBP51" s="84"/>
      <c r="KBQ51" s="84"/>
      <c r="KBR51" s="84"/>
      <c r="KBS51" s="84"/>
      <c r="KBT51" s="84"/>
      <c r="KBU51" s="84"/>
      <c r="KBV51" s="84"/>
      <c r="KBW51" s="84"/>
      <c r="KBX51" s="84"/>
      <c r="KBY51" s="84"/>
      <c r="KBZ51" s="84"/>
      <c r="KCA51" s="84"/>
      <c r="KCB51" s="84"/>
      <c r="KCC51" s="84"/>
      <c r="KCD51" s="84"/>
      <c r="KCE51" s="84"/>
      <c r="KCF51" s="84"/>
      <c r="KCG51" s="84"/>
      <c r="KCH51" s="84"/>
      <c r="KCI51" s="84"/>
      <c r="KCJ51" s="84"/>
      <c r="KCK51" s="84"/>
      <c r="KCL51" s="84"/>
      <c r="KCM51" s="84"/>
      <c r="KCN51" s="84"/>
      <c r="KCO51" s="84"/>
      <c r="KCP51" s="84"/>
      <c r="KCQ51" s="84"/>
      <c r="KCR51" s="84"/>
      <c r="KCS51" s="84"/>
      <c r="KCT51" s="84"/>
      <c r="KCU51" s="84"/>
      <c r="KCV51" s="84"/>
      <c r="KCW51" s="84"/>
      <c r="KCX51" s="84"/>
      <c r="KCY51" s="84"/>
      <c r="KCZ51" s="84"/>
      <c r="KDA51" s="84"/>
      <c r="KDB51" s="84"/>
      <c r="KDC51" s="84"/>
      <c r="KDD51" s="84"/>
      <c r="KDE51" s="84"/>
      <c r="KDF51" s="84"/>
      <c r="KDG51" s="84"/>
      <c r="KDH51" s="84"/>
      <c r="KDI51" s="84"/>
      <c r="KDJ51" s="84"/>
      <c r="KDK51" s="84"/>
      <c r="KDL51" s="84"/>
      <c r="KDM51" s="84"/>
      <c r="KDN51" s="84"/>
      <c r="KDO51" s="84"/>
      <c r="KDP51" s="84"/>
      <c r="KDQ51" s="84"/>
      <c r="KDR51" s="84"/>
      <c r="KDS51" s="84"/>
      <c r="KDT51" s="84"/>
      <c r="KDU51" s="84"/>
      <c r="KDV51" s="84"/>
      <c r="KDW51" s="84"/>
      <c r="KDX51" s="84"/>
      <c r="KDY51" s="84"/>
      <c r="KDZ51" s="84"/>
      <c r="KEA51" s="84"/>
      <c r="KEB51" s="84"/>
      <c r="KEC51" s="84"/>
      <c r="KED51" s="84"/>
      <c r="KEE51" s="84"/>
      <c r="KEF51" s="84"/>
      <c r="KEG51" s="84"/>
      <c r="KEH51" s="84"/>
      <c r="KEI51" s="84"/>
      <c r="KEJ51" s="84"/>
      <c r="KEK51" s="84"/>
      <c r="KEL51" s="84"/>
      <c r="KEM51" s="84"/>
      <c r="KEN51" s="84"/>
      <c r="KEO51" s="84"/>
      <c r="KEP51" s="84"/>
      <c r="KEQ51" s="84"/>
      <c r="KER51" s="84"/>
      <c r="KES51" s="84"/>
      <c r="KET51" s="84"/>
      <c r="KEU51" s="84"/>
      <c r="KEV51" s="84"/>
      <c r="KEW51" s="84"/>
      <c r="KEX51" s="84"/>
      <c r="KEY51" s="84"/>
      <c r="KEZ51" s="84"/>
      <c r="KFA51" s="84"/>
      <c r="KFB51" s="84"/>
      <c r="KFC51" s="84"/>
      <c r="KFD51" s="84"/>
      <c r="KFE51" s="84"/>
      <c r="KFF51" s="84"/>
      <c r="KFG51" s="84"/>
      <c r="KFH51" s="84"/>
      <c r="KFI51" s="84"/>
      <c r="KFJ51" s="84"/>
      <c r="KFK51" s="84"/>
      <c r="KFL51" s="84"/>
      <c r="KFM51" s="84"/>
      <c r="KFN51" s="84"/>
      <c r="KFO51" s="84"/>
      <c r="KFP51" s="84"/>
      <c r="KFQ51" s="84"/>
      <c r="KFR51" s="84"/>
      <c r="KFS51" s="84"/>
      <c r="KFT51" s="84"/>
      <c r="KFU51" s="84"/>
      <c r="KFV51" s="84"/>
      <c r="KFW51" s="84"/>
      <c r="KFX51" s="84"/>
      <c r="KFY51" s="84"/>
      <c r="KFZ51" s="84"/>
      <c r="KGA51" s="84"/>
      <c r="KGB51" s="84"/>
      <c r="KGC51" s="84"/>
      <c r="KGD51" s="84"/>
      <c r="KGE51" s="84"/>
      <c r="KGF51" s="84"/>
      <c r="KGG51" s="84"/>
      <c r="KGH51" s="84"/>
      <c r="KGI51" s="84"/>
      <c r="KGJ51" s="84"/>
      <c r="KGK51" s="84"/>
      <c r="KGL51" s="84"/>
      <c r="KGM51" s="84"/>
      <c r="KGN51" s="84"/>
      <c r="KGO51" s="84"/>
      <c r="KGP51" s="84"/>
      <c r="KGQ51" s="84"/>
      <c r="KGR51" s="84"/>
      <c r="KGS51" s="84"/>
      <c r="KGT51" s="84"/>
      <c r="KGU51" s="84"/>
      <c r="KGV51" s="84"/>
      <c r="KGW51" s="84"/>
      <c r="KGX51" s="84"/>
      <c r="KGY51" s="84"/>
      <c r="KGZ51" s="84"/>
      <c r="KHA51" s="84"/>
      <c r="KHB51" s="84"/>
      <c r="KHC51" s="84"/>
      <c r="KHD51" s="84"/>
      <c r="KHE51" s="84"/>
      <c r="KHF51" s="84"/>
      <c r="KHG51" s="84"/>
      <c r="KHH51" s="84"/>
      <c r="KHI51" s="84"/>
      <c r="KHJ51" s="84"/>
      <c r="KHK51" s="84"/>
      <c r="KHL51" s="84"/>
      <c r="KHM51" s="84"/>
      <c r="KHN51" s="84"/>
      <c r="KHO51" s="84"/>
      <c r="KHP51" s="84"/>
      <c r="KHQ51" s="84"/>
      <c r="KHR51" s="84"/>
      <c r="KHS51" s="84"/>
      <c r="KHT51" s="84"/>
      <c r="KHU51" s="84"/>
      <c r="KHV51" s="84"/>
      <c r="KHW51" s="84"/>
      <c r="KHX51" s="84"/>
      <c r="KHY51" s="84"/>
      <c r="KHZ51" s="84"/>
      <c r="KIA51" s="84"/>
      <c r="KIB51" s="84"/>
      <c r="KIC51" s="84"/>
      <c r="KID51" s="84"/>
      <c r="KIE51" s="84"/>
      <c r="KIF51" s="84"/>
      <c r="KIG51" s="84"/>
      <c r="KIH51" s="84"/>
      <c r="KII51" s="84"/>
      <c r="KIJ51" s="84"/>
      <c r="KIK51" s="84"/>
      <c r="KIL51" s="84"/>
      <c r="KIM51" s="84"/>
      <c r="KIN51" s="84"/>
      <c r="KIO51" s="84"/>
      <c r="KIP51" s="84"/>
      <c r="KIQ51" s="84"/>
      <c r="KIR51" s="84"/>
      <c r="KIS51" s="84"/>
      <c r="KIT51" s="84"/>
      <c r="KIU51" s="84"/>
      <c r="KIV51" s="84"/>
      <c r="KIW51" s="84"/>
      <c r="KIX51" s="84"/>
      <c r="KIY51" s="84"/>
      <c r="KIZ51" s="84"/>
      <c r="KJA51" s="84"/>
      <c r="KJB51" s="84"/>
      <c r="KJC51" s="84"/>
      <c r="KJD51" s="84"/>
      <c r="KJE51" s="84"/>
      <c r="KJF51" s="84"/>
      <c r="KJG51" s="84"/>
      <c r="KJH51" s="84"/>
      <c r="KJI51" s="84"/>
      <c r="KJJ51" s="84"/>
      <c r="KJK51" s="84"/>
      <c r="KJL51" s="84"/>
      <c r="KJM51" s="84"/>
      <c r="KJN51" s="84"/>
      <c r="KJO51" s="84"/>
      <c r="KJP51" s="84"/>
      <c r="KJQ51" s="84"/>
      <c r="KJR51" s="84"/>
      <c r="KJS51" s="84"/>
      <c r="KJT51" s="84"/>
      <c r="KJU51" s="84"/>
      <c r="KJV51" s="84"/>
      <c r="KJW51" s="84"/>
      <c r="KJX51" s="84"/>
      <c r="KJY51" s="84"/>
      <c r="KJZ51" s="84"/>
      <c r="KKA51" s="84"/>
      <c r="KKB51" s="84"/>
      <c r="KKC51" s="84"/>
      <c r="KKD51" s="84"/>
      <c r="KKE51" s="84"/>
      <c r="KKF51" s="84"/>
      <c r="KKG51" s="84"/>
      <c r="KKH51" s="84"/>
      <c r="KKI51" s="84"/>
      <c r="KKJ51" s="84"/>
      <c r="KKK51" s="84"/>
      <c r="KKL51" s="84"/>
      <c r="KKM51" s="84"/>
      <c r="KKN51" s="84"/>
      <c r="KKO51" s="84"/>
      <c r="KKP51" s="84"/>
      <c r="KKQ51" s="84"/>
      <c r="KKR51" s="84"/>
      <c r="KKS51" s="84"/>
      <c r="KKT51" s="84"/>
      <c r="KKU51" s="84"/>
      <c r="KKV51" s="84"/>
      <c r="KKW51" s="84"/>
      <c r="KKX51" s="84"/>
      <c r="KKY51" s="84"/>
      <c r="KKZ51" s="84"/>
      <c r="KLA51" s="84"/>
      <c r="KLB51" s="84"/>
      <c r="KLC51" s="84"/>
      <c r="KLD51" s="84"/>
      <c r="KLE51" s="84"/>
      <c r="KLF51" s="84"/>
      <c r="KLG51" s="84"/>
      <c r="KLH51" s="84"/>
      <c r="KLI51" s="84"/>
      <c r="KLJ51" s="84"/>
      <c r="KLK51" s="84"/>
      <c r="KLL51" s="84"/>
      <c r="KLM51" s="84"/>
      <c r="KLN51" s="84"/>
      <c r="KLO51" s="84"/>
      <c r="KLP51" s="84"/>
      <c r="KLQ51" s="84"/>
      <c r="KLR51" s="84"/>
      <c r="KLS51" s="84"/>
      <c r="KLT51" s="84"/>
      <c r="KLU51" s="84"/>
      <c r="KLV51" s="84"/>
      <c r="KLW51" s="84"/>
      <c r="KLX51" s="84"/>
      <c r="KLY51" s="84"/>
      <c r="KLZ51" s="84"/>
      <c r="KMA51" s="84"/>
      <c r="KMB51" s="84"/>
      <c r="KMC51" s="84"/>
      <c r="KMD51" s="84"/>
      <c r="KME51" s="84"/>
      <c r="KMF51" s="84"/>
      <c r="KMG51" s="84"/>
      <c r="KMH51" s="84"/>
      <c r="KMI51" s="84"/>
      <c r="KMJ51" s="84"/>
      <c r="KMK51" s="84"/>
      <c r="KML51" s="84"/>
      <c r="KMM51" s="84"/>
      <c r="KMN51" s="84"/>
      <c r="KMO51" s="84"/>
      <c r="KMP51" s="84"/>
      <c r="KMQ51" s="84"/>
      <c r="KMR51" s="84"/>
      <c r="KMS51" s="84"/>
      <c r="KMT51" s="84"/>
      <c r="KMU51" s="84"/>
      <c r="KMV51" s="84"/>
      <c r="KMW51" s="84"/>
      <c r="KMX51" s="84"/>
      <c r="KMY51" s="84"/>
      <c r="KMZ51" s="84"/>
      <c r="KNA51" s="84"/>
      <c r="KNB51" s="84"/>
      <c r="KNC51" s="84"/>
      <c r="KND51" s="84"/>
      <c r="KNE51" s="84"/>
      <c r="KNF51" s="84"/>
      <c r="KNG51" s="84"/>
      <c r="KNH51" s="84"/>
      <c r="KNI51" s="84"/>
      <c r="KNJ51" s="84"/>
      <c r="KNK51" s="84"/>
      <c r="KNL51" s="84"/>
      <c r="KNM51" s="84"/>
      <c r="KNN51" s="84"/>
      <c r="KNO51" s="84"/>
      <c r="KNP51" s="84"/>
      <c r="KNQ51" s="84"/>
      <c r="KNR51" s="84"/>
      <c r="KNS51" s="84"/>
      <c r="KNT51" s="84"/>
      <c r="KNU51" s="84"/>
      <c r="KNV51" s="84"/>
      <c r="KNW51" s="84"/>
      <c r="KNX51" s="84"/>
      <c r="KNY51" s="84"/>
      <c r="KNZ51" s="84"/>
      <c r="KOA51" s="84"/>
      <c r="KOB51" s="84"/>
      <c r="KOC51" s="84"/>
      <c r="KOD51" s="84"/>
      <c r="KOE51" s="84"/>
      <c r="KOF51" s="84"/>
      <c r="KOG51" s="84"/>
      <c r="KOH51" s="84"/>
      <c r="KOI51" s="84"/>
      <c r="KOJ51" s="84"/>
      <c r="KOK51" s="84"/>
      <c r="KOL51" s="84"/>
      <c r="KOM51" s="84"/>
      <c r="KON51" s="84"/>
      <c r="KOO51" s="84"/>
      <c r="KOP51" s="84"/>
      <c r="KOQ51" s="84"/>
      <c r="KOR51" s="84"/>
      <c r="KOS51" s="84"/>
      <c r="KOT51" s="84"/>
      <c r="KOU51" s="84"/>
      <c r="KOV51" s="84"/>
      <c r="KOW51" s="84"/>
      <c r="KOX51" s="84"/>
      <c r="KOY51" s="84"/>
      <c r="KOZ51" s="84"/>
      <c r="KPA51" s="84"/>
      <c r="KPB51" s="84"/>
      <c r="KPC51" s="84"/>
      <c r="KPD51" s="84"/>
      <c r="KPE51" s="84"/>
      <c r="KPF51" s="84"/>
      <c r="KPG51" s="84"/>
      <c r="KPH51" s="84"/>
      <c r="KPI51" s="84"/>
      <c r="KPJ51" s="84"/>
      <c r="KPK51" s="84"/>
      <c r="KPL51" s="84"/>
      <c r="KPM51" s="84"/>
      <c r="KPN51" s="84"/>
      <c r="KPO51" s="84"/>
      <c r="KPP51" s="84"/>
      <c r="KPQ51" s="84"/>
      <c r="KPR51" s="84"/>
      <c r="KPS51" s="84"/>
      <c r="KPT51" s="84"/>
      <c r="KPU51" s="84"/>
      <c r="KPV51" s="84"/>
      <c r="KPW51" s="84"/>
      <c r="KPX51" s="84"/>
      <c r="KPY51" s="84"/>
      <c r="KPZ51" s="84"/>
      <c r="KQA51" s="84"/>
      <c r="KQB51" s="84"/>
      <c r="KQC51" s="84"/>
      <c r="KQD51" s="84"/>
      <c r="KQE51" s="84"/>
      <c r="KQF51" s="84"/>
      <c r="KQG51" s="84"/>
      <c r="KQH51" s="84"/>
      <c r="KQI51" s="84"/>
      <c r="KQJ51" s="84"/>
      <c r="KQK51" s="84"/>
      <c r="KQL51" s="84"/>
      <c r="KQM51" s="84"/>
      <c r="KQN51" s="84"/>
      <c r="KQO51" s="84"/>
      <c r="KQP51" s="84"/>
      <c r="KQQ51" s="84"/>
      <c r="KQR51" s="84"/>
      <c r="KQS51" s="84"/>
      <c r="KQT51" s="84"/>
      <c r="KQU51" s="84"/>
      <c r="KQV51" s="84"/>
      <c r="KQW51" s="84"/>
      <c r="KQX51" s="84"/>
      <c r="KQY51" s="84"/>
      <c r="KQZ51" s="84"/>
      <c r="KRA51" s="84"/>
      <c r="KRB51" s="84"/>
      <c r="KRC51" s="84"/>
      <c r="KRD51" s="84"/>
      <c r="KRE51" s="84"/>
      <c r="KRF51" s="84"/>
      <c r="KRG51" s="84"/>
      <c r="KRH51" s="84"/>
      <c r="KRI51" s="84"/>
      <c r="KRJ51" s="84"/>
      <c r="KRK51" s="84"/>
      <c r="KRL51" s="84"/>
      <c r="KRM51" s="84"/>
      <c r="KRN51" s="84"/>
      <c r="KRO51" s="84"/>
      <c r="KRP51" s="84"/>
      <c r="KRQ51" s="84"/>
      <c r="KRR51" s="84"/>
      <c r="KRS51" s="84"/>
      <c r="KRT51" s="84"/>
      <c r="KRU51" s="84"/>
      <c r="KRV51" s="84"/>
      <c r="KRW51" s="84"/>
      <c r="KRX51" s="84"/>
      <c r="KRY51" s="84"/>
      <c r="KRZ51" s="84"/>
      <c r="KSA51" s="84"/>
      <c r="KSB51" s="84"/>
      <c r="KSC51" s="84"/>
      <c r="KSD51" s="84"/>
      <c r="KSE51" s="84"/>
      <c r="KSF51" s="84"/>
      <c r="KSG51" s="84"/>
      <c r="KSH51" s="84"/>
      <c r="KSI51" s="84"/>
      <c r="KSJ51" s="84"/>
      <c r="KSK51" s="84"/>
      <c r="KSL51" s="84"/>
      <c r="KSM51" s="84"/>
      <c r="KSN51" s="84"/>
      <c r="KSO51" s="84"/>
      <c r="KSP51" s="84"/>
      <c r="KSQ51" s="84"/>
      <c r="KSR51" s="84"/>
      <c r="KSS51" s="84"/>
      <c r="KST51" s="84"/>
      <c r="KSU51" s="84"/>
      <c r="KSV51" s="84"/>
      <c r="KSW51" s="84"/>
      <c r="KSX51" s="84"/>
      <c r="KSY51" s="84"/>
      <c r="KSZ51" s="84"/>
      <c r="KTA51" s="84"/>
      <c r="KTB51" s="84"/>
      <c r="KTC51" s="84"/>
      <c r="KTD51" s="84"/>
      <c r="KTE51" s="84"/>
      <c r="KTF51" s="84"/>
      <c r="KTG51" s="84"/>
      <c r="KTH51" s="84"/>
      <c r="KTI51" s="84"/>
      <c r="KTJ51" s="84"/>
      <c r="KTK51" s="84"/>
      <c r="KTL51" s="84"/>
      <c r="KTM51" s="84"/>
      <c r="KTN51" s="84"/>
      <c r="KTO51" s="84"/>
      <c r="KTP51" s="84"/>
      <c r="KTQ51" s="84"/>
      <c r="KTR51" s="84"/>
      <c r="KTS51" s="84"/>
      <c r="KTT51" s="84"/>
      <c r="KTU51" s="84"/>
      <c r="KTV51" s="84"/>
      <c r="KTW51" s="84"/>
      <c r="KTX51" s="84"/>
      <c r="KTY51" s="84"/>
      <c r="KTZ51" s="84"/>
      <c r="KUA51" s="84"/>
      <c r="KUB51" s="84"/>
      <c r="KUC51" s="84"/>
      <c r="KUD51" s="84"/>
      <c r="KUE51" s="84"/>
      <c r="KUF51" s="84"/>
      <c r="KUG51" s="84"/>
      <c r="KUH51" s="84"/>
      <c r="KUI51" s="84"/>
      <c r="KUJ51" s="84"/>
      <c r="KUK51" s="84"/>
      <c r="KUL51" s="84"/>
      <c r="KUM51" s="84"/>
      <c r="KUN51" s="84"/>
      <c r="KUO51" s="84"/>
      <c r="KUP51" s="84"/>
      <c r="KUQ51" s="84"/>
      <c r="KUR51" s="84"/>
      <c r="KUS51" s="84"/>
      <c r="KUT51" s="84"/>
      <c r="KUU51" s="84"/>
      <c r="KUV51" s="84"/>
      <c r="KUW51" s="84"/>
      <c r="KUX51" s="84"/>
      <c r="KUY51" s="84"/>
      <c r="KUZ51" s="84"/>
      <c r="KVA51" s="84"/>
      <c r="KVB51" s="84"/>
      <c r="KVC51" s="84"/>
      <c r="KVD51" s="84"/>
      <c r="KVE51" s="84"/>
      <c r="KVF51" s="84"/>
      <c r="KVG51" s="84"/>
      <c r="KVH51" s="84"/>
      <c r="KVI51" s="84"/>
      <c r="KVJ51" s="84"/>
      <c r="KVK51" s="84"/>
      <c r="KVL51" s="84"/>
      <c r="KVM51" s="84"/>
      <c r="KVN51" s="84"/>
      <c r="KVO51" s="84"/>
      <c r="KVP51" s="84"/>
      <c r="KVQ51" s="84"/>
      <c r="KVR51" s="84"/>
      <c r="KVS51" s="84"/>
      <c r="KVT51" s="84"/>
      <c r="KVU51" s="84"/>
      <c r="KVV51" s="84"/>
      <c r="KVW51" s="84"/>
      <c r="KVX51" s="84"/>
      <c r="KVY51" s="84"/>
      <c r="KVZ51" s="84"/>
      <c r="KWA51" s="84"/>
      <c r="KWB51" s="84"/>
      <c r="KWC51" s="84"/>
      <c r="KWD51" s="84"/>
      <c r="KWE51" s="84"/>
      <c r="KWF51" s="84"/>
      <c r="KWG51" s="84"/>
      <c r="KWH51" s="84"/>
      <c r="KWI51" s="84"/>
      <c r="KWJ51" s="84"/>
      <c r="KWK51" s="84"/>
      <c r="KWL51" s="84"/>
      <c r="KWM51" s="84"/>
      <c r="KWN51" s="84"/>
      <c r="KWO51" s="84"/>
      <c r="KWP51" s="84"/>
      <c r="KWQ51" s="84"/>
      <c r="KWR51" s="84"/>
      <c r="KWS51" s="84"/>
      <c r="KWT51" s="84"/>
      <c r="KWU51" s="84"/>
      <c r="KWV51" s="84"/>
      <c r="KWW51" s="84"/>
      <c r="KWX51" s="84"/>
      <c r="KWY51" s="84"/>
      <c r="KWZ51" s="84"/>
      <c r="KXA51" s="84"/>
      <c r="KXB51" s="84"/>
      <c r="KXC51" s="84"/>
      <c r="KXD51" s="84"/>
      <c r="KXE51" s="84"/>
      <c r="KXF51" s="84"/>
      <c r="KXG51" s="84"/>
      <c r="KXH51" s="84"/>
      <c r="KXI51" s="84"/>
      <c r="KXJ51" s="84"/>
      <c r="KXK51" s="84"/>
      <c r="KXL51" s="84"/>
      <c r="KXM51" s="84"/>
      <c r="KXN51" s="84"/>
      <c r="KXO51" s="84"/>
      <c r="KXP51" s="84"/>
      <c r="KXQ51" s="84"/>
      <c r="KXR51" s="84"/>
      <c r="KXS51" s="84"/>
      <c r="KXT51" s="84"/>
      <c r="KXU51" s="84"/>
      <c r="KXV51" s="84"/>
      <c r="KXW51" s="84"/>
      <c r="KXX51" s="84"/>
      <c r="KXY51" s="84"/>
      <c r="KXZ51" s="84"/>
      <c r="KYA51" s="84"/>
      <c r="KYB51" s="84"/>
      <c r="KYC51" s="84"/>
      <c r="KYD51" s="84"/>
      <c r="KYE51" s="84"/>
      <c r="KYF51" s="84"/>
      <c r="KYG51" s="84"/>
      <c r="KYH51" s="84"/>
      <c r="KYI51" s="84"/>
      <c r="KYJ51" s="84"/>
      <c r="KYK51" s="84"/>
      <c r="KYL51" s="84"/>
      <c r="KYM51" s="84"/>
      <c r="KYN51" s="84"/>
      <c r="KYO51" s="84"/>
      <c r="KYP51" s="84"/>
      <c r="KYQ51" s="84"/>
      <c r="KYR51" s="84"/>
      <c r="KYS51" s="84"/>
      <c r="KYT51" s="84"/>
      <c r="KYU51" s="84"/>
      <c r="KYV51" s="84"/>
      <c r="KYW51" s="84"/>
      <c r="KYX51" s="84"/>
      <c r="KYY51" s="84"/>
      <c r="KYZ51" s="84"/>
      <c r="KZA51" s="84"/>
      <c r="KZB51" s="84"/>
      <c r="KZC51" s="84"/>
      <c r="KZD51" s="84"/>
      <c r="KZE51" s="84"/>
      <c r="KZF51" s="84"/>
      <c r="KZG51" s="84"/>
      <c r="KZH51" s="84"/>
      <c r="KZI51" s="84"/>
      <c r="KZJ51" s="84"/>
      <c r="KZK51" s="84"/>
      <c r="KZL51" s="84"/>
      <c r="KZM51" s="84"/>
      <c r="KZN51" s="84"/>
      <c r="KZO51" s="84"/>
      <c r="KZP51" s="84"/>
      <c r="KZQ51" s="84"/>
      <c r="KZR51" s="84"/>
      <c r="KZS51" s="84"/>
      <c r="KZT51" s="84"/>
      <c r="KZU51" s="84"/>
      <c r="KZV51" s="84"/>
      <c r="KZW51" s="84"/>
      <c r="KZX51" s="84"/>
      <c r="KZY51" s="84"/>
      <c r="KZZ51" s="84"/>
      <c r="LAA51" s="84"/>
      <c r="LAB51" s="84"/>
      <c r="LAC51" s="84"/>
      <c r="LAD51" s="84"/>
      <c r="LAE51" s="84"/>
      <c r="LAF51" s="84"/>
      <c r="LAG51" s="84"/>
      <c r="LAH51" s="84"/>
      <c r="LAI51" s="84"/>
      <c r="LAJ51" s="84"/>
      <c r="LAK51" s="84"/>
      <c r="LAL51" s="84"/>
      <c r="LAM51" s="84"/>
      <c r="LAN51" s="84"/>
      <c r="LAO51" s="84"/>
      <c r="LAP51" s="84"/>
      <c r="LAQ51" s="84"/>
      <c r="LAR51" s="84"/>
      <c r="LAS51" s="84"/>
      <c r="LAT51" s="84"/>
      <c r="LAU51" s="84"/>
      <c r="LAV51" s="84"/>
      <c r="LAW51" s="84"/>
      <c r="LAX51" s="84"/>
      <c r="LAY51" s="84"/>
      <c r="LAZ51" s="84"/>
      <c r="LBA51" s="84"/>
      <c r="LBB51" s="84"/>
      <c r="LBC51" s="84"/>
      <c r="LBD51" s="84"/>
      <c r="LBE51" s="84"/>
      <c r="LBF51" s="84"/>
      <c r="LBG51" s="84"/>
      <c r="LBH51" s="84"/>
      <c r="LBI51" s="84"/>
      <c r="LBJ51" s="84"/>
      <c r="LBK51" s="84"/>
      <c r="LBL51" s="84"/>
      <c r="LBM51" s="84"/>
      <c r="LBN51" s="84"/>
      <c r="LBO51" s="84"/>
      <c r="LBP51" s="84"/>
      <c r="LBQ51" s="84"/>
      <c r="LBR51" s="84"/>
      <c r="LBS51" s="84"/>
      <c r="LBT51" s="84"/>
      <c r="LBU51" s="84"/>
      <c r="LBV51" s="84"/>
      <c r="LBW51" s="84"/>
      <c r="LBX51" s="84"/>
      <c r="LBY51" s="84"/>
      <c r="LBZ51" s="84"/>
      <c r="LCA51" s="84"/>
      <c r="LCB51" s="84"/>
      <c r="LCC51" s="84"/>
      <c r="LCD51" s="84"/>
      <c r="LCE51" s="84"/>
      <c r="LCF51" s="84"/>
      <c r="LCG51" s="84"/>
      <c r="LCH51" s="84"/>
      <c r="LCI51" s="84"/>
      <c r="LCJ51" s="84"/>
      <c r="LCK51" s="84"/>
      <c r="LCL51" s="84"/>
      <c r="LCM51" s="84"/>
      <c r="LCN51" s="84"/>
      <c r="LCO51" s="84"/>
      <c r="LCP51" s="84"/>
      <c r="LCQ51" s="84"/>
      <c r="LCR51" s="84"/>
      <c r="LCS51" s="84"/>
      <c r="LCT51" s="84"/>
      <c r="LCU51" s="84"/>
      <c r="LCV51" s="84"/>
      <c r="LCW51" s="84"/>
      <c r="LCX51" s="84"/>
      <c r="LCY51" s="84"/>
      <c r="LCZ51" s="84"/>
      <c r="LDA51" s="84"/>
      <c r="LDB51" s="84"/>
      <c r="LDC51" s="84"/>
      <c r="LDD51" s="84"/>
      <c r="LDE51" s="84"/>
      <c r="LDF51" s="84"/>
      <c r="LDG51" s="84"/>
      <c r="LDH51" s="84"/>
      <c r="LDI51" s="84"/>
      <c r="LDJ51" s="84"/>
      <c r="LDK51" s="84"/>
      <c r="LDL51" s="84"/>
      <c r="LDM51" s="84"/>
      <c r="LDN51" s="84"/>
      <c r="LDO51" s="84"/>
      <c r="LDP51" s="84"/>
      <c r="LDQ51" s="84"/>
      <c r="LDR51" s="84"/>
      <c r="LDS51" s="84"/>
      <c r="LDT51" s="84"/>
      <c r="LDU51" s="84"/>
      <c r="LDV51" s="84"/>
      <c r="LDW51" s="84"/>
      <c r="LDX51" s="84"/>
      <c r="LDY51" s="84"/>
      <c r="LDZ51" s="84"/>
      <c r="LEA51" s="84"/>
      <c r="LEB51" s="84"/>
      <c r="LEC51" s="84"/>
      <c r="LED51" s="84"/>
      <c r="LEE51" s="84"/>
      <c r="LEF51" s="84"/>
      <c r="LEG51" s="84"/>
      <c r="LEH51" s="84"/>
      <c r="LEI51" s="84"/>
      <c r="LEJ51" s="84"/>
      <c r="LEK51" s="84"/>
      <c r="LEL51" s="84"/>
      <c r="LEM51" s="84"/>
      <c r="LEN51" s="84"/>
      <c r="LEO51" s="84"/>
      <c r="LEP51" s="84"/>
      <c r="LEQ51" s="84"/>
      <c r="LER51" s="84"/>
      <c r="LES51" s="84"/>
      <c r="LET51" s="84"/>
      <c r="LEU51" s="84"/>
      <c r="LEV51" s="84"/>
      <c r="LEW51" s="84"/>
      <c r="LEX51" s="84"/>
      <c r="LEY51" s="84"/>
      <c r="LEZ51" s="84"/>
      <c r="LFA51" s="84"/>
      <c r="LFB51" s="84"/>
      <c r="LFC51" s="84"/>
      <c r="LFD51" s="84"/>
      <c r="LFE51" s="84"/>
      <c r="LFF51" s="84"/>
      <c r="LFG51" s="84"/>
      <c r="LFH51" s="84"/>
      <c r="LFI51" s="84"/>
      <c r="LFJ51" s="84"/>
      <c r="LFK51" s="84"/>
      <c r="LFL51" s="84"/>
      <c r="LFM51" s="84"/>
      <c r="LFN51" s="84"/>
      <c r="LFO51" s="84"/>
      <c r="LFP51" s="84"/>
      <c r="LFQ51" s="84"/>
      <c r="LFR51" s="84"/>
      <c r="LFS51" s="84"/>
      <c r="LFT51" s="84"/>
      <c r="LFU51" s="84"/>
      <c r="LFV51" s="84"/>
      <c r="LFW51" s="84"/>
      <c r="LFX51" s="84"/>
      <c r="LFY51" s="84"/>
      <c r="LFZ51" s="84"/>
      <c r="LGA51" s="84"/>
      <c r="LGB51" s="84"/>
      <c r="LGC51" s="84"/>
      <c r="LGD51" s="84"/>
      <c r="LGE51" s="84"/>
      <c r="LGF51" s="84"/>
      <c r="LGG51" s="84"/>
      <c r="LGH51" s="84"/>
      <c r="LGI51" s="84"/>
      <c r="LGJ51" s="84"/>
      <c r="LGK51" s="84"/>
      <c r="LGL51" s="84"/>
      <c r="LGM51" s="84"/>
      <c r="LGN51" s="84"/>
      <c r="LGO51" s="84"/>
      <c r="LGP51" s="84"/>
      <c r="LGQ51" s="84"/>
      <c r="LGR51" s="84"/>
      <c r="LGS51" s="84"/>
      <c r="LGT51" s="84"/>
      <c r="LGU51" s="84"/>
      <c r="LGV51" s="84"/>
      <c r="LGW51" s="84"/>
      <c r="LGX51" s="84"/>
      <c r="LGY51" s="84"/>
      <c r="LGZ51" s="84"/>
      <c r="LHA51" s="84"/>
      <c r="LHB51" s="84"/>
      <c r="LHC51" s="84"/>
      <c r="LHD51" s="84"/>
      <c r="LHE51" s="84"/>
      <c r="LHF51" s="84"/>
      <c r="LHG51" s="84"/>
      <c r="LHH51" s="84"/>
      <c r="LHI51" s="84"/>
      <c r="LHJ51" s="84"/>
      <c r="LHK51" s="84"/>
      <c r="LHL51" s="84"/>
      <c r="LHM51" s="84"/>
      <c r="LHN51" s="84"/>
      <c r="LHO51" s="84"/>
      <c r="LHP51" s="84"/>
      <c r="LHQ51" s="84"/>
      <c r="LHR51" s="84"/>
      <c r="LHS51" s="84"/>
      <c r="LHT51" s="84"/>
      <c r="LHU51" s="84"/>
      <c r="LHV51" s="84"/>
      <c r="LHW51" s="84"/>
      <c r="LHX51" s="84"/>
      <c r="LHY51" s="84"/>
      <c r="LHZ51" s="84"/>
      <c r="LIA51" s="84"/>
      <c r="LIB51" s="84"/>
      <c r="LIC51" s="84"/>
      <c r="LID51" s="84"/>
      <c r="LIE51" s="84"/>
      <c r="LIF51" s="84"/>
      <c r="LIG51" s="84"/>
      <c r="LIH51" s="84"/>
      <c r="LII51" s="84"/>
      <c r="LIJ51" s="84"/>
      <c r="LIK51" s="84"/>
      <c r="LIL51" s="84"/>
      <c r="LIM51" s="84"/>
      <c r="LIN51" s="84"/>
      <c r="LIO51" s="84"/>
      <c r="LIP51" s="84"/>
      <c r="LIQ51" s="84"/>
      <c r="LIR51" s="84"/>
      <c r="LIS51" s="84"/>
      <c r="LIT51" s="84"/>
      <c r="LIU51" s="84"/>
      <c r="LIV51" s="84"/>
      <c r="LIW51" s="84"/>
      <c r="LIX51" s="84"/>
      <c r="LIY51" s="84"/>
      <c r="LIZ51" s="84"/>
      <c r="LJA51" s="84"/>
      <c r="LJB51" s="84"/>
      <c r="LJC51" s="84"/>
      <c r="LJD51" s="84"/>
      <c r="LJE51" s="84"/>
      <c r="LJF51" s="84"/>
      <c r="LJG51" s="84"/>
      <c r="LJH51" s="84"/>
      <c r="LJI51" s="84"/>
      <c r="LJJ51" s="84"/>
      <c r="LJK51" s="84"/>
      <c r="LJL51" s="84"/>
      <c r="LJM51" s="84"/>
      <c r="LJN51" s="84"/>
      <c r="LJO51" s="84"/>
      <c r="LJP51" s="84"/>
      <c r="LJQ51" s="84"/>
      <c r="LJR51" s="84"/>
      <c r="LJS51" s="84"/>
      <c r="LJT51" s="84"/>
      <c r="LJU51" s="84"/>
      <c r="LJV51" s="84"/>
      <c r="LJW51" s="84"/>
      <c r="LJX51" s="84"/>
      <c r="LJY51" s="84"/>
      <c r="LJZ51" s="84"/>
      <c r="LKA51" s="84"/>
      <c r="LKB51" s="84"/>
      <c r="LKC51" s="84"/>
      <c r="LKD51" s="84"/>
      <c r="LKE51" s="84"/>
      <c r="LKF51" s="84"/>
      <c r="LKG51" s="84"/>
      <c r="LKH51" s="84"/>
      <c r="LKI51" s="84"/>
      <c r="LKJ51" s="84"/>
      <c r="LKK51" s="84"/>
      <c r="LKL51" s="84"/>
      <c r="LKM51" s="84"/>
      <c r="LKN51" s="84"/>
      <c r="LKO51" s="84"/>
      <c r="LKP51" s="84"/>
      <c r="LKQ51" s="84"/>
      <c r="LKR51" s="84"/>
      <c r="LKS51" s="84"/>
      <c r="LKT51" s="84"/>
      <c r="LKU51" s="84"/>
      <c r="LKV51" s="84"/>
      <c r="LKW51" s="84"/>
      <c r="LKX51" s="84"/>
      <c r="LKY51" s="84"/>
      <c r="LKZ51" s="84"/>
      <c r="LLA51" s="84"/>
      <c r="LLB51" s="84"/>
      <c r="LLC51" s="84"/>
      <c r="LLD51" s="84"/>
      <c r="LLE51" s="84"/>
      <c r="LLF51" s="84"/>
      <c r="LLG51" s="84"/>
      <c r="LLH51" s="84"/>
      <c r="LLI51" s="84"/>
      <c r="LLJ51" s="84"/>
      <c r="LLK51" s="84"/>
      <c r="LLL51" s="84"/>
      <c r="LLM51" s="84"/>
      <c r="LLN51" s="84"/>
      <c r="LLO51" s="84"/>
      <c r="LLP51" s="84"/>
      <c r="LLQ51" s="84"/>
      <c r="LLR51" s="84"/>
      <c r="LLS51" s="84"/>
      <c r="LLT51" s="84"/>
      <c r="LLU51" s="84"/>
      <c r="LLV51" s="84"/>
      <c r="LLW51" s="84"/>
      <c r="LLX51" s="84"/>
      <c r="LLY51" s="84"/>
      <c r="LLZ51" s="84"/>
      <c r="LMA51" s="84"/>
      <c r="LMB51" s="84"/>
      <c r="LMC51" s="84"/>
      <c r="LMD51" s="84"/>
      <c r="LME51" s="84"/>
      <c r="LMF51" s="84"/>
      <c r="LMG51" s="84"/>
      <c r="LMH51" s="84"/>
      <c r="LMI51" s="84"/>
      <c r="LMJ51" s="84"/>
      <c r="LMK51" s="84"/>
      <c r="LML51" s="84"/>
      <c r="LMM51" s="84"/>
      <c r="LMN51" s="84"/>
      <c r="LMO51" s="84"/>
      <c r="LMP51" s="84"/>
      <c r="LMQ51" s="84"/>
      <c r="LMR51" s="84"/>
      <c r="LMS51" s="84"/>
      <c r="LMT51" s="84"/>
      <c r="LMU51" s="84"/>
      <c r="LMV51" s="84"/>
      <c r="LMW51" s="84"/>
      <c r="LMX51" s="84"/>
      <c r="LMY51" s="84"/>
      <c r="LMZ51" s="84"/>
      <c r="LNA51" s="84"/>
      <c r="LNB51" s="84"/>
      <c r="LNC51" s="84"/>
      <c r="LND51" s="84"/>
      <c r="LNE51" s="84"/>
      <c r="LNF51" s="84"/>
      <c r="LNG51" s="84"/>
      <c r="LNH51" s="84"/>
      <c r="LNI51" s="84"/>
      <c r="LNJ51" s="84"/>
      <c r="LNK51" s="84"/>
      <c r="LNL51" s="84"/>
      <c r="LNM51" s="84"/>
      <c r="LNN51" s="84"/>
      <c r="LNO51" s="84"/>
      <c r="LNP51" s="84"/>
      <c r="LNQ51" s="84"/>
      <c r="LNR51" s="84"/>
      <c r="LNS51" s="84"/>
      <c r="LNT51" s="84"/>
      <c r="LNU51" s="84"/>
      <c r="LNV51" s="84"/>
      <c r="LNW51" s="84"/>
      <c r="LNX51" s="84"/>
      <c r="LNY51" s="84"/>
      <c r="LNZ51" s="84"/>
      <c r="LOA51" s="84"/>
      <c r="LOB51" s="84"/>
      <c r="LOC51" s="84"/>
      <c r="LOD51" s="84"/>
      <c r="LOE51" s="84"/>
      <c r="LOF51" s="84"/>
      <c r="LOG51" s="84"/>
      <c r="LOH51" s="84"/>
      <c r="LOI51" s="84"/>
      <c r="LOJ51" s="84"/>
      <c r="LOK51" s="84"/>
      <c r="LOL51" s="84"/>
      <c r="LOM51" s="84"/>
      <c r="LON51" s="84"/>
      <c r="LOO51" s="84"/>
      <c r="LOP51" s="84"/>
      <c r="LOQ51" s="84"/>
      <c r="LOR51" s="84"/>
      <c r="LOS51" s="84"/>
      <c r="LOT51" s="84"/>
      <c r="LOU51" s="84"/>
      <c r="LOV51" s="84"/>
      <c r="LOW51" s="84"/>
      <c r="LOX51" s="84"/>
      <c r="LOY51" s="84"/>
      <c r="LOZ51" s="84"/>
      <c r="LPA51" s="84"/>
      <c r="LPB51" s="84"/>
      <c r="LPC51" s="84"/>
      <c r="LPD51" s="84"/>
      <c r="LPE51" s="84"/>
      <c r="LPF51" s="84"/>
      <c r="LPG51" s="84"/>
      <c r="LPH51" s="84"/>
      <c r="LPI51" s="84"/>
      <c r="LPJ51" s="84"/>
      <c r="LPK51" s="84"/>
      <c r="LPL51" s="84"/>
      <c r="LPM51" s="84"/>
      <c r="LPN51" s="84"/>
      <c r="LPO51" s="84"/>
      <c r="LPP51" s="84"/>
      <c r="LPQ51" s="84"/>
      <c r="LPR51" s="84"/>
      <c r="LPS51" s="84"/>
      <c r="LPT51" s="84"/>
      <c r="LPU51" s="84"/>
      <c r="LPV51" s="84"/>
      <c r="LPW51" s="84"/>
      <c r="LPX51" s="84"/>
      <c r="LPY51" s="84"/>
      <c r="LPZ51" s="84"/>
      <c r="LQA51" s="84"/>
      <c r="LQB51" s="84"/>
      <c r="LQC51" s="84"/>
      <c r="LQD51" s="84"/>
      <c r="LQE51" s="84"/>
      <c r="LQF51" s="84"/>
      <c r="LQG51" s="84"/>
      <c r="LQH51" s="84"/>
      <c r="LQI51" s="84"/>
      <c r="LQJ51" s="84"/>
      <c r="LQK51" s="84"/>
      <c r="LQL51" s="84"/>
      <c r="LQM51" s="84"/>
      <c r="LQN51" s="84"/>
      <c r="LQO51" s="84"/>
      <c r="LQP51" s="84"/>
      <c r="LQQ51" s="84"/>
      <c r="LQR51" s="84"/>
      <c r="LQS51" s="84"/>
      <c r="LQT51" s="84"/>
      <c r="LQU51" s="84"/>
      <c r="LQV51" s="84"/>
      <c r="LQW51" s="84"/>
      <c r="LQX51" s="84"/>
      <c r="LQY51" s="84"/>
      <c r="LQZ51" s="84"/>
      <c r="LRA51" s="84"/>
      <c r="LRB51" s="84"/>
      <c r="LRC51" s="84"/>
      <c r="LRD51" s="84"/>
      <c r="LRE51" s="84"/>
      <c r="LRF51" s="84"/>
      <c r="LRG51" s="84"/>
      <c r="LRH51" s="84"/>
      <c r="LRI51" s="84"/>
      <c r="LRJ51" s="84"/>
      <c r="LRK51" s="84"/>
      <c r="LRL51" s="84"/>
      <c r="LRM51" s="84"/>
      <c r="LRN51" s="84"/>
      <c r="LRO51" s="84"/>
      <c r="LRP51" s="84"/>
      <c r="LRQ51" s="84"/>
      <c r="LRR51" s="84"/>
      <c r="LRS51" s="84"/>
      <c r="LRT51" s="84"/>
      <c r="LRU51" s="84"/>
      <c r="LRV51" s="84"/>
      <c r="LRW51" s="84"/>
      <c r="LRX51" s="84"/>
      <c r="LRY51" s="84"/>
      <c r="LRZ51" s="84"/>
      <c r="LSA51" s="84"/>
      <c r="LSB51" s="84"/>
      <c r="LSC51" s="84"/>
      <c r="LSD51" s="84"/>
      <c r="LSE51" s="84"/>
      <c r="LSF51" s="84"/>
      <c r="LSG51" s="84"/>
      <c r="LSH51" s="84"/>
      <c r="LSI51" s="84"/>
      <c r="LSJ51" s="84"/>
      <c r="LSK51" s="84"/>
      <c r="LSL51" s="84"/>
      <c r="LSM51" s="84"/>
      <c r="LSN51" s="84"/>
      <c r="LSO51" s="84"/>
      <c r="LSP51" s="84"/>
      <c r="LSQ51" s="84"/>
      <c r="LSR51" s="84"/>
      <c r="LSS51" s="84"/>
      <c r="LST51" s="84"/>
      <c r="LSU51" s="84"/>
      <c r="LSV51" s="84"/>
      <c r="LSW51" s="84"/>
      <c r="LSX51" s="84"/>
      <c r="LSY51" s="84"/>
      <c r="LSZ51" s="84"/>
      <c r="LTA51" s="84"/>
      <c r="LTB51" s="84"/>
      <c r="LTC51" s="84"/>
      <c r="LTD51" s="84"/>
      <c r="LTE51" s="84"/>
      <c r="LTF51" s="84"/>
      <c r="LTG51" s="84"/>
      <c r="LTH51" s="84"/>
      <c r="LTI51" s="84"/>
      <c r="LTJ51" s="84"/>
      <c r="LTK51" s="84"/>
      <c r="LTL51" s="84"/>
      <c r="LTM51" s="84"/>
      <c r="LTN51" s="84"/>
      <c r="LTO51" s="84"/>
      <c r="LTP51" s="84"/>
      <c r="LTQ51" s="84"/>
      <c r="LTR51" s="84"/>
      <c r="LTS51" s="84"/>
      <c r="LTT51" s="84"/>
      <c r="LTU51" s="84"/>
      <c r="LTV51" s="84"/>
      <c r="LTW51" s="84"/>
      <c r="LTX51" s="84"/>
      <c r="LTY51" s="84"/>
      <c r="LTZ51" s="84"/>
      <c r="LUA51" s="84"/>
      <c r="LUB51" s="84"/>
      <c r="LUC51" s="84"/>
      <c r="LUD51" s="84"/>
      <c r="LUE51" s="84"/>
      <c r="LUF51" s="84"/>
      <c r="LUG51" s="84"/>
      <c r="LUH51" s="84"/>
      <c r="LUI51" s="84"/>
      <c r="LUJ51" s="84"/>
      <c r="LUK51" s="84"/>
      <c r="LUL51" s="84"/>
      <c r="LUM51" s="84"/>
      <c r="LUN51" s="84"/>
      <c r="LUO51" s="84"/>
      <c r="LUP51" s="84"/>
      <c r="LUQ51" s="84"/>
      <c r="LUR51" s="84"/>
      <c r="LUS51" s="84"/>
      <c r="LUT51" s="84"/>
      <c r="LUU51" s="84"/>
      <c r="LUV51" s="84"/>
      <c r="LUW51" s="84"/>
      <c r="LUX51" s="84"/>
      <c r="LUY51" s="84"/>
      <c r="LUZ51" s="84"/>
      <c r="LVA51" s="84"/>
      <c r="LVB51" s="84"/>
      <c r="LVC51" s="84"/>
      <c r="LVD51" s="84"/>
      <c r="LVE51" s="84"/>
      <c r="LVF51" s="84"/>
      <c r="LVG51" s="84"/>
      <c r="LVH51" s="84"/>
      <c r="LVI51" s="84"/>
      <c r="LVJ51" s="84"/>
      <c r="LVK51" s="84"/>
      <c r="LVL51" s="84"/>
      <c r="LVM51" s="84"/>
      <c r="LVN51" s="84"/>
      <c r="LVO51" s="84"/>
      <c r="LVP51" s="84"/>
      <c r="LVQ51" s="84"/>
      <c r="LVR51" s="84"/>
      <c r="LVS51" s="84"/>
      <c r="LVT51" s="84"/>
      <c r="LVU51" s="84"/>
      <c r="LVV51" s="84"/>
      <c r="LVW51" s="84"/>
      <c r="LVX51" s="84"/>
      <c r="LVY51" s="84"/>
      <c r="LVZ51" s="84"/>
      <c r="LWA51" s="84"/>
      <c r="LWB51" s="84"/>
      <c r="LWC51" s="84"/>
      <c r="LWD51" s="84"/>
      <c r="LWE51" s="84"/>
      <c r="LWF51" s="84"/>
      <c r="LWG51" s="84"/>
      <c r="LWH51" s="84"/>
      <c r="LWI51" s="84"/>
      <c r="LWJ51" s="84"/>
      <c r="LWK51" s="84"/>
      <c r="LWL51" s="84"/>
      <c r="LWM51" s="84"/>
      <c r="LWN51" s="84"/>
      <c r="LWO51" s="84"/>
      <c r="LWP51" s="84"/>
      <c r="LWQ51" s="84"/>
      <c r="LWR51" s="84"/>
      <c r="LWS51" s="84"/>
      <c r="LWT51" s="84"/>
      <c r="LWU51" s="84"/>
      <c r="LWV51" s="84"/>
      <c r="LWW51" s="84"/>
      <c r="LWX51" s="84"/>
      <c r="LWY51" s="84"/>
      <c r="LWZ51" s="84"/>
      <c r="LXA51" s="84"/>
      <c r="LXB51" s="84"/>
      <c r="LXC51" s="84"/>
      <c r="LXD51" s="84"/>
      <c r="LXE51" s="84"/>
      <c r="LXF51" s="84"/>
      <c r="LXG51" s="84"/>
      <c r="LXH51" s="84"/>
      <c r="LXI51" s="84"/>
      <c r="LXJ51" s="84"/>
      <c r="LXK51" s="84"/>
      <c r="LXL51" s="84"/>
      <c r="LXM51" s="84"/>
      <c r="LXN51" s="84"/>
      <c r="LXO51" s="84"/>
      <c r="LXP51" s="84"/>
      <c r="LXQ51" s="84"/>
      <c r="LXR51" s="84"/>
      <c r="LXS51" s="84"/>
      <c r="LXT51" s="84"/>
      <c r="LXU51" s="84"/>
      <c r="LXV51" s="84"/>
      <c r="LXW51" s="84"/>
      <c r="LXX51" s="84"/>
      <c r="LXY51" s="84"/>
      <c r="LXZ51" s="84"/>
      <c r="LYA51" s="84"/>
      <c r="LYB51" s="84"/>
      <c r="LYC51" s="84"/>
      <c r="LYD51" s="84"/>
      <c r="LYE51" s="84"/>
      <c r="LYF51" s="84"/>
      <c r="LYG51" s="84"/>
      <c r="LYH51" s="84"/>
      <c r="LYI51" s="84"/>
      <c r="LYJ51" s="84"/>
      <c r="LYK51" s="84"/>
      <c r="LYL51" s="84"/>
      <c r="LYM51" s="84"/>
      <c r="LYN51" s="84"/>
      <c r="LYO51" s="84"/>
      <c r="LYP51" s="84"/>
      <c r="LYQ51" s="84"/>
      <c r="LYR51" s="84"/>
      <c r="LYS51" s="84"/>
      <c r="LYT51" s="84"/>
      <c r="LYU51" s="84"/>
      <c r="LYV51" s="84"/>
      <c r="LYW51" s="84"/>
      <c r="LYX51" s="84"/>
      <c r="LYY51" s="84"/>
      <c r="LYZ51" s="84"/>
      <c r="LZA51" s="84"/>
      <c r="LZB51" s="84"/>
      <c r="LZC51" s="84"/>
      <c r="LZD51" s="84"/>
      <c r="LZE51" s="84"/>
      <c r="LZF51" s="84"/>
      <c r="LZG51" s="84"/>
      <c r="LZH51" s="84"/>
      <c r="LZI51" s="84"/>
      <c r="LZJ51" s="84"/>
      <c r="LZK51" s="84"/>
      <c r="LZL51" s="84"/>
      <c r="LZM51" s="84"/>
      <c r="LZN51" s="84"/>
      <c r="LZO51" s="84"/>
      <c r="LZP51" s="84"/>
      <c r="LZQ51" s="84"/>
      <c r="LZR51" s="84"/>
      <c r="LZS51" s="84"/>
      <c r="LZT51" s="84"/>
      <c r="LZU51" s="84"/>
      <c r="LZV51" s="84"/>
      <c r="LZW51" s="84"/>
      <c r="LZX51" s="84"/>
      <c r="LZY51" s="84"/>
      <c r="LZZ51" s="84"/>
      <c r="MAA51" s="84"/>
      <c r="MAB51" s="84"/>
      <c r="MAC51" s="84"/>
      <c r="MAD51" s="84"/>
      <c r="MAE51" s="84"/>
      <c r="MAF51" s="84"/>
      <c r="MAG51" s="84"/>
      <c r="MAH51" s="84"/>
      <c r="MAI51" s="84"/>
      <c r="MAJ51" s="84"/>
      <c r="MAK51" s="84"/>
      <c r="MAL51" s="84"/>
      <c r="MAM51" s="84"/>
      <c r="MAN51" s="84"/>
      <c r="MAO51" s="84"/>
      <c r="MAP51" s="84"/>
      <c r="MAQ51" s="84"/>
      <c r="MAR51" s="84"/>
      <c r="MAS51" s="84"/>
      <c r="MAT51" s="84"/>
      <c r="MAU51" s="84"/>
      <c r="MAV51" s="84"/>
      <c r="MAW51" s="84"/>
      <c r="MAX51" s="84"/>
      <c r="MAY51" s="84"/>
      <c r="MAZ51" s="84"/>
      <c r="MBA51" s="84"/>
      <c r="MBB51" s="84"/>
      <c r="MBC51" s="84"/>
      <c r="MBD51" s="84"/>
      <c r="MBE51" s="84"/>
      <c r="MBF51" s="84"/>
      <c r="MBG51" s="84"/>
      <c r="MBH51" s="84"/>
      <c r="MBI51" s="84"/>
      <c r="MBJ51" s="84"/>
      <c r="MBK51" s="84"/>
      <c r="MBL51" s="84"/>
      <c r="MBM51" s="84"/>
      <c r="MBN51" s="84"/>
      <c r="MBO51" s="84"/>
      <c r="MBP51" s="84"/>
      <c r="MBQ51" s="84"/>
      <c r="MBR51" s="84"/>
      <c r="MBS51" s="84"/>
      <c r="MBT51" s="84"/>
      <c r="MBU51" s="84"/>
      <c r="MBV51" s="84"/>
      <c r="MBW51" s="84"/>
      <c r="MBX51" s="84"/>
      <c r="MBY51" s="84"/>
      <c r="MBZ51" s="84"/>
      <c r="MCA51" s="84"/>
      <c r="MCB51" s="84"/>
      <c r="MCC51" s="84"/>
      <c r="MCD51" s="84"/>
      <c r="MCE51" s="84"/>
      <c r="MCF51" s="84"/>
      <c r="MCG51" s="84"/>
      <c r="MCH51" s="84"/>
      <c r="MCI51" s="84"/>
      <c r="MCJ51" s="84"/>
      <c r="MCK51" s="84"/>
      <c r="MCL51" s="84"/>
      <c r="MCM51" s="84"/>
      <c r="MCN51" s="84"/>
      <c r="MCO51" s="84"/>
      <c r="MCP51" s="84"/>
      <c r="MCQ51" s="84"/>
      <c r="MCR51" s="84"/>
      <c r="MCS51" s="84"/>
      <c r="MCT51" s="84"/>
      <c r="MCU51" s="84"/>
      <c r="MCV51" s="84"/>
      <c r="MCW51" s="84"/>
      <c r="MCX51" s="84"/>
      <c r="MCY51" s="84"/>
      <c r="MCZ51" s="84"/>
      <c r="MDA51" s="84"/>
      <c r="MDB51" s="84"/>
      <c r="MDC51" s="84"/>
      <c r="MDD51" s="84"/>
      <c r="MDE51" s="84"/>
      <c r="MDF51" s="84"/>
      <c r="MDG51" s="84"/>
      <c r="MDH51" s="84"/>
      <c r="MDI51" s="84"/>
      <c r="MDJ51" s="84"/>
      <c r="MDK51" s="84"/>
      <c r="MDL51" s="84"/>
      <c r="MDM51" s="84"/>
      <c r="MDN51" s="84"/>
      <c r="MDO51" s="84"/>
      <c r="MDP51" s="84"/>
      <c r="MDQ51" s="84"/>
      <c r="MDR51" s="84"/>
      <c r="MDS51" s="84"/>
      <c r="MDT51" s="84"/>
      <c r="MDU51" s="84"/>
      <c r="MDV51" s="84"/>
      <c r="MDW51" s="84"/>
      <c r="MDX51" s="84"/>
      <c r="MDY51" s="84"/>
      <c r="MDZ51" s="84"/>
      <c r="MEA51" s="84"/>
      <c r="MEB51" s="84"/>
      <c r="MEC51" s="84"/>
      <c r="MED51" s="84"/>
      <c r="MEE51" s="84"/>
      <c r="MEF51" s="84"/>
      <c r="MEG51" s="84"/>
      <c r="MEH51" s="84"/>
      <c r="MEI51" s="84"/>
      <c r="MEJ51" s="84"/>
      <c r="MEK51" s="84"/>
      <c r="MEL51" s="84"/>
      <c r="MEM51" s="84"/>
      <c r="MEN51" s="84"/>
      <c r="MEO51" s="84"/>
      <c r="MEP51" s="84"/>
      <c r="MEQ51" s="84"/>
      <c r="MER51" s="84"/>
      <c r="MES51" s="84"/>
      <c r="MET51" s="84"/>
      <c r="MEU51" s="84"/>
      <c r="MEV51" s="84"/>
      <c r="MEW51" s="84"/>
      <c r="MEX51" s="84"/>
      <c r="MEY51" s="84"/>
      <c r="MEZ51" s="84"/>
      <c r="MFA51" s="84"/>
      <c r="MFB51" s="84"/>
      <c r="MFC51" s="84"/>
      <c r="MFD51" s="84"/>
      <c r="MFE51" s="84"/>
      <c r="MFF51" s="84"/>
      <c r="MFG51" s="84"/>
      <c r="MFH51" s="84"/>
      <c r="MFI51" s="84"/>
      <c r="MFJ51" s="84"/>
      <c r="MFK51" s="84"/>
      <c r="MFL51" s="84"/>
      <c r="MFM51" s="84"/>
      <c r="MFN51" s="84"/>
      <c r="MFO51" s="84"/>
      <c r="MFP51" s="84"/>
      <c r="MFQ51" s="84"/>
      <c r="MFR51" s="84"/>
      <c r="MFS51" s="84"/>
      <c r="MFT51" s="84"/>
      <c r="MFU51" s="84"/>
      <c r="MFV51" s="84"/>
      <c r="MFW51" s="84"/>
      <c r="MFX51" s="84"/>
      <c r="MFY51" s="84"/>
      <c r="MFZ51" s="84"/>
      <c r="MGA51" s="84"/>
      <c r="MGB51" s="84"/>
      <c r="MGC51" s="84"/>
      <c r="MGD51" s="84"/>
      <c r="MGE51" s="84"/>
      <c r="MGF51" s="84"/>
      <c r="MGG51" s="84"/>
      <c r="MGH51" s="84"/>
      <c r="MGI51" s="84"/>
      <c r="MGJ51" s="84"/>
      <c r="MGK51" s="84"/>
      <c r="MGL51" s="84"/>
      <c r="MGM51" s="84"/>
      <c r="MGN51" s="84"/>
      <c r="MGO51" s="84"/>
      <c r="MGP51" s="84"/>
      <c r="MGQ51" s="84"/>
      <c r="MGR51" s="84"/>
      <c r="MGS51" s="84"/>
      <c r="MGT51" s="84"/>
      <c r="MGU51" s="84"/>
      <c r="MGV51" s="84"/>
      <c r="MGW51" s="84"/>
      <c r="MGX51" s="84"/>
      <c r="MGY51" s="84"/>
      <c r="MGZ51" s="84"/>
      <c r="MHA51" s="84"/>
      <c r="MHB51" s="84"/>
      <c r="MHC51" s="84"/>
      <c r="MHD51" s="84"/>
      <c r="MHE51" s="84"/>
      <c r="MHF51" s="84"/>
      <c r="MHG51" s="84"/>
      <c r="MHH51" s="84"/>
      <c r="MHI51" s="84"/>
      <c r="MHJ51" s="84"/>
      <c r="MHK51" s="84"/>
      <c r="MHL51" s="84"/>
      <c r="MHM51" s="84"/>
      <c r="MHN51" s="84"/>
      <c r="MHO51" s="84"/>
      <c r="MHP51" s="84"/>
      <c r="MHQ51" s="84"/>
      <c r="MHR51" s="84"/>
      <c r="MHS51" s="84"/>
      <c r="MHT51" s="84"/>
      <c r="MHU51" s="84"/>
      <c r="MHV51" s="84"/>
      <c r="MHW51" s="84"/>
      <c r="MHX51" s="84"/>
      <c r="MHY51" s="84"/>
      <c r="MHZ51" s="84"/>
      <c r="MIA51" s="84"/>
      <c r="MIB51" s="84"/>
      <c r="MIC51" s="84"/>
      <c r="MID51" s="84"/>
      <c r="MIE51" s="84"/>
      <c r="MIF51" s="84"/>
      <c r="MIG51" s="84"/>
      <c r="MIH51" s="84"/>
      <c r="MII51" s="84"/>
      <c r="MIJ51" s="84"/>
      <c r="MIK51" s="84"/>
      <c r="MIL51" s="84"/>
      <c r="MIM51" s="84"/>
      <c r="MIN51" s="84"/>
      <c r="MIO51" s="84"/>
      <c r="MIP51" s="84"/>
      <c r="MIQ51" s="84"/>
      <c r="MIR51" s="84"/>
      <c r="MIS51" s="84"/>
      <c r="MIT51" s="84"/>
      <c r="MIU51" s="84"/>
      <c r="MIV51" s="84"/>
      <c r="MIW51" s="84"/>
      <c r="MIX51" s="84"/>
      <c r="MIY51" s="84"/>
      <c r="MIZ51" s="84"/>
      <c r="MJA51" s="84"/>
      <c r="MJB51" s="84"/>
      <c r="MJC51" s="84"/>
      <c r="MJD51" s="84"/>
      <c r="MJE51" s="84"/>
      <c r="MJF51" s="84"/>
      <c r="MJG51" s="84"/>
      <c r="MJH51" s="84"/>
      <c r="MJI51" s="84"/>
      <c r="MJJ51" s="84"/>
      <c r="MJK51" s="84"/>
      <c r="MJL51" s="84"/>
      <c r="MJM51" s="84"/>
      <c r="MJN51" s="84"/>
      <c r="MJO51" s="84"/>
      <c r="MJP51" s="84"/>
      <c r="MJQ51" s="84"/>
      <c r="MJR51" s="84"/>
      <c r="MJS51" s="84"/>
      <c r="MJT51" s="84"/>
      <c r="MJU51" s="84"/>
      <c r="MJV51" s="84"/>
      <c r="MJW51" s="84"/>
      <c r="MJX51" s="84"/>
      <c r="MJY51" s="84"/>
      <c r="MJZ51" s="84"/>
      <c r="MKA51" s="84"/>
      <c r="MKB51" s="84"/>
      <c r="MKC51" s="84"/>
      <c r="MKD51" s="84"/>
      <c r="MKE51" s="84"/>
      <c r="MKF51" s="84"/>
      <c r="MKG51" s="84"/>
      <c r="MKH51" s="84"/>
      <c r="MKI51" s="84"/>
      <c r="MKJ51" s="84"/>
      <c r="MKK51" s="84"/>
      <c r="MKL51" s="84"/>
      <c r="MKM51" s="84"/>
      <c r="MKN51" s="84"/>
      <c r="MKO51" s="84"/>
      <c r="MKP51" s="84"/>
      <c r="MKQ51" s="84"/>
      <c r="MKR51" s="84"/>
      <c r="MKS51" s="84"/>
      <c r="MKT51" s="84"/>
      <c r="MKU51" s="84"/>
      <c r="MKV51" s="84"/>
      <c r="MKW51" s="84"/>
      <c r="MKX51" s="84"/>
      <c r="MKY51" s="84"/>
      <c r="MKZ51" s="84"/>
      <c r="MLA51" s="84"/>
      <c r="MLB51" s="84"/>
      <c r="MLC51" s="84"/>
      <c r="MLD51" s="84"/>
      <c r="MLE51" s="84"/>
      <c r="MLF51" s="84"/>
      <c r="MLG51" s="84"/>
      <c r="MLH51" s="84"/>
      <c r="MLI51" s="84"/>
      <c r="MLJ51" s="84"/>
      <c r="MLK51" s="84"/>
      <c r="MLL51" s="84"/>
      <c r="MLM51" s="84"/>
      <c r="MLN51" s="84"/>
      <c r="MLO51" s="84"/>
      <c r="MLP51" s="84"/>
      <c r="MLQ51" s="84"/>
      <c r="MLR51" s="84"/>
      <c r="MLS51" s="84"/>
      <c r="MLT51" s="84"/>
      <c r="MLU51" s="84"/>
      <c r="MLV51" s="84"/>
      <c r="MLW51" s="84"/>
      <c r="MLX51" s="84"/>
      <c r="MLY51" s="84"/>
      <c r="MLZ51" s="84"/>
      <c r="MMA51" s="84"/>
      <c r="MMB51" s="84"/>
      <c r="MMC51" s="84"/>
      <c r="MMD51" s="84"/>
      <c r="MME51" s="84"/>
      <c r="MMF51" s="84"/>
      <c r="MMG51" s="84"/>
      <c r="MMH51" s="84"/>
      <c r="MMI51" s="84"/>
      <c r="MMJ51" s="84"/>
      <c r="MMK51" s="84"/>
      <c r="MML51" s="84"/>
      <c r="MMM51" s="84"/>
      <c r="MMN51" s="84"/>
      <c r="MMO51" s="84"/>
      <c r="MMP51" s="84"/>
      <c r="MMQ51" s="84"/>
      <c r="MMR51" s="84"/>
      <c r="MMS51" s="84"/>
      <c r="MMT51" s="84"/>
      <c r="MMU51" s="84"/>
      <c r="MMV51" s="84"/>
      <c r="MMW51" s="84"/>
      <c r="MMX51" s="84"/>
      <c r="MMY51" s="84"/>
      <c r="MMZ51" s="84"/>
      <c r="MNA51" s="84"/>
      <c r="MNB51" s="84"/>
      <c r="MNC51" s="84"/>
      <c r="MND51" s="84"/>
      <c r="MNE51" s="84"/>
      <c r="MNF51" s="84"/>
      <c r="MNG51" s="84"/>
      <c r="MNH51" s="84"/>
      <c r="MNI51" s="84"/>
      <c r="MNJ51" s="84"/>
      <c r="MNK51" s="84"/>
      <c r="MNL51" s="84"/>
      <c r="MNM51" s="84"/>
      <c r="MNN51" s="84"/>
      <c r="MNO51" s="84"/>
      <c r="MNP51" s="84"/>
      <c r="MNQ51" s="84"/>
      <c r="MNR51" s="84"/>
      <c r="MNS51" s="84"/>
      <c r="MNT51" s="84"/>
      <c r="MNU51" s="84"/>
      <c r="MNV51" s="84"/>
      <c r="MNW51" s="84"/>
      <c r="MNX51" s="84"/>
      <c r="MNY51" s="84"/>
      <c r="MNZ51" s="84"/>
      <c r="MOA51" s="84"/>
      <c r="MOB51" s="84"/>
      <c r="MOC51" s="84"/>
      <c r="MOD51" s="84"/>
      <c r="MOE51" s="84"/>
      <c r="MOF51" s="84"/>
      <c r="MOG51" s="84"/>
      <c r="MOH51" s="84"/>
      <c r="MOI51" s="84"/>
      <c r="MOJ51" s="84"/>
      <c r="MOK51" s="84"/>
      <c r="MOL51" s="84"/>
      <c r="MOM51" s="84"/>
      <c r="MON51" s="84"/>
      <c r="MOO51" s="84"/>
      <c r="MOP51" s="84"/>
      <c r="MOQ51" s="84"/>
      <c r="MOR51" s="84"/>
      <c r="MOS51" s="84"/>
      <c r="MOT51" s="84"/>
      <c r="MOU51" s="84"/>
      <c r="MOV51" s="84"/>
      <c r="MOW51" s="84"/>
      <c r="MOX51" s="84"/>
      <c r="MOY51" s="84"/>
      <c r="MOZ51" s="84"/>
      <c r="MPA51" s="84"/>
      <c r="MPB51" s="84"/>
      <c r="MPC51" s="84"/>
      <c r="MPD51" s="84"/>
      <c r="MPE51" s="84"/>
      <c r="MPF51" s="84"/>
      <c r="MPG51" s="84"/>
      <c r="MPH51" s="84"/>
      <c r="MPI51" s="84"/>
      <c r="MPJ51" s="84"/>
      <c r="MPK51" s="84"/>
      <c r="MPL51" s="84"/>
      <c r="MPM51" s="84"/>
      <c r="MPN51" s="84"/>
      <c r="MPO51" s="84"/>
      <c r="MPP51" s="84"/>
      <c r="MPQ51" s="84"/>
      <c r="MPR51" s="84"/>
      <c r="MPS51" s="84"/>
      <c r="MPT51" s="84"/>
      <c r="MPU51" s="84"/>
      <c r="MPV51" s="84"/>
      <c r="MPW51" s="84"/>
      <c r="MPX51" s="84"/>
      <c r="MPY51" s="84"/>
      <c r="MPZ51" s="84"/>
      <c r="MQA51" s="84"/>
      <c r="MQB51" s="84"/>
      <c r="MQC51" s="84"/>
      <c r="MQD51" s="84"/>
      <c r="MQE51" s="84"/>
      <c r="MQF51" s="84"/>
      <c r="MQG51" s="84"/>
      <c r="MQH51" s="84"/>
      <c r="MQI51" s="84"/>
      <c r="MQJ51" s="84"/>
      <c r="MQK51" s="84"/>
      <c r="MQL51" s="84"/>
      <c r="MQM51" s="84"/>
      <c r="MQN51" s="84"/>
      <c r="MQO51" s="84"/>
      <c r="MQP51" s="84"/>
      <c r="MQQ51" s="84"/>
      <c r="MQR51" s="84"/>
      <c r="MQS51" s="84"/>
      <c r="MQT51" s="84"/>
      <c r="MQU51" s="84"/>
      <c r="MQV51" s="84"/>
      <c r="MQW51" s="84"/>
      <c r="MQX51" s="84"/>
      <c r="MQY51" s="84"/>
      <c r="MQZ51" s="84"/>
      <c r="MRA51" s="84"/>
      <c r="MRB51" s="84"/>
      <c r="MRC51" s="84"/>
      <c r="MRD51" s="84"/>
      <c r="MRE51" s="84"/>
      <c r="MRF51" s="84"/>
      <c r="MRG51" s="84"/>
      <c r="MRH51" s="84"/>
      <c r="MRI51" s="84"/>
      <c r="MRJ51" s="84"/>
      <c r="MRK51" s="84"/>
      <c r="MRL51" s="84"/>
      <c r="MRM51" s="84"/>
      <c r="MRN51" s="84"/>
      <c r="MRO51" s="84"/>
      <c r="MRP51" s="84"/>
      <c r="MRQ51" s="84"/>
      <c r="MRR51" s="84"/>
      <c r="MRS51" s="84"/>
      <c r="MRT51" s="84"/>
      <c r="MRU51" s="84"/>
      <c r="MRV51" s="84"/>
      <c r="MRW51" s="84"/>
      <c r="MRX51" s="84"/>
      <c r="MRY51" s="84"/>
      <c r="MRZ51" s="84"/>
      <c r="MSA51" s="84"/>
      <c r="MSB51" s="84"/>
      <c r="MSC51" s="84"/>
      <c r="MSD51" s="84"/>
      <c r="MSE51" s="84"/>
      <c r="MSF51" s="84"/>
      <c r="MSG51" s="84"/>
      <c r="MSH51" s="84"/>
      <c r="MSI51" s="84"/>
      <c r="MSJ51" s="84"/>
      <c r="MSK51" s="84"/>
      <c r="MSL51" s="84"/>
      <c r="MSM51" s="84"/>
      <c r="MSN51" s="84"/>
      <c r="MSO51" s="84"/>
      <c r="MSP51" s="84"/>
      <c r="MSQ51" s="84"/>
      <c r="MSR51" s="84"/>
      <c r="MSS51" s="84"/>
      <c r="MST51" s="84"/>
      <c r="MSU51" s="84"/>
      <c r="MSV51" s="84"/>
      <c r="MSW51" s="84"/>
      <c r="MSX51" s="84"/>
      <c r="MSY51" s="84"/>
      <c r="MSZ51" s="84"/>
      <c r="MTA51" s="84"/>
      <c r="MTB51" s="84"/>
      <c r="MTC51" s="84"/>
      <c r="MTD51" s="84"/>
      <c r="MTE51" s="84"/>
      <c r="MTF51" s="84"/>
      <c r="MTG51" s="84"/>
      <c r="MTH51" s="84"/>
      <c r="MTI51" s="84"/>
      <c r="MTJ51" s="84"/>
      <c r="MTK51" s="84"/>
      <c r="MTL51" s="84"/>
      <c r="MTM51" s="84"/>
      <c r="MTN51" s="84"/>
      <c r="MTO51" s="84"/>
      <c r="MTP51" s="84"/>
      <c r="MTQ51" s="84"/>
      <c r="MTR51" s="84"/>
      <c r="MTS51" s="84"/>
      <c r="MTT51" s="84"/>
      <c r="MTU51" s="84"/>
      <c r="MTV51" s="84"/>
      <c r="MTW51" s="84"/>
      <c r="MTX51" s="84"/>
      <c r="MTY51" s="84"/>
      <c r="MTZ51" s="84"/>
      <c r="MUA51" s="84"/>
      <c r="MUB51" s="84"/>
      <c r="MUC51" s="84"/>
      <c r="MUD51" s="84"/>
      <c r="MUE51" s="84"/>
      <c r="MUF51" s="84"/>
      <c r="MUG51" s="84"/>
      <c r="MUH51" s="84"/>
      <c r="MUI51" s="84"/>
      <c r="MUJ51" s="84"/>
      <c r="MUK51" s="84"/>
      <c r="MUL51" s="84"/>
      <c r="MUM51" s="84"/>
      <c r="MUN51" s="84"/>
      <c r="MUO51" s="84"/>
      <c r="MUP51" s="84"/>
      <c r="MUQ51" s="84"/>
      <c r="MUR51" s="84"/>
      <c r="MUS51" s="84"/>
      <c r="MUT51" s="84"/>
      <c r="MUU51" s="84"/>
      <c r="MUV51" s="84"/>
      <c r="MUW51" s="84"/>
      <c r="MUX51" s="84"/>
      <c r="MUY51" s="84"/>
      <c r="MUZ51" s="84"/>
      <c r="MVA51" s="84"/>
      <c r="MVB51" s="84"/>
      <c r="MVC51" s="84"/>
      <c r="MVD51" s="84"/>
      <c r="MVE51" s="84"/>
      <c r="MVF51" s="84"/>
      <c r="MVG51" s="84"/>
      <c r="MVH51" s="84"/>
      <c r="MVI51" s="84"/>
      <c r="MVJ51" s="84"/>
      <c r="MVK51" s="84"/>
      <c r="MVL51" s="84"/>
      <c r="MVM51" s="84"/>
      <c r="MVN51" s="84"/>
      <c r="MVO51" s="84"/>
      <c r="MVP51" s="84"/>
      <c r="MVQ51" s="84"/>
      <c r="MVR51" s="84"/>
      <c r="MVS51" s="84"/>
      <c r="MVT51" s="84"/>
      <c r="MVU51" s="84"/>
      <c r="MVV51" s="84"/>
      <c r="MVW51" s="84"/>
      <c r="MVX51" s="84"/>
      <c r="MVY51" s="84"/>
      <c r="MVZ51" s="84"/>
      <c r="MWA51" s="84"/>
      <c r="MWB51" s="84"/>
      <c r="MWC51" s="84"/>
      <c r="MWD51" s="84"/>
      <c r="MWE51" s="84"/>
      <c r="MWF51" s="84"/>
      <c r="MWG51" s="84"/>
      <c r="MWH51" s="84"/>
      <c r="MWI51" s="84"/>
      <c r="MWJ51" s="84"/>
      <c r="MWK51" s="84"/>
      <c r="MWL51" s="84"/>
      <c r="MWM51" s="84"/>
      <c r="MWN51" s="84"/>
      <c r="MWO51" s="84"/>
      <c r="MWP51" s="84"/>
      <c r="MWQ51" s="84"/>
      <c r="MWR51" s="84"/>
      <c r="MWS51" s="84"/>
      <c r="MWT51" s="84"/>
      <c r="MWU51" s="84"/>
      <c r="MWV51" s="84"/>
      <c r="MWW51" s="84"/>
      <c r="MWX51" s="84"/>
      <c r="MWY51" s="84"/>
      <c r="MWZ51" s="84"/>
      <c r="MXA51" s="84"/>
      <c r="MXB51" s="84"/>
      <c r="MXC51" s="84"/>
      <c r="MXD51" s="84"/>
      <c r="MXE51" s="84"/>
      <c r="MXF51" s="84"/>
      <c r="MXG51" s="84"/>
      <c r="MXH51" s="84"/>
      <c r="MXI51" s="84"/>
      <c r="MXJ51" s="84"/>
      <c r="MXK51" s="84"/>
      <c r="MXL51" s="84"/>
      <c r="MXM51" s="84"/>
      <c r="MXN51" s="84"/>
      <c r="MXO51" s="84"/>
      <c r="MXP51" s="84"/>
      <c r="MXQ51" s="84"/>
      <c r="MXR51" s="84"/>
      <c r="MXS51" s="84"/>
      <c r="MXT51" s="84"/>
      <c r="MXU51" s="84"/>
      <c r="MXV51" s="84"/>
      <c r="MXW51" s="84"/>
      <c r="MXX51" s="84"/>
      <c r="MXY51" s="84"/>
      <c r="MXZ51" s="84"/>
      <c r="MYA51" s="84"/>
      <c r="MYB51" s="84"/>
      <c r="MYC51" s="84"/>
      <c r="MYD51" s="84"/>
      <c r="MYE51" s="84"/>
      <c r="MYF51" s="84"/>
      <c r="MYG51" s="84"/>
      <c r="MYH51" s="84"/>
      <c r="MYI51" s="84"/>
      <c r="MYJ51" s="84"/>
      <c r="MYK51" s="84"/>
      <c r="MYL51" s="84"/>
      <c r="MYM51" s="84"/>
      <c r="MYN51" s="84"/>
      <c r="MYO51" s="84"/>
      <c r="MYP51" s="84"/>
      <c r="MYQ51" s="84"/>
      <c r="MYR51" s="84"/>
      <c r="MYS51" s="84"/>
      <c r="MYT51" s="84"/>
      <c r="MYU51" s="84"/>
      <c r="MYV51" s="84"/>
      <c r="MYW51" s="84"/>
      <c r="MYX51" s="84"/>
      <c r="MYY51" s="84"/>
      <c r="MYZ51" s="84"/>
      <c r="MZA51" s="84"/>
      <c r="MZB51" s="84"/>
      <c r="MZC51" s="84"/>
      <c r="MZD51" s="84"/>
      <c r="MZE51" s="84"/>
      <c r="MZF51" s="84"/>
      <c r="MZG51" s="84"/>
      <c r="MZH51" s="84"/>
      <c r="MZI51" s="84"/>
      <c r="MZJ51" s="84"/>
      <c r="MZK51" s="84"/>
      <c r="MZL51" s="84"/>
      <c r="MZM51" s="84"/>
      <c r="MZN51" s="84"/>
      <c r="MZO51" s="84"/>
      <c r="MZP51" s="84"/>
      <c r="MZQ51" s="84"/>
      <c r="MZR51" s="84"/>
      <c r="MZS51" s="84"/>
      <c r="MZT51" s="84"/>
      <c r="MZU51" s="84"/>
      <c r="MZV51" s="84"/>
      <c r="MZW51" s="84"/>
      <c r="MZX51" s="84"/>
      <c r="MZY51" s="84"/>
      <c r="MZZ51" s="84"/>
      <c r="NAA51" s="84"/>
      <c r="NAB51" s="84"/>
      <c r="NAC51" s="84"/>
      <c r="NAD51" s="84"/>
      <c r="NAE51" s="84"/>
      <c r="NAF51" s="84"/>
      <c r="NAG51" s="84"/>
      <c r="NAH51" s="84"/>
      <c r="NAI51" s="84"/>
      <c r="NAJ51" s="84"/>
      <c r="NAK51" s="84"/>
      <c r="NAL51" s="84"/>
      <c r="NAM51" s="84"/>
      <c r="NAN51" s="84"/>
      <c r="NAO51" s="84"/>
      <c r="NAP51" s="84"/>
      <c r="NAQ51" s="84"/>
      <c r="NAR51" s="84"/>
      <c r="NAS51" s="84"/>
      <c r="NAT51" s="84"/>
      <c r="NAU51" s="84"/>
      <c r="NAV51" s="84"/>
      <c r="NAW51" s="84"/>
      <c r="NAX51" s="84"/>
      <c r="NAY51" s="84"/>
      <c r="NAZ51" s="84"/>
      <c r="NBA51" s="84"/>
      <c r="NBB51" s="84"/>
      <c r="NBC51" s="84"/>
      <c r="NBD51" s="84"/>
      <c r="NBE51" s="84"/>
      <c r="NBF51" s="84"/>
      <c r="NBG51" s="84"/>
      <c r="NBH51" s="84"/>
      <c r="NBI51" s="84"/>
      <c r="NBJ51" s="84"/>
      <c r="NBK51" s="84"/>
      <c r="NBL51" s="84"/>
      <c r="NBM51" s="84"/>
      <c r="NBN51" s="84"/>
      <c r="NBO51" s="84"/>
      <c r="NBP51" s="84"/>
      <c r="NBQ51" s="84"/>
      <c r="NBR51" s="84"/>
      <c r="NBS51" s="84"/>
      <c r="NBT51" s="84"/>
      <c r="NBU51" s="84"/>
      <c r="NBV51" s="84"/>
      <c r="NBW51" s="84"/>
      <c r="NBX51" s="84"/>
      <c r="NBY51" s="84"/>
      <c r="NBZ51" s="84"/>
      <c r="NCA51" s="84"/>
      <c r="NCB51" s="84"/>
      <c r="NCC51" s="84"/>
      <c r="NCD51" s="84"/>
      <c r="NCE51" s="84"/>
      <c r="NCF51" s="84"/>
      <c r="NCG51" s="84"/>
      <c r="NCH51" s="84"/>
      <c r="NCI51" s="84"/>
      <c r="NCJ51" s="84"/>
      <c r="NCK51" s="84"/>
      <c r="NCL51" s="84"/>
      <c r="NCM51" s="84"/>
      <c r="NCN51" s="84"/>
      <c r="NCO51" s="84"/>
      <c r="NCP51" s="84"/>
      <c r="NCQ51" s="84"/>
      <c r="NCR51" s="84"/>
      <c r="NCS51" s="84"/>
      <c r="NCT51" s="84"/>
      <c r="NCU51" s="84"/>
      <c r="NCV51" s="84"/>
      <c r="NCW51" s="84"/>
      <c r="NCX51" s="84"/>
      <c r="NCY51" s="84"/>
      <c r="NCZ51" s="84"/>
      <c r="NDA51" s="84"/>
      <c r="NDB51" s="84"/>
      <c r="NDC51" s="84"/>
      <c r="NDD51" s="84"/>
      <c r="NDE51" s="84"/>
      <c r="NDF51" s="84"/>
      <c r="NDG51" s="84"/>
      <c r="NDH51" s="84"/>
      <c r="NDI51" s="84"/>
      <c r="NDJ51" s="84"/>
      <c r="NDK51" s="84"/>
      <c r="NDL51" s="84"/>
      <c r="NDM51" s="84"/>
      <c r="NDN51" s="84"/>
      <c r="NDO51" s="84"/>
      <c r="NDP51" s="84"/>
      <c r="NDQ51" s="84"/>
      <c r="NDR51" s="84"/>
      <c r="NDS51" s="84"/>
      <c r="NDT51" s="84"/>
      <c r="NDU51" s="84"/>
      <c r="NDV51" s="84"/>
      <c r="NDW51" s="84"/>
      <c r="NDX51" s="84"/>
      <c r="NDY51" s="84"/>
      <c r="NDZ51" s="84"/>
      <c r="NEA51" s="84"/>
      <c r="NEB51" s="84"/>
      <c r="NEC51" s="84"/>
      <c r="NED51" s="84"/>
      <c r="NEE51" s="84"/>
      <c r="NEF51" s="84"/>
      <c r="NEG51" s="84"/>
      <c r="NEH51" s="84"/>
      <c r="NEI51" s="84"/>
      <c r="NEJ51" s="84"/>
      <c r="NEK51" s="84"/>
      <c r="NEL51" s="84"/>
      <c r="NEM51" s="84"/>
      <c r="NEN51" s="84"/>
      <c r="NEO51" s="84"/>
      <c r="NEP51" s="84"/>
      <c r="NEQ51" s="84"/>
      <c r="NER51" s="84"/>
      <c r="NES51" s="84"/>
      <c r="NET51" s="84"/>
      <c r="NEU51" s="84"/>
      <c r="NEV51" s="84"/>
      <c r="NEW51" s="84"/>
      <c r="NEX51" s="84"/>
      <c r="NEY51" s="84"/>
      <c r="NEZ51" s="84"/>
      <c r="NFA51" s="84"/>
      <c r="NFB51" s="84"/>
      <c r="NFC51" s="84"/>
      <c r="NFD51" s="84"/>
      <c r="NFE51" s="84"/>
      <c r="NFF51" s="84"/>
      <c r="NFG51" s="84"/>
      <c r="NFH51" s="84"/>
      <c r="NFI51" s="84"/>
      <c r="NFJ51" s="84"/>
      <c r="NFK51" s="84"/>
      <c r="NFL51" s="84"/>
      <c r="NFM51" s="84"/>
      <c r="NFN51" s="84"/>
      <c r="NFO51" s="84"/>
      <c r="NFP51" s="84"/>
      <c r="NFQ51" s="84"/>
      <c r="NFR51" s="84"/>
      <c r="NFS51" s="84"/>
      <c r="NFT51" s="84"/>
      <c r="NFU51" s="84"/>
      <c r="NFV51" s="84"/>
      <c r="NFW51" s="84"/>
      <c r="NFX51" s="84"/>
      <c r="NFY51" s="84"/>
      <c r="NFZ51" s="84"/>
      <c r="NGA51" s="84"/>
      <c r="NGB51" s="84"/>
      <c r="NGC51" s="84"/>
      <c r="NGD51" s="84"/>
      <c r="NGE51" s="84"/>
      <c r="NGF51" s="84"/>
      <c r="NGG51" s="84"/>
      <c r="NGH51" s="84"/>
      <c r="NGI51" s="84"/>
      <c r="NGJ51" s="84"/>
      <c r="NGK51" s="84"/>
      <c r="NGL51" s="84"/>
      <c r="NGM51" s="84"/>
      <c r="NGN51" s="84"/>
      <c r="NGO51" s="84"/>
      <c r="NGP51" s="84"/>
      <c r="NGQ51" s="84"/>
      <c r="NGR51" s="84"/>
      <c r="NGS51" s="84"/>
      <c r="NGT51" s="84"/>
      <c r="NGU51" s="84"/>
      <c r="NGV51" s="84"/>
      <c r="NGW51" s="84"/>
      <c r="NGX51" s="84"/>
      <c r="NGY51" s="84"/>
      <c r="NGZ51" s="84"/>
      <c r="NHA51" s="84"/>
      <c r="NHB51" s="84"/>
      <c r="NHC51" s="84"/>
      <c r="NHD51" s="84"/>
      <c r="NHE51" s="84"/>
      <c r="NHF51" s="84"/>
      <c r="NHG51" s="84"/>
      <c r="NHH51" s="84"/>
      <c r="NHI51" s="84"/>
      <c r="NHJ51" s="84"/>
      <c r="NHK51" s="84"/>
      <c r="NHL51" s="84"/>
      <c r="NHM51" s="84"/>
      <c r="NHN51" s="84"/>
      <c r="NHO51" s="84"/>
      <c r="NHP51" s="84"/>
      <c r="NHQ51" s="84"/>
      <c r="NHR51" s="84"/>
      <c r="NHS51" s="84"/>
      <c r="NHT51" s="84"/>
      <c r="NHU51" s="84"/>
      <c r="NHV51" s="84"/>
      <c r="NHW51" s="84"/>
      <c r="NHX51" s="84"/>
      <c r="NHY51" s="84"/>
      <c r="NHZ51" s="84"/>
      <c r="NIA51" s="84"/>
      <c r="NIB51" s="84"/>
      <c r="NIC51" s="84"/>
      <c r="NID51" s="84"/>
      <c r="NIE51" s="84"/>
      <c r="NIF51" s="84"/>
      <c r="NIG51" s="84"/>
      <c r="NIH51" s="84"/>
      <c r="NII51" s="84"/>
      <c r="NIJ51" s="84"/>
      <c r="NIK51" s="84"/>
      <c r="NIL51" s="84"/>
      <c r="NIM51" s="84"/>
      <c r="NIN51" s="84"/>
      <c r="NIO51" s="84"/>
      <c r="NIP51" s="84"/>
      <c r="NIQ51" s="84"/>
      <c r="NIR51" s="84"/>
      <c r="NIS51" s="84"/>
      <c r="NIT51" s="84"/>
      <c r="NIU51" s="84"/>
      <c r="NIV51" s="84"/>
      <c r="NIW51" s="84"/>
      <c r="NIX51" s="84"/>
      <c r="NIY51" s="84"/>
      <c r="NIZ51" s="84"/>
      <c r="NJA51" s="84"/>
      <c r="NJB51" s="84"/>
      <c r="NJC51" s="84"/>
      <c r="NJD51" s="84"/>
      <c r="NJE51" s="84"/>
      <c r="NJF51" s="84"/>
      <c r="NJG51" s="84"/>
      <c r="NJH51" s="84"/>
      <c r="NJI51" s="84"/>
      <c r="NJJ51" s="84"/>
      <c r="NJK51" s="84"/>
      <c r="NJL51" s="84"/>
      <c r="NJM51" s="84"/>
      <c r="NJN51" s="84"/>
      <c r="NJO51" s="84"/>
      <c r="NJP51" s="84"/>
      <c r="NJQ51" s="84"/>
      <c r="NJR51" s="84"/>
      <c r="NJS51" s="84"/>
      <c r="NJT51" s="84"/>
      <c r="NJU51" s="84"/>
      <c r="NJV51" s="84"/>
      <c r="NJW51" s="84"/>
      <c r="NJX51" s="84"/>
      <c r="NJY51" s="84"/>
      <c r="NJZ51" s="84"/>
      <c r="NKA51" s="84"/>
      <c r="NKB51" s="84"/>
      <c r="NKC51" s="84"/>
      <c r="NKD51" s="84"/>
      <c r="NKE51" s="84"/>
      <c r="NKF51" s="84"/>
      <c r="NKG51" s="84"/>
      <c r="NKH51" s="84"/>
      <c r="NKI51" s="84"/>
      <c r="NKJ51" s="84"/>
      <c r="NKK51" s="84"/>
      <c r="NKL51" s="84"/>
      <c r="NKM51" s="84"/>
      <c r="NKN51" s="84"/>
      <c r="NKO51" s="84"/>
      <c r="NKP51" s="84"/>
      <c r="NKQ51" s="84"/>
      <c r="NKR51" s="84"/>
      <c r="NKS51" s="84"/>
      <c r="NKT51" s="84"/>
      <c r="NKU51" s="84"/>
      <c r="NKV51" s="84"/>
      <c r="NKW51" s="84"/>
      <c r="NKX51" s="84"/>
      <c r="NKY51" s="84"/>
      <c r="NKZ51" s="84"/>
      <c r="NLA51" s="84"/>
      <c r="NLB51" s="84"/>
      <c r="NLC51" s="84"/>
      <c r="NLD51" s="84"/>
      <c r="NLE51" s="84"/>
      <c r="NLF51" s="84"/>
      <c r="NLG51" s="84"/>
      <c r="NLH51" s="84"/>
      <c r="NLI51" s="84"/>
      <c r="NLJ51" s="84"/>
      <c r="NLK51" s="84"/>
      <c r="NLL51" s="84"/>
      <c r="NLM51" s="84"/>
      <c r="NLN51" s="84"/>
      <c r="NLO51" s="84"/>
      <c r="NLP51" s="84"/>
      <c r="NLQ51" s="84"/>
      <c r="NLR51" s="84"/>
      <c r="NLS51" s="84"/>
      <c r="NLT51" s="84"/>
      <c r="NLU51" s="84"/>
      <c r="NLV51" s="84"/>
      <c r="NLW51" s="84"/>
      <c r="NLX51" s="84"/>
      <c r="NLY51" s="84"/>
      <c r="NLZ51" s="84"/>
      <c r="NMA51" s="84"/>
      <c r="NMB51" s="84"/>
      <c r="NMC51" s="84"/>
      <c r="NMD51" s="84"/>
      <c r="NME51" s="84"/>
      <c r="NMF51" s="84"/>
      <c r="NMG51" s="84"/>
      <c r="NMH51" s="84"/>
      <c r="NMI51" s="84"/>
      <c r="NMJ51" s="84"/>
      <c r="NMK51" s="84"/>
      <c r="NML51" s="84"/>
      <c r="NMM51" s="84"/>
      <c r="NMN51" s="84"/>
      <c r="NMO51" s="84"/>
      <c r="NMP51" s="84"/>
      <c r="NMQ51" s="84"/>
      <c r="NMR51" s="84"/>
      <c r="NMS51" s="84"/>
      <c r="NMT51" s="84"/>
      <c r="NMU51" s="84"/>
      <c r="NMV51" s="84"/>
      <c r="NMW51" s="84"/>
      <c r="NMX51" s="84"/>
      <c r="NMY51" s="84"/>
      <c r="NMZ51" s="84"/>
      <c r="NNA51" s="84"/>
      <c r="NNB51" s="84"/>
      <c r="NNC51" s="84"/>
      <c r="NND51" s="84"/>
      <c r="NNE51" s="84"/>
      <c r="NNF51" s="84"/>
      <c r="NNG51" s="84"/>
      <c r="NNH51" s="84"/>
      <c r="NNI51" s="84"/>
      <c r="NNJ51" s="84"/>
      <c r="NNK51" s="84"/>
      <c r="NNL51" s="84"/>
      <c r="NNM51" s="84"/>
      <c r="NNN51" s="84"/>
      <c r="NNO51" s="84"/>
      <c r="NNP51" s="84"/>
      <c r="NNQ51" s="84"/>
      <c r="NNR51" s="84"/>
      <c r="NNS51" s="84"/>
      <c r="NNT51" s="84"/>
      <c r="NNU51" s="84"/>
      <c r="NNV51" s="84"/>
      <c r="NNW51" s="84"/>
      <c r="NNX51" s="84"/>
      <c r="NNY51" s="84"/>
      <c r="NNZ51" s="84"/>
      <c r="NOA51" s="84"/>
      <c r="NOB51" s="84"/>
      <c r="NOC51" s="84"/>
      <c r="NOD51" s="84"/>
      <c r="NOE51" s="84"/>
      <c r="NOF51" s="84"/>
      <c r="NOG51" s="84"/>
      <c r="NOH51" s="84"/>
      <c r="NOI51" s="84"/>
      <c r="NOJ51" s="84"/>
      <c r="NOK51" s="84"/>
      <c r="NOL51" s="84"/>
      <c r="NOM51" s="84"/>
      <c r="NON51" s="84"/>
      <c r="NOO51" s="84"/>
      <c r="NOP51" s="84"/>
      <c r="NOQ51" s="84"/>
      <c r="NOR51" s="84"/>
      <c r="NOS51" s="84"/>
      <c r="NOT51" s="84"/>
      <c r="NOU51" s="84"/>
      <c r="NOV51" s="84"/>
      <c r="NOW51" s="84"/>
      <c r="NOX51" s="84"/>
      <c r="NOY51" s="84"/>
      <c r="NOZ51" s="84"/>
      <c r="NPA51" s="84"/>
      <c r="NPB51" s="84"/>
      <c r="NPC51" s="84"/>
      <c r="NPD51" s="84"/>
      <c r="NPE51" s="84"/>
      <c r="NPF51" s="84"/>
      <c r="NPG51" s="84"/>
      <c r="NPH51" s="84"/>
      <c r="NPI51" s="84"/>
      <c r="NPJ51" s="84"/>
      <c r="NPK51" s="84"/>
      <c r="NPL51" s="84"/>
      <c r="NPM51" s="84"/>
      <c r="NPN51" s="84"/>
      <c r="NPO51" s="84"/>
      <c r="NPP51" s="84"/>
      <c r="NPQ51" s="84"/>
      <c r="NPR51" s="84"/>
      <c r="NPS51" s="84"/>
      <c r="NPT51" s="84"/>
      <c r="NPU51" s="84"/>
      <c r="NPV51" s="84"/>
      <c r="NPW51" s="84"/>
      <c r="NPX51" s="84"/>
      <c r="NPY51" s="84"/>
      <c r="NPZ51" s="84"/>
      <c r="NQA51" s="84"/>
      <c r="NQB51" s="84"/>
      <c r="NQC51" s="84"/>
      <c r="NQD51" s="84"/>
      <c r="NQE51" s="84"/>
      <c r="NQF51" s="84"/>
      <c r="NQG51" s="84"/>
      <c r="NQH51" s="84"/>
      <c r="NQI51" s="84"/>
      <c r="NQJ51" s="84"/>
      <c r="NQK51" s="84"/>
      <c r="NQL51" s="84"/>
      <c r="NQM51" s="84"/>
      <c r="NQN51" s="84"/>
      <c r="NQO51" s="84"/>
      <c r="NQP51" s="84"/>
      <c r="NQQ51" s="84"/>
      <c r="NQR51" s="84"/>
      <c r="NQS51" s="84"/>
      <c r="NQT51" s="84"/>
      <c r="NQU51" s="84"/>
      <c r="NQV51" s="84"/>
      <c r="NQW51" s="84"/>
      <c r="NQX51" s="84"/>
      <c r="NQY51" s="84"/>
      <c r="NQZ51" s="84"/>
      <c r="NRA51" s="84"/>
      <c r="NRB51" s="84"/>
      <c r="NRC51" s="84"/>
      <c r="NRD51" s="84"/>
      <c r="NRE51" s="84"/>
      <c r="NRF51" s="84"/>
      <c r="NRG51" s="84"/>
      <c r="NRH51" s="84"/>
      <c r="NRI51" s="84"/>
      <c r="NRJ51" s="84"/>
      <c r="NRK51" s="84"/>
      <c r="NRL51" s="84"/>
      <c r="NRM51" s="84"/>
      <c r="NRN51" s="84"/>
      <c r="NRO51" s="84"/>
      <c r="NRP51" s="84"/>
      <c r="NRQ51" s="84"/>
      <c r="NRR51" s="84"/>
      <c r="NRS51" s="84"/>
      <c r="NRT51" s="84"/>
      <c r="NRU51" s="84"/>
      <c r="NRV51" s="84"/>
      <c r="NRW51" s="84"/>
      <c r="NRX51" s="84"/>
      <c r="NRY51" s="84"/>
      <c r="NRZ51" s="84"/>
      <c r="NSA51" s="84"/>
      <c r="NSB51" s="84"/>
      <c r="NSC51" s="84"/>
      <c r="NSD51" s="84"/>
      <c r="NSE51" s="84"/>
      <c r="NSF51" s="84"/>
      <c r="NSG51" s="84"/>
      <c r="NSH51" s="84"/>
      <c r="NSI51" s="84"/>
      <c r="NSJ51" s="84"/>
      <c r="NSK51" s="84"/>
      <c r="NSL51" s="84"/>
      <c r="NSM51" s="84"/>
      <c r="NSN51" s="84"/>
      <c r="NSO51" s="84"/>
      <c r="NSP51" s="84"/>
      <c r="NSQ51" s="84"/>
      <c r="NSR51" s="84"/>
      <c r="NSS51" s="84"/>
      <c r="NST51" s="84"/>
      <c r="NSU51" s="84"/>
      <c r="NSV51" s="84"/>
      <c r="NSW51" s="84"/>
      <c r="NSX51" s="84"/>
      <c r="NSY51" s="84"/>
      <c r="NSZ51" s="84"/>
      <c r="NTA51" s="84"/>
      <c r="NTB51" s="84"/>
      <c r="NTC51" s="84"/>
      <c r="NTD51" s="84"/>
      <c r="NTE51" s="84"/>
      <c r="NTF51" s="84"/>
      <c r="NTG51" s="84"/>
      <c r="NTH51" s="84"/>
      <c r="NTI51" s="84"/>
      <c r="NTJ51" s="84"/>
      <c r="NTK51" s="84"/>
      <c r="NTL51" s="84"/>
      <c r="NTM51" s="84"/>
      <c r="NTN51" s="84"/>
      <c r="NTO51" s="84"/>
      <c r="NTP51" s="84"/>
      <c r="NTQ51" s="84"/>
      <c r="NTR51" s="84"/>
      <c r="NTS51" s="84"/>
      <c r="NTT51" s="84"/>
      <c r="NTU51" s="84"/>
      <c r="NTV51" s="84"/>
      <c r="NTW51" s="84"/>
      <c r="NTX51" s="84"/>
      <c r="NTY51" s="84"/>
      <c r="NTZ51" s="84"/>
      <c r="NUA51" s="84"/>
      <c r="NUB51" s="84"/>
      <c r="NUC51" s="84"/>
      <c r="NUD51" s="84"/>
      <c r="NUE51" s="84"/>
      <c r="NUF51" s="84"/>
      <c r="NUG51" s="84"/>
      <c r="NUH51" s="84"/>
      <c r="NUI51" s="84"/>
      <c r="NUJ51" s="84"/>
      <c r="NUK51" s="84"/>
      <c r="NUL51" s="84"/>
      <c r="NUM51" s="84"/>
      <c r="NUN51" s="84"/>
      <c r="NUO51" s="84"/>
      <c r="NUP51" s="84"/>
      <c r="NUQ51" s="84"/>
      <c r="NUR51" s="84"/>
      <c r="NUS51" s="84"/>
      <c r="NUT51" s="84"/>
      <c r="NUU51" s="84"/>
      <c r="NUV51" s="84"/>
      <c r="NUW51" s="84"/>
      <c r="NUX51" s="84"/>
      <c r="NUY51" s="84"/>
      <c r="NUZ51" s="84"/>
      <c r="NVA51" s="84"/>
      <c r="NVB51" s="84"/>
      <c r="NVC51" s="84"/>
      <c r="NVD51" s="84"/>
      <c r="NVE51" s="84"/>
      <c r="NVF51" s="84"/>
      <c r="NVG51" s="84"/>
      <c r="NVH51" s="84"/>
      <c r="NVI51" s="84"/>
      <c r="NVJ51" s="84"/>
      <c r="NVK51" s="84"/>
      <c r="NVL51" s="84"/>
      <c r="NVM51" s="84"/>
      <c r="NVN51" s="84"/>
      <c r="NVO51" s="84"/>
      <c r="NVP51" s="84"/>
      <c r="NVQ51" s="84"/>
      <c r="NVR51" s="84"/>
      <c r="NVS51" s="84"/>
      <c r="NVT51" s="84"/>
      <c r="NVU51" s="84"/>
      <c r="NVV51" s="84"/>
      <c r="NVW51" s="84"/>
      <c r="NVX51" s="84"/>
      <c r="NVY51" s="84"/>
      <c r="NVZ51" s="84"/>
      <c r="NWA51" s="84"/>
      <c r="NWB51" s="84"/>
      <c r="NWC51" s="84"/>
      <c r="NWD51" s="84"/>
      <c r="NWE51" s="84"/>
      <c r="NWF51" s="84"/>
      <c r="NWG51" s="84"/>
      <c r="NWH51" s="84"/>
      <c r="NWI51" s="84"/>
      <c r="NWJ51" s="84"/>
      <c r="NWK51" s="84"/>
      <c r="NWL51" s="84"/>
      <c r="NWM51" s="84"/>
      <c r="NWN51" s="84"/>
      <c r="NWO51" s="84"/>
      <c r="NWP51" s="84"/>
      <c r="NWQ51" s="84"/>
      <c r="NWR51" s="84"/>
      <c r="NWS51" s="84"/>
      <c r="NWT51" s="84"/>
      <c r="NWU51" s="84"/>
      <c r="NWV51" s="84"/>
      <c r="NWW51" s="84"/>
      <c r="NWX51" s="84"/>
      <c r="NWY51" s="84"/>
      <c r="NWZ51" s="84"/>
      <c r="NXA51" s="84"/>
      <c r="NXB51" s="84"/>
      <c r="NXC51" s="84"/>
      <c r="NXD51" s="84"/>
      <c r="NXE51" s="84"/>
      <c r="NXF51" s="84"/>
      <c r="NXG51" s="84"/>
      <c r="NXH51" s="84"/>
      <c r="NXI51" s="84"/>
      <c r="NXJ51" s="84"/>
      <c r="NXK51" s="84"/>
      <c r="NXL51" s="84"/>
      <c r="NXM51" s="84"/>
      <c r="NXN51" s="84"/>
      <c r="NXO51" s="84"/>
      <c r="NXP51" s="84"/>
      <c r="NXQ51" s="84"/>
      <c r="NXR51" s="84"/>
      <c r="NXS51" s="84"/>
      <c r="NXT51" s="84"/>
      <c r="NXU51" s="84"/>
      <c r="NXV51" s="84"/>
      <c r="NXW51" s="84"/>
      <c r="NXX51" s="84"/>
      <c r="NXY51" s="84"/>
      <c r="NXZ51" s="84"/>
      <c r="NYA51" s="84"/>
      <c r="NYB51" s="84"/>
      <c r="NYC51" s="84"/>
      <c r="NYD51" s="84"/>
      <c r="NYE51" s="84"/>
      <c r="NYF51" s="84"/>
      <c r="NYG51" s="84"/>
      <c r="NYH51" s="84"/>
      <c r="NYI51" s="84"/>
      <c r="NYJ51" s="84"/>
      <c r="NYK51" s="84"/>
      <c r="NYL51" s="84"/>
      <c r="NYM51" s="84"/>
      <c r="NYN51" s="84"/>
      <c r="NYO51" s="84"/>
      <c r="NYP51" s="84"/>
      <c r="NYQ51" s="84"/>
      <c r="NYR51" s="84"/>
      <c r="NYS51" s="84"/>
      <c r="NYT51" s="84"/>
      <c r="NYU51" s="84"/>
      <c r="NYV51" s="84"/>
      <c r="NYW51" s="84"/>
      <c r="NYX51" s="84"/>
      <c r="NYY51" s="84"/>
      <c r="NYZ51" s="84"/>
      <c r="NZA51" s="84"/>
      <c r="NZB51" s="84"/>
      <c r="NZC51" s="84"/>
      <c r="NZD51" s="84"/>
      <c r="NZE51" s="84"/>
      <c r="NZF51" s="84"/>
      <c r="NZG51" s="84"/>
      <c r="NZH51" s="84"/>
      <c r="NZI51" s="84"/>
      <c r="NZJ51" s="84"/>
      <c r="NZK51" s="84"/>
      <c r="NZL51" s="84"/>
      <c r="NZM51" s="84"/>
      <c r="NZN51" s="84"/>
      <c r="NZO51" s="84"/>
      <c r="NZP51" s="84"/>
      <c r="NZQ51" s="84"/>
      <c r="NZR51" s="84"/>
      <c r="NZS51" s="84"/>
      <c r="NZT51" s="84"/>
      <c r="NZU51" s="84"/>
      <c r="NZV51" s="84"/>
      <c r="NZW51" s="84"/>
      <c r="NZX51" s="84"/>
      <c r="NZY51" s="84"/>
      <c r="NZZ51" s="84"/>
      <c r="OAA51" s="84"/>
      <c r="OAB51" s="84"/>
      <c r="OAC51" s="84"/>
      <c r="OAD51" s="84"/>
      <c r="OAE51" s="84"/>
      <c r="OAF51" s="84"/>
      <c r="OAG51" s="84"/>
      <c r="OAH51" s="84"/>
      <c r="OAI51" s="84"/>
      <c r="OAJ51" s="84"/>
      <c r="OAK51" s="84"/>
      <c r="OAL51" s="84"/>
      <c r="OAM51" s="84"/>
      <c r="OAN51" s="84"/>
      <c r="OAO51" s="84"/>
      <c r="OAP51" s="84"/>
      <c r="OAQ51" s="84"/>
      <c r="OAR51" s="84"/>
      <c r="OAS51" s="84"/>
      <c r="OAT51" s="84"/>
      <c r="OAU51" s="84"/>
      <c r="OAV51" s="84"/>
      <c r="OAW51" s="84"/>
      <c r="OAX51" s="84"/>
      <c r="OAY51" s="84"/>
      <c r="OAZ51" s="84"/>
      <c r="OBA51" s="84"/>
      <c r="OBB51" s="84"/>
      <c r="OBC51" s="84"/>
      <c r="OBD51" s="84"/>
      <c r="OBE51" s="84"/>
      <c r="OBF51" s="84"/>
      <c r="OBG51" s="84"/>
      <c r="OBH51" s="84"/>
      <c r="OBI51" s="84"/>
      <c r="OBJ51" s="84"/>
      <c r="OBK51" s="84"/>
      <c r="OBL51" s="84"/>
      <c r="OBM51" s="84"/>
      <c r="OBN51" s="84"/>
      <c r="OBO51" s="84"/>
      <c r="OBP51" s="84"/>
      <c r="OBQ51" s="84"/>
      <c r="OBR51" s="84"/>
      <c r="OBS51" s="84"/>
      <c r="OBT51" s="84"/>
      <c r="OBU51" s="84"/>
      <c r="OBV51" s="84"/>
      <c r="OBW51" s="84"/>
      <c r="OBX51" s="84"/>
      <c r="OBY51" s="84"/>
      <c r="OBZ51" s="84"/>
      <c r="OCA51" s="84"/>
      <c r="OCB51" s="84"/>
      <c r="OCC51" s="84"/>
      <c r="OCD51" s="84"/>
      <c r="OCE51" s="84"/>
      <c r="OCF51" s="84"/>
      <c r="OCG51" s="84"/>
      <c r="OCH51" s="84"/>
      <c r="OCI51" s="84"/>
      <c r="OCJ51" s="84"/>
      <c r="OCK51" s="84"/>
      <c r="OCL51" s="84"/>
      <c r="OCM51" s="84"/>
      <c r="OCN51" s="84"/>
      <c r="OCO51" s="84"/>
      <c r="OCP51" s="84"/>
      <c r="OCQ51" s="84"/>
      <c r="OCR51" s="84"/>
      <c r="OCS51" s="84"/>
      <c r="OCT51" s="84"/>
      <c r="OCU51" s="84"/>
      <c r="OCV51" s="84"/>
      <c r="OCW51" s="84"/>
      <c r="OCX51" s="84"/>
      <c r="OCY51" s="84"/>
      <c r="OCZ51" s="84"/>
      <c r="ODA51" s="84"/>
      <c r="ODB51" s="84"/>
      <c r="ODC51" s="84"/>
      <c r="ODD51" s="84"/>
      <c r="ODE51" s="84"/>
      <c r="ODF51" s="84"/>
      <c r="ODG51" s="84"/>
      <c r="ODH51" s="84"/>
      <c r="ODI51" s="84"/>
      <c r="ODJ51" s="84"/>
      <c r="ODK51" s="84"/>
      <c r="ODL51" s="84"/>
      <c r="ODM51" s="84"/>
      <c r="ODN51" s="84"/>
      <c r="ODO51" s="84"/>
      <c r="ODP51" s="84"/>
      <c r="ODQ51" s="84"/>
      <c r="ODR51" s="84"/>
      <c r="ODS51" s="84"/>
      <c r="ODT51" s="84"/>
      <c r="ODU51" s="84"/>
      <c r="ODV51" s="84"/>
      <c r="ODW51" s="84"/>
      <c r="ODX51" s="84"/>
      <c r="ODY51" s="84"/>
      <c r="ODZ51" s="84"/>
      <c r="OEA51" s="84"/>
      <c r="OEB51" s="84"/>
      <c r="OEC51" s="84"/>
      <c r="OED51" s="84"/>
      <c r="OEE51" s="84"/>
      <c r="OEF51" s="84"/>
      <c r="OEG51" s="84"/>
      <c r="OEH51" s="84"/>
      <c r="OEI51" s="84"/>
      <c r="OEJ51" s="84"/>
      <c r="OEK51" s="84"/>
      <c r="OEL51" s="84"/>
      <c r="OEM51" s="84"/>
      <c r="OEN51" s="84"/>
      <c r="OEO51" s="84"/>
      <c r="OEP51" s="84"/>
      <c r="OEQ51" s="84"/>
      <c r="OER51" s="84"/>
      <c r="OES51" s="84"/>
      <c r="OET51" s="84"/>
      <c r="OEU51" s="84"/>
      <c r="OEV51" s="84"/>
      <c r="OEW51" s="84"/>
      <c r="OEX51" s="84"/>
      <c r="OEY51" s="84"/>
      <c r="OEZ51" s="84"/>
      <c r="OFA51" s="84"/>
      <c r="OFB51" s="84"/>
      <c r="OFC51" s="84"/>
      <c r="OFD51" s="84"/>
      <c r="OFE51" s="84"/>
      <c r="OFF51" s="84"/>
      <c r="OFG51" s="84"/>
      <c r="OFH51" s="84"/>
      <c r="OFI51" s="84"/>
      <c r="OFJ51" s="84"/>
      <c r="OFK51" s="84"/>
      <c r="OFL51" s="84"/>
      <c r="OFM51" s="84"/>
      <c r="OFN51" s="84"/>
      <c r="OFO51" s="84"/>
      <c r="OFP51" s="84"/>
      <c r="OFQ51" s="84"/>
      <c r="OFR51" s="84"/>
      <c r="OFS51" s="84"/>
      <c r="OFT51" s="84"/>
      <c r="OFU51" s="84"/>
      <c r="OFV51" s="84"/>
      <c r="OFW51" s="84"/>
      <c r="OFX51" s="84"/>
      <c r="OFY51" s="84"/>
      <c r="OFZ51" s="84"/>
      <c r="OGA51" s="84"/>
      <c r="OGB51" s="84"/>
      <c r="OGC51" s="84"/>
      <c r="OGD51" s="84"/>
      <c r="OGE51" s="84"/>
      <c r="OGF51" s="84"/>
      <c r="OGG51" s="84"/>
      <c r="OGH51" s="84"/>
      <c r="OGI51" s="84"/>
      <c r="OGJ51" s="84"/>
      <c r="OGK51" s="84"/>
      <c r="OGL51" s="84"/>
      <c r="OGM51" s="84"/>
      <c r="OGN51" s="84"/>
      <c r="OGO51" s="84"/>
      <c r="OGP51" s="84"/>
      <c r="OGQ51" s="84"/>
      <c r="OGR51" s="84"/>
      <c r="OGS51" s="84"/>
      <c r="OGT51" s="84"/>
      <c r="OGU51" s="84"/>
      <c r="OGV51" s="84"/>
      <c r="OGW51" s="84"/>
      <c r="OGX51" s="84"/>
      <c r="OGY51" s="84"/>
      <c r="OGZ51" s="84"/>
      <c r="OHA51" s="84"/>
      <c r="OHB51" s="84"/>
      <c r="OHC51" s="84"/>
      <c r="OHD51" s="84"/>
      <c r="OHE51" s="84"/>
      <c r="OHF51" s="84"/>
      <c r="OHG51" s="84"/>
      <c r="OHH51" s="84"/>
      <c r="OHI51" s="84"/>
      <c r="OHJ51" s="84"/>
      <c r="OHK51" s="84"/>
      <c r="OHL51" s="84"/>
      <c r="OHM51" s="84"/>
      <c r="OHN51" s="84"/>
      <c r="OHO51" s="84"/>
      <c r="OHP51" s="84"/>
      <c r="OHQ51" s="84"/>
      <c r="OHR51" s="84"/>
      <c r="OHS51" s="84"/>
      <c r="OHT51" s="84"/>
      <c r="OHU51" s="84"/>
      <c r="OHV51" s="84"/>
      <c r="OHW51" s="84"/>
      <c r="OHX51" s="84"/>
      <c r="OHY51" s="84"/>
      <c r="OHZ51" s="84"/>
      <c r="OIA51" s="84"/>
      <c r="OIB51" s="84"/>
      <c r="OIC51" s="84"/>
      <c r="OID51" s="84"/>
      <c r="OIE51" s="84"/>
      <c r="OIF51" s="84"/>
      <c r="OIG51" s="84"/>
      <c r="OIH51" s="84"/>
      <c r="OII51" s="84"/>
      <c r="OIJ51" s="84"/>
      <c r="OIK51" s="84"/>
      <c r="OIL51" s="84"/>
      <c r="OIM51" s="84"/>
      <c r="OIN51" s="84"/>
      <c r="OIO51" s="84"/>
      <c r="OIP51" s="84"/>
      <c r="OIQ51" s="84"/>
      <c r="OIR51" s="84"/>
      <c r="OIS51" s="84"/>
      <c r="OIT51" s="84"/>
      <c r="OIU51" s="84"/>
      <c r="OIV51" s="84"/>
      <c r="OIW51" s="84"/>
      <c r="OIX51" s="84"/>
      <c r="OIY51" s="84"/>
      <c r="OIZ51" s="84"/>
      <c r="OJA51" s="84"/>
      <c r="OJB51" s="84"/>
      <c r="OJC51" s="84"/>
      <c r="OJD51" s="84"/>
      <c r="OJE51" s="84"/>
      <c r="OJF51" s="84"/>
      <c r="OJG51" s="84"/>
      <c r="OJH51" s="84"/>
      <c r="OJI51" s="84"/>
      <c r="OJJ51" s="84"/>
      <c r="OJK51" s="84"/>
      <c r="OJL51" s="84"/>
      <c r="OJM51" s="84"/>
      <c r="OJN51" s="84"/>
      <c r="OJO51" s="84"/>
      <c r="OJP51" s="84"/>
      <c r="OJQ51" s="84"/>
      <c r="OJR51" s="84"/>
      <c r="OJS51" s="84"/>
      <c r="OJT51" s="84"/>
      <c r="OJU51" s="84"/>
      <c r="OJV51" s="84"/>
      <c r="OJW51" s="84"/>
      <c r="OJX51" s="84"/>
      <c r="OJY51" s="84"/>
      <c r="OJZ51" s="84"/>
      <c r="OKA51" s="84"/>
      <c r="OKB51" s="84"/>
      <c r="OKC51" s="84"/>
      <c r="OKD51" s="84"/>
      <c r="OKE51" s="84"/>
      <c r="OKF51" s="84"/>
      <c r="OKG51" s="84"/>
      <c r="OKH51" s="84"/>
      <c r="OKI51" s="84"/>
      <c r="OKJ51" s="84"/>
      <c r="OKK51" s="84"/>
      <c r="OKL51" s="84"/>
      <c r="OKM51" s="84"/>
      <c r="OKN51" s="84"/>
      <c r="OKO51" s="84"/>
      <c r="OKP51" s="84"/>
      <c r="OKQ51" s="84"/>
      <c r="OKR51" s="84"/>
      <c r="OKS51" s="84"/>
      <c r="OKT51" s="84"/>
      <c r="OKU51" s="84"/>
      <c r="OKV51" s="84"/>
      <c r="OKW51" s="84"/>
      <c r="OKX51" s="84"/>
      <c r="OKY51" s="84"/>
      <c r="OKZ51" s="84"/>
      <c r="OLA51" s="84"/>
      <c r="OLB51" s="84"/>
      <c r="OLC51" s="84"/>
      <c r="OLD51" s="84"/>
      <c r="OLE51" s="84"/>
      <c r="OLF51" s="84"/>
      <c r="OLG51" s="84"/>
      <c r="OLH51" s="84"/>
      <c r="OLI51" s="84"/>
      <c r="OLJ51" s="84"/>
      <c r="OLK51" s="84"/>
      <c r="OLL51" s="84"/>
      <c r="OLM51" s="84"/>
      <c r="OLN51" s="84"/>
      <c r="OLO51" s="84"/>
      <c r="OLP51" s="84"/>
      <c r="OLQ51" s="84"/>
      <c r="OLR51" s="84"/>
      <c r="OLS51" s="84"/>
      <c r="OLT51" s="84"/>
      <c r="OLU51" s="84"/>
      <c r="OLV51" s="84"/>
      <c r="OLW51" s="84"/>
      <c r="OLX51" s="84"/>
      <c r="OLY51" s="84"/>
      <c r="OLZ51" s="84"/>
      <c r="OMA51" s="84"/>
      <c r="OMB51" s="84"/>
      <c r="OMC51" s="84"/>
      <c r="OMD51" s="84"/>
      <c r="OME51" s="84"/>
      <c r="OMF51" s="84"/>
      <c r="OMG51" s="84"/>
      <c r="OMH51" s="84"/>
      <c r="OMI51" s="84"/>
      <c r="OMJ51" s="84"/>
      <c r="OMK51" s="84"/>
      <c r="OML51" s="84"/>
      <c r="OMM51" s="84"/>
      <c r="OMN51" s="84"/>
      <c r="OMO51" s="84"/>
      <c r="OMP51" s="84"/>
      <c r="OMQ51" s="84"/>
      <c r="OMR51" s="84"/>
      <c r="OMS51" s="84"/>
      <c r="OMT51" s="84"/>
      <c r="OMU51" s="84"/>
      <c r="OMV51" s="84"/>
      <c r="OMW51" s="84"/>
      <c r="OMX51" s="84"/>
      <c r="OMY51" s="84"/>
      <c r="OMZ51" s="84"/>
      <c r="ONA51" s="84"/>
      <c r="ONB51" s="84"/>
      <c r="ONC51" s="84"/>
      <c r="OND51" s="84"/>
      <c r="ONE51" s="84"/>
      <c r="ONF51" s="84"/>
      <c r="ONG51" s="84"/>
      <c r="ONH51" s="84"/>
      <c r="ONI51" s="84"/>
      <c r="ONJ51" s="84"/>
      <c r="ONK51" s="84"/>
      <c r="ONL51" s="84"/>
      <c r="ONM51" s="84"/>
      <c r="ONN51" s="84"/>
      <c r="ONO51" s="84"/>
      <c r="ONP51" s="84"/>
      <c r="ONQ51" s="84"/>
      <c r="ONR51" s="84"/>
      <c r="ONS51" s="84"/>
      <c r="ONT51" s="84"/>
      <c r="ONU51" s="84"/>
      <c r="ONV51" s="84"/>
      <c r="ONW51" s="84"/>
      <c r="ONX51" s="84"/>
      <c r="ONY51" s="84"/>
      <c r="ONZ51" s="84"/>
      <c r="OOA51" s="84"/>
      <c r="OOB51" s="84"/>
      <c r="OOC51" s="84"/>
      <c r="OOD51" s="84"/>
      <c r="OOE51" s="84"/>
      <c r="OOF51" s="84"/>
      <c r="OOG51" s="84"/>
      <c r="OOH51" s="84"/>
      <c r="OOI51" s="84"/>
      <c r="OOJ51" s="84"/>
      <c r="OOK51" s="84"/>
      <c r="OOL51" s="84"/>
      <c r="OOM51" s="84"/>
      <c r="OON51" s="84"/>
      <c r="OOO51" s="84"/>
      <c r="OOP51" s="84"/>
      <c r="OOQ51" s="84"/>
      <c r="OOR51" s="84"/>
      <c r="OOS51" s="84"/>
      <c r="OOT51" s="84"/>
      <c r="OOU51" s="84"/>
      <c r="OOV51" s="84"/>
      <c r="OOW51" s="84"/>
      <c r="OOX51" s="84"/>
      <c r="OOY51" s="84"/>
      <c r="OOZ51" s="84"/>
      <c r="OPA51" s="84"/>
      <c r="OPB51" s="84"/>
      <c r="OPC51" s="84"/>
      <c r="OPD51" s="84"/>
      <c r="OPE51" s="84"/>
      <c r="OPF51" s="84"/>
      <c r="OPG51" s="84"/>
      <c r="OPH51" s="84"/>
      <c r="OPI51" s="84"/>
      <c r="OPJ51" s="84"/>
      <c r="OPK51" s="84"/>
      <c r="OPL51" s="84"/>
      <c r="OPM51" s="84"/>
      <c r="OPN51" s="84"/>
      <c r="OPO51" s="84"/>
      <c r="OPP51" s="84"/>
      <c r="OPQ51" s="84"/>
      <c r="OPR51" s="84"/>
      <c r="OPS51" s="84"/>
      <c r="OPT51" s="84"/>
      <c r="OPU51" s="84"/>
      <c r="OPV51" s="84"/>
      <c r="OPW51" s="84"/>
      <c r="OPX51" s="84"/>
      <c r="OPY51" s="84"/>
      <c r="OPZ51" s="84"/>
      <c r="OQA51" s="84"/>
      <c r="OQB51" s="84"/>
      <c r="OQC51" s="84"/>
      <c r="OQD51" s="84"/>
      <c r="OQE51" s="84"/>
      <c r="OQF51" s="84"/>
      <c r="OQG51" s="84"/>
      <c r="OQH51" s="84"/>
      <c r="OQI51" s="84"/>
      <c r="OQJ51" s="84"/>
      <c r="OQK51" s="84"/>
      <c r="OQL51" s="84"/>
      <c r="OQM51" s="84"/>
      <c r="OQN51" s="84"/>
      <c r="OQO51" s="84"/>
      <c r="OQP51" s="84"/>
      <c r="OQQ51" s="84"/>
      <c r="OQR51" s="84"/>
      <c r="OQS51" s="84"/>
      <c r="OQT51" s="84"/>
      <c r="OQU51" s="84"/>
      <c r="OQV51" s="84"/>
      <c r="OQW51" s="84"/>
      <c r="OQX51" s="84"/>
      <c r="OQY51" s="84"/>
      <c r="OQZ51" s="84"/>
      <c r="ORA51" s="84"/>
      <c r="ORB51" s="84"/>
      <c r="ORC51" s="84"/>
      <c r="ORD51" s="84"/>
      <c r="ORE51" s="84"/>
      <c r="ORF51" s="84"/>
      <c r="ORG51" s="84"/>
      <c r="ORH51" s="84"/>
      <c r="ORI51" s="84"/>
      <c r="ORJ51" s="84"/>
      <c r="ORK51" s="84"/>
      <c r="ORL51" s="84"/>
      <c r="ORM51" s="84"/>
      <c r="ORN51" s="84"/>
      <c r="ORO51" s="84"/>
      <c r="ORP51" s="84"/>
      <c r="ORQ51" s="84"/>
      <c r="ORR51" s="84"/>
      <c r="ORS51" s="84"/>
      <c r="ORT51" s="84"/>
      <c r="ORU51" s="84"/>
      <c r="ORV51" s="84"/>
      <c r="ORW51" s="84"/>
      <c r="ORX51" s="84"/>
      <c r="ORY51" s="84"/>
      <c r="ORZ51" s="84"/>
      <c r="OSA51" s="84"/>
      <c r="OSB51" s="84"/>
      <c r="OSC51" s="84"/>
      <c r="OSD51" s="84"/>
      <c r="OSE51" s="84"/>
      <c r="OSF51" s="84"/>
      <c r="OSG51" s="84"/>
      <c r="OSH51" s="84"/>
      <c r="OSI51" s="84"/>
      <c r="OSJ51" s="84"/>
      <c r="OSK51" s="84"/>
      <c r="OSL51" s="84"/>
      <c r="OSM51" s="84"/>
      <c r="OSN51" s="84"/>
      <c r="OSO51" s="84"/>
      <c r="OSP51" s="84"/>
      <c r="OSQ51" s="84"/>
      <c r="OSR51" s="84"/>
      <c r="OSS51" s="84"/>
      <c r="OST51" s="84"/>
      <c r="OSU51" s="84"/>
      <c r="OSV51" s="84"/>
      <c r="OSW51" s="84"/>
      <c r="OSX51" s="84"/>
      <c r="OSY51" s="84"/>
      <c r="OSZ51" s="84"/>
      <c r="OTA51" s="84"/>
      <c r="OTB51" s="84"/>
      <c r="OTC51" s="84"/>
      <c r="OTD51" s="84"/>
      <c r="OTE51" s="84"/>
      <c r="OTF51" s="84"/>
      <c r="OTG51" s="84"/>
      <c r="OTH51" s="84"/>
      <c r="OTI51" s="84"/>
      <c r="OTJ51" s="84"/>
      <c r="OTK51" s="84"/>
      <c r="OTL51" s="84"/>
      <c r="OTM51" s="84"/>
      <c r="OTN51" s="84"/>
      <c r="OTO51" s="84"/>
      <c r="OTP51" s="84"/>
      <c r="OTQ51" s="84"/>
      <c r="OTR51" s="84"/>
      <c r="OTS51" s="84"/>
      <c r="OTT51" s="84"/>
      <c r="OTU51" s="84"/>
      <c r="OTV51" s="84"/>
      <c r="OTW51" s="84"/>
      <c r="OTX51" s="84"/>
      <c r="OTY51" s="84"/>
      <c r="OTZ51" s="84"/>
      <c r="OUA51" s="84"/>
      <c r="OUB51" s="84"/>
      <c r="OUC51" s="84"/>
      <c r="OUD51" s="84"/>
      <c r="OUE51" s="84"/>
      <c r="OUF51" s="84"/>
      <c r="OUG51" s="84"/>
      <c r="OUH51" s="84"/>
      <c r="OUI51" s="84"/>
      <c r="OUJ51" s="84"/>
      <c r="OUK51" s="84"/>
      <c r="OUL51" s="84"/>
      <c r="OUM51" s="84"/>
      <c r="OUN51" s="84"/>
      <c r="OUO51" s="84"/>
      <c r="OUP51" s="84"/>
      <c r="OUQ51" s="84"/>
      <c r="OUR51" s="84"/>
      <c r="OUS51" s="84"/>
      <c r="OUT51" s="84"/>
      <c r="OUU51" s="84"/>
      <c r="OUV51" s="84"/>
      <c r="OUW51" s="84"/>
      <c r="OUX51" s="84"/>
      <c r="OUY51" s="84"/>
      <c r="OUZ51" s="84"/>
      <c r="OVA51" s="84"/>
      <c r="OVB51" s="84"/>
      <c r="OVC51" s="84"/>
      <c r="OVD51" s="84"/>
      <c r="OVE51" s="84"/>
      <c r="OVF51" s="84"/>
      <c r="OVG51" s="84"/>
      <c r="OVH51" s="84"/>
      <c r="OVI51" s="84"/>
      <c r="OVJ51" s="84"/>
      <c r="OVK51" s="84"/>
      <c r="OVL51" s="84"/>
      <c r="OVM51" s="84"/>
      <c r="OVN51" s="84"/>
      <c r="OVO51" s="84"/>
      <c r="OVP51" s="84"/>
      <c r="OVQ51" s="84"/>
      <c r="OVR51" s="84"/>
      <c r="OVS51" s="84"/>
      <c r="OVT51" s="84"/>
      <c r="OVU51" s="84"/>
      <c r="OVV51" s="84"/>
      <c r="OVW51" s="84"/>
      <c r="OVX51" s="84"/>
      <c r="OVY51" s="84"/>
      <c r="OVZ51" s="84"/>
      <c r="OWA51" s="84"/>
      <c r="OWB51" s="84"/>
      <c r="OWC51" s="84"/>
      <c r="OWD51" s="84"/>
      <c r="OWE51" s="84"/>
      <c r="OWF51" s="84"/>
      <c r="OWG51" s="84"/>
      <c r="OWH51" s="84"/>
      <c r="OWI51" s="84"/>
      <c r="OWJ51" s="84"/>
      <c r="OWK51" s="84"/>
      <c r="OWL51" s="84"/>
      <c r="OWM51" s="84"/>
      <c r="OWN51" s="84"/>
      <c r="OWO51" s="84"/>
      <c r="OWP51" s="84"/>
      <c r="OWQ51" s="84"/>
      <c r="OWR51" s="84"/>
      <c r="OWS51" s="84"/>
      <c r="OWT51" s="84"/>
      <c r="OWU51" s="84"/>
      <c r="OWV51" s="84"/>
      <c r="OWW51" s="84"/>
      <c r="OWX51" s="84"/>
      <c r="OWY51" s="84"/>
      <c r="OWZ51" s="84"/>
      <c r="OXA51" s="84"/>
      <c r="OXB51" s="84"/>
      <c r="OXC51" s="84"/>
      <c r="OXD51" s="84"/>
      <c r="OXE51" s="84"/>
      <c r="OXF51" s="84"/>
      <c r="OXG51" s="84"/>
      <c r="OXH51" s="84"/>
      <c r="OXI51" s="84"/>
      <c r="OXJ51" s="84"/>
      <c r="OXK51" s="84"/>
      <c r="OXL51" s="84"/>
      <c r="OXM51" s="84"/>
      <c r="OXN51" s="84"/>
      <c r="OXO51" s="84"/>
      <c r="OXP51" s="84"/>
      <c r="OXQ51" s="84"/>
      <c r="OXR51" s="84"/>
      <c r="OXS51" s="84"/>
      <c r="OXT51" s="84"/>
      <c r="OXU51" s="84"/>
      <c r="OXV51" s="84"/>
      <c r="OXW51" s="84"/>
      <c r="OXX51" s="84"/>
      <c r="OXY51" s="84"/>
      <c r="OXZ51" s="84"/>
      <c r="OYA51" s="84"/>
      <c r="OYB51" s="84"/>
      <c r="OYC51" s="84"/>
      <c r="OYD51" s="84"/>
      <c r="OYE51" s="84"/>
      <c r="OYF51" s="84"/>
      <c r="OYG51" s="84"/>
      <c r="OYH51" s="84"/>
      <c r="OYI51" s="84"/>
      <c r="OYJ51" s="84"/>
      <c r="OYK51" s="84"/>
      <c r="OYL51" s="84"/>
      <c r="OYM51" s="84"/>
      <c r="OYN51" s="84"/>
      <c r="OYO51" s="84"/>
      <c r="OYP51" s="84"/>
      <c r="OYQ51" s="84"/>
      <c r="OYR51" s="84"/>
      <c r="OYS51" s="84"/>
      <c r="OYT51" s="84"/>
      <c r="OYU51" s="84"/>
      <c r="OYV51" s="84"/>
      <c r="OYW51" s="84"/>
      <c r="OYX51" s="84"/>
      <c r="OYY51" s="84"/>
      <c r="OYZ51" s="84"/>
      <c r="OZA51" s="84"/>
      <c r="OZB51" s="84"/>
      <c r="OZC51" s="84"/>
      <c r="OZD51" s="84"/>
      <c r="OZE51" s="84"/>
      <c r="OZF51" s="84"/>
      <c r="OZG51" s="84"/>
      <c r="OZH51" s="84"/>
      <c r="OZI51" s="84"/>
      <c r="OZJ51" s="84"/>
      <c r="OZK51" s="84"/>
      <c r="OZL51" s="84"/>
      <c r="OZM51" s="84"/>
      <c r="OZN51" s="84"/>
      <c r="OZO51" s="84"/>
      <c r="OZP51" s="84"/>
      <c r="OZQ51" s="84"/>
      <c r="OZR51" s="84"/>
      <c r="OZS51" s="84"/>
      <c r="OZT51" s="84"/>
      <c r="OZU51" s="84"/>
      <c r="OZV51" s="84"/>
      <c r="OZW51" s="84"/>
      <c r="OZX51" s="84"/>
      <c r="OZY51" s="84"/>
      <c r="OZZ51" s="84"/>
      <c r="PAA51" s="84"/>
      <c r="PAB51" s="84"/>
      <c r="PAC51" s="84"/>
      <c r="PAD51" s="84"/>
      <c r="PAE51" s="84"/>
      <c r="PAF51" s="84"/>
      <c r="PAG51" s="84"/>
      <c r="PAH51" s="84"/>
      <c r="PAI51" s="84"/>
      <c r="PAJ51" s="84"/>
      <c r="PAK51" s="84"/>
      <c r="PAL51" s="84"/>
      <c r="PAM51" s="84"/>
      <c r="PAN51" s="84"/>
      <c r="PAO51" s="84"/>
      <c r="PAP51" s="84"/>
      <c r="PAQ51" s="84"/>
      <c r="PAR51" s="84"/>
      <c r="PAS51" s="84"/>
      <c r="PAT51" s="84"/>
      <c r="PAU51" s="84"/>
      <c r="PAV51" s="84"/>
      <c r="PAW51" s="84"/>
      <c r="PAX51" s="84"/>
      <c r="PAY51" s="84"/>
      <c r="PAZ51" s="84"/>
      <c r="PBA51" s="84"/>
      <c r="PBB51" s="84"/>
      <c r="PBC51" s="84"/>
      <c r="PBD51" s="84"/>
      <c r="PBE51" s="84"/>
      <c r="PBF51" s="84"/>
      <c r="PBG51" s="84"/>
      <c r="PBH51" s="84"/>
      <c r="PBI51" s="84"/>
      <c r="PBJ51" s="84"/>
      <c r="PBK51" s="84"/>
      <c r="PBL51" s="84"/>
      <c r="PBM51" s="84"/>
      <c r="PBN51" s="84"/>
      <c r="PBO51" s="84"/>
      <c r="PBP51" s="84"/>
      <c r="PBQ51" s="84"/>
      <c r="PBR51" s="84"/>
      <c r="PBS51" s="84"/>
      <c r="PBT51" s="84"/>
      <c r="PBU51" s="84"/>
      <c r="PBV51" s="84"/>
      <c r="PBW51" s="84"/>
      <c r="PBX51" s="84"/>
      <c r="PBY51" s="84"/>
      <c r="PBZ51" s="84"/>
      <c r="PCA51" s="84"/>
      <c r="PCB51" s="84"/>
      <c r="PCC51" s="84"/>
      <c r="PCD51" s="84"/>
      <c r="PCE51" s="84"/>
      <c r="PCF51" s="84"/>
      <c r="PCG51" s="84"/>
      <c r="PCH51" s="84"/>
      <c r="PCI51" s="84"/>
      <c r="PCJ51" s="84"/>
      <c r="PCK51" s="84"/>
      <c r="PCL51" s="84"/>
      <c r="PCM51" s="84"/>
      <c r="PCN51" s="84"/>
      <c r="PCO51" s="84"/>
      <c r="PCP51" s="84"/>
      <c r="PCQ51" s="84"/>
      <c r="PCR51" s="84"/>
      <c r="PCS51" s="84"/>
      <c r="PCT51" s="84"/>
      <c r="PCU51" s="84"/>
      <c r="PCV51" s="84"/>
      <c r="PCW51" s="84"/>
      <c r="PCX51" s="84"/>
      <c r="PCY51" s="84"/>
      <c r="PCZ51" s="84"/>
      <c r="PDA51" s="84"/>
      <c r="PDB51" s="84"/>
      <c r="PDC51" s="84"/>
      <c r="PDD51" s="84"/>
      <c r="PDE51" s="84"/>
      <c r="PDF51" s="84"/>
      <c r="PDG51" s="84"/>
      <c r="PDH51" s="84"/>
      <c r="PDI51" s="84"/>
      <c r="PDJ51" s="84"/>
      <c r="PDK51" s="84"/>
      <c r="PDL51" s="84"/>
      <c r="PDM51" s="84"/>
      <c r="PDN51" s="84"/>
      <c r="PDO51" s="84"/>
      <c r="PDP51" s="84"/>
      <c r="PDQ51" s="84"/>
      <c r="PDR51" s="84"/>
      <c r="PDS51" s="84"/>
      <c r="PDT51" s="84"/>
      <c r="PDU51" s="84"/>
      <c r="PDV51" s="84"/>
      <c r="PDW51" s="84"/>
      <c r="PDX51" s="84"/>
      <c r="PDY51" s="84"/>
      <c r="PDZ51" s="84"/>
      <c r="PEA51" s="84"/>
      <c r="PEB51" s="84"/>
      <c r="PEC51" s="84"/>
      <c r="PED51" s="84"/>
      <c r="PEE51" s="84"/>
      <c r="PEF51" s="84"/>
      <c r="PEG51" s="84"/>
      <c r="PEH51" s="84"/>
      <c r="PEI51" s="84"/>
      <c r="PEJ51" s="84"/>
      <c r="PEK51" s="84"/>
      <c r="PEL51" s="84"/>
      <c r="PEM51" s="84"/>
      <c r="PEN51" s="84"/>
      <c r="PEO51" s="84"/>
      <c r="PEP51" s="84"/>
      <c r="PEQ51" s="84"/>
      <c r="PER51" s="84"/>
      <c r="PES51" s="84"/>
      <c r="PET51" s="84"/>
      <c r="PEU51" s="84"/>
      <c r="PEV51" s="84"/>
      <c r="PEW51" s="84"/>
      <c r="PEX51" s="84"/>
      <c r="PEY51" s="84"/>
      <c r="PEZ51" s="84"/>
      <c r="PFA51" s="84"/>
      <c r="PFB51" s="84"/>
      <c r="PFC51" s="84"/>
      <c r="PFD51" s="84"/>
      <c r="PFE51" s="84"/>
      <c r="PFF51" s="84"/>
      <c r="PFG51" s="84"/>
      <c r="PFH51" s="84"/>
      <c r="PFI51" s="84"/>
      <c r="PFJ51" s="84"/>
      <c r="PFK51" s="84"/>
      <c r="PFL51" s="84"/>
      <c r="PFM51" s="84"/>
      <c r="PFN51" s="84"/>
      <c r="PFO51" s="84"/>
      <c r="PFP51" s="84"/>
      <c r="PFQ51" s="84"/>
      <c r="PFR51" s="84"/>
      <c r="PFS51" s="84"/>
      <c r="PFT51" s="84"/>
      <c r="PFU51" s="84"/>
      <c r="PFV51" s="84"/>
      <c r="PFW51" s="84"/>
      <c r="PFX51" s="84"/>
      <c r="PFY51" s="84"/>
      <c r="PFZ51" s="84"/>
      <c r="PGA51" s="84"/>
      <c r="PGB51" s="84"/>
      <c r="PGC51" s="84"/>
      <c r="PGD51" s="84"/>
      <c r="PGE51" s="84"/>
      <c r="PGF51" s="84"/>
      <c r="PGG51" s="84"/>
      <c r="PGH51" s="84"/>
      <c r="PGI51" s="84"/>
      <c r="PGJ51" s="84"/>
      <c r="PGK51" s="84"/>
      <c r="PGL51" s="84"/>
      <c r="PGM51" s="84"/>
      <c r="PGN51" s="84"/>
      <c r="PGO51" s="84"/>
      <c r="PGP51" s="84"/>
      <c r="PGQ51" s="84"/>
      <c r="PGR51" s="84"/>
      <c r="PGS51" s="84"/>
      <c r="PGT51" s="84"/>
      <c r="PGU51" s="84"/>
      <c r="PGV51" s="84"/>
      <c r="PGW51" s="84"/>
      <c r="PGX51" s="84"/>
      <c r="PGY51" s="84"/>
      <c r="PGZ51" s="84"/>
      <c r="PHA51" s="84"/>
      <c r="PHB51" s="84"/>
      <c r="PHC51" s="84"/>
      <c r="PHD51" s="84"/>
      <c r="PHE51" s="84"/>
      <c r="PHF51" s="84"/>
      <c r="PHG51" s="84"/>
      <c r="PHH51" s="84"/>
      <c r="PHI51" s="84"/>
      <c r="PHJ51" s="84"/>
      <c r="PHK51" s="84"/>
      <c r="PHL51" s="84"/>
      <c r="PHM51" s="84"/>
      <c r="PHN51" s="84"/>
      <c r="PHO51" s="84"/>
      <c r="PHP51" s="84"/>
      <c r="PHQ51" s="84"/>
      <c r="PHR51" s="84"/>
      <c r="PHS51" s="84"/>
      <c r="PHT51" s="84"/>
      <c r="PHU51" s="84"/>
      <c r="PHV51" s="84"/>
      <c r="PHW51" s="84"/>
      <c r="PHX51" s="84"/>
      <c r="PHY51" s="84"/>
      <c r="PHZ51" s="84"/>
      <c r="PIA51" s="84"/>
      <c r="PIB51" s="84"/>
      <c r="PIC51" s="84"/>
      <c r="PID51" s="84"/>
      <c r="PIE51" s="84"/>
      <c r="PIF51" s="84"/>
      <c r="PIG51" s="84"/>
      <c r="PIH51" s="84"/>
      <c r="PII51" s="84"/>
      <c r="PIJ51" s="84"/>
      <c r="PIK51" s="84"/>
      <c r="PIL51" s="84"/>
      <c r="PIM51" s="84"/>
      <c r="PIN51" s="84"/>
      <c r="PIO51" s="84"/>
      <c r="PIP51" s="84"/>
      <c r="PIQ51" s="84"/>
      <c r="PIR51" s="84"/>
      <c r="PIS51" s="84"/>
      <c r="PIT51" s="84"/>
      <c r="PIU51" s="84"/>
      <c r="PIV51" s="84"/>
      <c r="PIW51" s="84"/>
      <c r="PIX51" s="84"/>
      <c r="PIY51" s="84"/>
      <c r="PIZ51" s="84"/>
      <c r="PJA51" s="84"/>
      <c r="PJB51" s="84"/>
      <c r="PJC51" s="84"/>
      <c r="PJD51" s="84"/>
      <c r="PJE51" s="84"/>
      <c r="PJF51" s="84"/>
      <c r="PJG51" s="84"/>
      <c r="PJH51" s="84"/>
      <c r="PJI51" s="84"/>
      <c r="PJJ51" s="84"/>
      <c r="PJK51" s="84"/>
      <c r="PJL51" s="84"/>
      <c r="PJM51" s="84"/>
      <c r="PJN51" s="84"/>
      <c r="PJO51" s="84"/>
      <c r="PJP51" s="84"/>
      <c r="PJQ51" s="84"/>
      <c r="PJR51" s="84"/>
      <c r="PJS51" s="84"/>
      <c r="PJT51" s="84"/>
      <c r="PJU51" s="84"/>
      <c r="PJV51" s="84"/>
      <c r="PJW51" s="84"/>
      <c r="PJX51" s="84"/>
      <c r="PJY51" s="84"/>
      <c r="PJZ51" s="84"/>
      <c r="PKA51" s="84"/>
      <c r="PKB51" s="84"/>
      <c r="PKC51" s="84"/>
      <c r="PKD51" s="84"/>
      <c r="PKE51" s="84"/>
      <c r="PKF51" s="84"/>
      <c r="PKG51" s="84"/>
      <c r="PKH51" s="84"/>
      <c r="PKI51" s="84"/>
      <c r="PKJ51" s="84"/>
      <c r="PKK51" s="84"/>
      <c r="PKL51" s="84"/>
      <c r="PKM51" s="84"/>
      <c r="PKN51" s="84"/>
      <c r="PKO51" s="84"/>
      <c r="PKP51" s="84"/>
      <c r="PKQ51" s="84"/>
      <c r="PKR51" s="84"/>
      <c r="PKS51" s="84"/>
      <c r="PKT51" s="84"/>
      <c r="PKU51" s="84"/>
      <c r="PKV51" s="84"/>
      <c r="PKW51" s="84"/>
      <c r="PKX51" s="84"/>
      <c r="PKY51" s="84"/>
      <c r="PKZ51" s="84"/>
      <c r="PLA51" s="84"/>
      <c r="PLB51" s="84"/>
      <c r="PLC51" s="84"/>
      <c r="PLD51" s="84"/>
      <c r="PLE51" s="84"/>
      <c r="PLF51" s="84"/>
      <c r="PLG51" s="84"/>
      <c r="PLH51" s="84"/>
      <c r="PLI51" s="84"/>
      <c r="PLJ51" s="84"/>
      <c r="PLK51" s="84"/>
      <c r="PLL51" s="84"/>
      <c r="PLM51" s="84"/>
      <c r="PLN51" s="84"/>
      <c r="PLO51" s="84"/>
      <c r="PLP51" s="84"/>
      <c r="PLQ51" s="84"/>
      <c r="PLR51" s="84"/>
      <c r="PLS51" s="84"/>
      <c r="PLT51" s="84"/>
      <c r="PLU51" s="84"/>
      <c r="PLV51" s="84"/>
      <c r="PLW51" s="84"/>
      <c r="PLX51" s="84"/>
      <c r="PLY51" s="84"/>
      <c r="PLZ51" s="84"/>
      <c r="PMA51" s="84"/>
      <c r="PMB51" s="84"/>
      <c r="PMC51" s="84"/>
      <c r="PMD51" s="84"/>
      <c r="PME51" s="84"/>
      <c r="PMF51" s="84"/>
      <c r="PMG51" s="84"/>
      <c r="PMH51" s="84"/>
      <c r="PMI51" s="84"/>
      <c r="PMJ51" s="84"/>
      <c r="PMK51" s="84"/>
      <c r="PML51" s="84"/>
      <c r="PMM51" s="84"/>
      <c r="PMN51" s="84"/>
      <c r="PMO51" s="84"/>
      <c r="PMP51" s="84"/>
      <c r="PMQ51" s="84"/>
      <c r="PMR51" s="84"/>
      <c r="PMS51" s="84"/>
      <c r="PMT51" s="84"/>
      <c r="PMU51" s="84"/>
      <c r="PMV51" s="84"/>
      <c r="PMW51" s="84"/>
      <c r="PMX51" s="84"/>
      <c r="PMY51" s="84"/>
      <c r="PMZ51" s="84"/>
      <c r="PNA51" s="84"/>
      <c r="PNB51" s="84"/>
      <c r="PNC51" s="84"/>
      <c r="PND51" s="84"/>
      <c r="PNE51" s="84"/>
      <c r="PNF51" s="84"/>
      <c r="PNG51" s="84"/>
      <c r="PNH51" s="84"/>
      <c r="PNI51" s="84"/>
      <c r="PNJ51" s="84"/>
      <c r="PNK51" s="84"/>
      <c r="PNL51" s="84"/>
      <c r="PNM51" s="84"/>
      <c r="PNN51" s="84"/>
      <c r="PNO51" s="84"/>
      <c r="PNP51" s="84"/>
      <c r="PNQ51" s="84"/>
      <c r="PNR51" s="84"/>
      <c r="PNS51" s="84"/>
      <c r="PNT51" s="84"/>
      <c r="PNU51" s="84"/>
      <c r="PNV51" s="84"/>
      <c r="PNW51" s="84"/>
      <c r="PNX51" s="84"/>
      <c r="PNY51" s="84"/>
      <c r="PNZ51" s="84"/>
      <c r="POA51" s="84"/>
      <c r="POB51" s="84"/>
      <c r="POC51" s="84"/>
      <c r="POD51" s="84"/>
      <c r="POE51" s="84"/>
      <c r="POF51" s="84"/>
      <c r="POG51" s="84"/>
      <c r="POH51" s="84"/>
      <c r="POI51" s="84"/>
      <c r="POJ51" s="84"/>
      <c r="POK51" s="84"/>
      <c r="POL51" s="84"/>
      <c r="POM51" s="84"/>
      <c r="PON51" s="84"/>
      <c r="POO51" s="84"/>
      <c r="POP51" s="84"/>
      <c r="POQ51" s="84"/>
      <c r="POR51" s="84"/>
      <c r="POS51" s="84"/>
      <c r="POT51" s="84"/>
      <c r="POU51" s="84"/>
      <c r="POV51" s="84"/>
      <c r="POW51" s="84"/>
      <c r="POX51" s="84"/>
      <c r="POY51" s="84"/>
      <c r="POZ51" s="84"/>
      <c r="PPA51" s="84"/>
      <c r="PPB51" s="84"/>
      <c r="PPC51" s="84"/>
      <c r="PPD51" s="84"/>
      <c r="PPE51" s="84"/>
      <c r="PPF51" s="84"/>
      <c r="PPG51" s="84"/>
      <c r="PPH51" s="84"/>
      <c r="PPI51" s="84"/>
      <c r="PPJ51" s="84"/>
      <c r="PPK51" s="84"/>
      <c r="PPL51" s="84"/>
      <c r="PPM51" s="84"/>
      <c r="PPN51" s="84"/>
      <c r="PPO51" s="84"/>
      <c r="PPP51" s="84"/>
      <c r="PPQ51" s="84"/>
      <c r="PPR51" s="84"/>
      <c r="PPS51" s="84"/>
      <c r="PPT51" s="84"/>
      <c r="PPU51" s="84"/>
      <c r="PPV51" s="84"/>
      <c r="PPW51" s="84"/>
      <c r="PPX51" s="84"/>
      <c r="PPY51" s="84"/>
      <c r="PPZ51" s="84"/>
      <c r="PQA51" s="84"/>
      <c r="PQB51" s="84"/>
      <c r="PQC51" s="84"/>
      <c r="PQD51" s="84"/>
      <c r="PQE51" s="84"/>
      <c r="PQF51" s="84"/>
      <c r="PQG51" s="84"/>
      <c r="PQH51" s="84"/>
      <c r="PQI51" s="84"/>
      <c r="PQJ51" s="84"/>
      <c r="PQK51" s="84"/>
      <c r="PQL51" s="84"/>
      <c r="PQM51" s="84"/>
      <c r="PQN51" s="84"/>
      <c r="PQO51" s="84"/>
      <c r="PQP51" s="84"/>
      <c r="PQQ51" s="84"/>
      <c r="PQR51" s="84"/>
      <c r="PQS51" s="84"/>
      <c r="PQT51" s="84"/>
      <c r="PQU51" s="84"/>
      <c r="PQV51" s="84"/>
      <c r="PQW51" s="84"/>
      <c r="PQX51" s="84"/>
      <c r="PQY51" s="84"/>
      <c r="PQZ51" s="84"/>
      <c r="PRA51" s="84"/>
      <c r="PRB51" s="84"/>
      <c r="PRC51" s="84"/>
      <c r="PRD51" s="84"/>
      <c r="PRE51" s="84"/>
      <c r="PRF51" s="84"/>
      <c r="PRG51" s="84"/>
      <c r="PRH51" s="84"/>
      <c r="PRI51" s="84"/>
      <c r="PRJ51" s="84"/>
      <c r="PRK51" s="84"/>
      <c r="PRL51" s="84"/>
      <c r="PRM51" s="84"/>
      <c r="PRN51" s="84"/>
      <c r="PRO51" s="84"/>
      <c r="PRP51" s="84"/>
      <c r="PRQ51" s="84"/>
      <c r="PRR51" s="84"/>
      <c r="PRS51" s="84"/>
      <c r="PRT51" s="84"/>
      <c r="PRU51" s="84"/>
      <c r="PRV51" s="84"/>
      <c r="PRW51" s="84"/>
      <c r="PRX51" s="84"/>
      <c r="PRY51" s="84"/>
      <c r="PRZ51" s="84"/>
      <c r="PSA51" s="84"/>
      <c r="PSB51" s="84"/>
      <c r="PSC51" s="84"/>
      <c r="PSD51" s="84"/>
      <c r="PSE51" s="84"/>
      <c r="PSF51" s="84"/>
      <c r="PSG51" s="84"/>
      <c r="PSH51" s="84"/>
      <c r="PSI51" s="84"/>
      <c r="PSJ51" s="84"/>
      <c r="PSK51" s="84"/>
      <c r="PSL51" s="84"/>
      <c r="PSM51" s="84"/>
      <c r="PSN51" s="84"/>
      <c r="PSO51" s="84"/>
      <c r="PSP51" s="84"/>
      <c r="PSQ51" s="84"/>
      <c r="PSR51" s="84"/>
      <c r="PSS51" s="84"/>
      <c r="PST51" s="84"/>
      <c r="PSU51" s="84"/>
      <c r="PSV51" s="84"/>
      <c r="PSW51" s="84"/>
      <c r="PSX51" s="84"/>
      <c r="PSY51" s="84"/>
      <c r="PSZ51" s="84"/>
      <c r="PTA51" s="84"/>
      <c r="PTB51" s="84"/>
      <c r="PTC51" s="84"/>
      <c r="PTD51" s="84"/>
      <c r="PTE51" s="84"/>
      <c r="PTF51" s="84"/>
      <c r="PTG51" s="84"/>
      <c r="PTH51" s="84"/>
      <c r="PTI51" s="84"/>
      <c r="PTJ51" s="84"/>
      <c r="PTK51" s="84"/>
      <c r="PTL51" s="84"/>
      <c r="PTM51" s="84"/>
      <c r="PTN51" s="84"/>
      <c r="PTO51" s="84"/>
      <c r="PTP51" s="84"/>
      <c r="PTQ51" s="84"/>
      <c r="PTR51" s="84"/>
      <c r="PTS51" s="84"/>
      <c r="PTT51" s="84"/>
      <c r="PTU51" s="84"/>
      <c r="PTV51" s="84"/>
      <c r="PTW51" s="84"/>
      <c r="PTX51" s="84"/>
      <c r="PTY51" s="84"/>
      <c r="PTZ51" s="84"/>
      <c r="PUA51" s="84"/>
      <c r="PUB51" s="84"/>
      <c r="PUC51" s="84"/>
      <c r="PUD51" s="84"/>
      <c r="PUE51" s="84"/>
      <c r="PUF51" s="84"/>
      <c r="PUG51" s="84"/>
      <c r="PUH51" s="84"/>
      <c r="PUI51" s="84"/>
      <c r="PUJ51" s="84"/>
      <c r="PUK51" s="84"/>
      <c r="PUL51" s="84"/>
      <c r="PUM51" s="84"/>
      <c r="PUN51" s="84"/>
      <c r="PUO51" s="84"/>
      <c r="PUP51" s="84"/>
      <c r="PUQ51" s="84"/>
      <c r="PUR51" s="84"/>
      <c r="PUS51" s="84"/>
      <c r="PUT51" s="84"/>
      <c r="PUU51" s="84"/>
      <c r="PUV51" s="84"/>
      <c r="PUW51" s="84"/>
      <c r="PUX51" s="84"/>
      <c r="PUY51" s="84"/>
      <c r="PUZ51" s="84"/>
      <c r="PVA51" s="84"/>
      <c r="PVB51" s="84"/>
      <c r="PVC51" s="84"/>
      <c r="PVD51" s="84"/>
      <c r="PVE51" s="84"/>
      <c r="PVF51" s="84"/>
      <c r="PVG51" s="84"/>
      <c r="PVH51" s="84"/>
      <c r="PVI51" s="84"/>
      <c r="PVJ51" s="84"/>
      <c r="PVK51" s="84"/>
      <c r="PVL51" s="84"/>
      <c r="PVM51" s="84"/>
      <c r="PVN51" s="84"/>
      <c r="PVO51" s="84"/>
      <c r="PVP51" s="84"/>
      <c r="PVQ51" s="84"/>
      <c r="PVR51" s="84"/>
      <c r="PVS51" s="84"/>
      <c r="PVT51" s="84"/>
      <c r="PVU51" s="84"/>
      <c r="PVV51" s="84"/>
      <c r="PVW51" s="84"/>
      <c r="PVX51" s="84"/>
      <c r="PVY51" s="84"/>
      <c r="PVZ51" s="84"/>
      <c r="PWA51" s="84"/>
      <c r="PWB51" s="84"/>
      <c r="PWC51" s="84"/>
      <c r="PWD51" s="84"/>
      <c r="PWE51" s="84"/>
      <c r="PWF51" s="84"/>
      <c r="PWG51" s="84"/>
      <c r="PWH51" s="84"/>
      <c r="PWI51" s="84"/>
      <c r="PWJ51" s="84"/>
      <c r="PWK51" s="84"/>
      <c r="PWL51" s="84"/>
      <c r="PWM51" s="84"/>
      <c r="PWN51" s="84"/>
      <c r="PWO51" s="84"/>
      <c r="PWP51" s="84"/>
      <c r="PWQ51" s="84"/>
      <c r="PWR51" s="84"/>
      <c r="PWS51" s="84"/>
      <c r="PWT51" s="84"/>
      <c r="PWU51" s="84"/>
      <c r="PWV51" s="84"/>
      <c r="PWW51" s="84"/>
      <c r="PWX51" s="84"/>
      <c r="PWY51" s="84"/>
      <c r="PWZ51" s="84"/>
      <c r="PXA51" s="84"/>
      <c r="PXB51" s="84"/>
      <c r="PXC51" s="84"/>
      <c r="PXD51" s="84"/>
      <c r="PXE51" s="84"/>
      <c r="PXF51" s="84"/>
      <c r="PXG51" s="84"/>
      <c r="PXH51" s="84"/>
      <c r="PXI51" s="84"/>
      <c r="PXJ51" s="84"/>
      <c r="PXK51" s="84"/>
      <c r="PXL51" s="84"/>
      <c r="PXM51" s="84"/>
      <c r="PXN51" s="84"/>
      <c r="PXO51" s="84"/>
      <c r="PXP51" s="84"/>
      <c r="PXQ51" s="84"/>
      <c r="PXR51" s="84"/>
      <c r="PXS51" s="84"/>
      <c r="PXT51" s="84"/>
      <c r="PXU51" s="84"/>
      <c r="PXV51" s="84"/>
      <c r="PXW51" s="84"/>
      <c r="PXX51" s="84"/>
      <c r="PXY51" s="84"/>
      <c r="PXZ51" s="84"/>
      <c r="PYA51" s="84"/>
      <c r="PYB51" s="84"/>
      <c r="PYC51" s="84"/>
      <c r="PYD51" s="84"/>
      <c r="PYE51" s="84"/>
      <c r="PYF51" s="84"/>
      <c r="PYG51" s="84"/>
      <c r="PYH51" s="84"/>
      <c r="PYI51" s="84"/>
      <c r="PYJ51" s="84"/>
      <c r="PYK51" s="84"/>
      <c r="PYL51" s="84"/>
      <c r="PYM51" s="84"/>
      <c r="PYN51" s="84"/>
      <c r="PYO51" s="84"/>
      <c r="PYP51" s="84"/>
      <c r="PYQ51" s="84"/>
      <c r="PYR51" s="84"/>
      <c r="PYS51" s="84"/>
      <c r="PYT51" s="84"/>
      <c r="PYU51" s="84"/>
      <c r="PYV51" s="84"/>
      <c r="PYW51" s="84"/>
      <c r="PYX51" s="84"/>
      <c r="PYY51" s="84"/>
      <c r="PYZ51" s="84"/>
      <c r="PZA51" s="84"/>
      <c r="PZB51" s="84"/>
      <c r="PZC51" s="84"/>
      <c r="PZD51" s="84"/>
      <c r="PZE51" s="84"/>
      <c r="PZF51" s="84"/>
      <c r="PZG51" s="84"/>
      <c r="PZH51" s="84"/>
      <c r="PZI51" s="84"/>
      <c r="PZJ51" s="84"/>
      <c r="PZK51" s="84"/>
      <c r="PZL51" s="84"/>
      <c r="PZM51" s="84"/>
      <c r="PZN51" s="84"/>
      <c r="PZO51" s="84"/>
      <c r="PZP51" s="84"/>
      <c r="PZQ51" s="84"/>
      <c r="PZR51" s="84"/>
      <c r="PZS51" s="84"/>
      <c r="PZT51" s="84"/>
      <c r="PZU51" s="84"/>
      <c r="PZV51" s="84"/>
      <c r="PZW51" s="84"/>
      <c r="PZX51" s="84"/>
      <c r="PZY51" s="84"/>
      <c r="PZZ51" s="84"/>
      <c r="QAA51" s="84"/>
      <c r="QAB51" s="84"/>
      <c r="QAC51" s="84"/>
      <c r="QAD51" s="84"/>
      <c r="QAE51" s="84"/>
      <c r="QAF51" s="84"/>
      <c r="QAG51" s="84"/>
      <c r="QAH51" s="84"/>
      <c r="QAI51" s="84"/>
      <c r="QAJ51" s="84"/>
      <c r="QAK51" s="84"/>
      <c r="QAL51" s="84"/>
      <c r="QAM51" s="84"/>
      <c r="QAN51" s="84"/>
      <c r="QAO51" s="84"/>
      <c r="QAP51" s="84"/>
      <c r="QAQ51" s="84"/>
      <c r="QAR51" s="84"/>
      <c r="QAS51" s="84"/>
      <c r="QAT51" s="84"/>
      <c r="QAU51" s="84"/>
      <c r="QAV51" s="84"/>
      <c r="QAW51" s="84"/>
      <c r="QAX51" s="84"/>
      <c r="QAY51" s="84"/>
      <c r="QAZ51" s="84"/>
      <c r="QBA51" s="84"/>
      <c r="QBB51" s="84"/>
      <c r="QBC51" s="84"/>
      <c r="QBD51" s="84"/>
      <c r="QBE51" s="84"/>
      <c r="QBF51" s="84"/>
      <c r="QBG51" s="84"/>
      <c r="QBH51" s="84"/>
      <c r="QBI51" s="84"/>
      <c r="QBJ51" s="84"/>
      <c r="QBK51" s="84"/>
      <c r="QBL51" s="84"/>
      <c r="QBM51" s="84"/>
      <c r="QBN51" s="84"/>
      <c r="QBO51" s="84"/>
      <c r="QBP51" s="84"/>
      <c r="QBQ51" s="84"/>
      <c r="QBR51" s="84"/>
      <c r="QBS51" s="84"/>
      <c r="QBT51" s="84"/>
      <c r="QBU51" s="84"/>
      <c r="QBV51" s="84"/>
      <c r="QBW51" s="84"/>
      <c r="QBX51" s="84"/>
      <c r="QBY51" s="84"/>
      <c r="QBZ51" s="84"/>
      <c r="QCA51" s="84"/>
      <c r="QCB51" s="84"/>
      <c r="QCC51" s="84"/>
      <c r="QCD51" s="84"/>
      <c r="QCE51" s="84"/>
      <c r="QCF51" s="84"/>
      <c r="QCG51" s="84"/>
      <c r="QCH51" s="84"/>
      <c r="QCI51" s="84"/>
      <c r="QCJ51" s="84"/>
      <c r="QCK51" s="84"/>
      <c r="QCL51" s="84"/>
      <c r="QCM51" s="84"/>
      <c r="QCN51" s="84"/>
      <c r="QCO51" s="84"/>
      <c r="QCP51" s="84"/>
      <c r="QCQ51" s="84"/>
      <c r="QCR51" s="84"/>
      <c r="QCS51" s="84"/>
      <c r="QCT51" s="84"/>
      <c r="QCU51" s="84"/>
      <c r="QCV51" s="84"/>
      <c r="QCW51" s="84"/>
      <c r="QCX51" s="84"/>
      <c r="QCY51" s="84"/>
      <c r="QCZ51" s="84"/>
      <c r="QDA51" s="84"/>
      <c r="QDB51" s="84"/>
      <c r="QDC51" s="84"/>
      <c r="QDD51" s="84"/>
      <c r="QDE51" s="84"/>
      <c r="QDF51" s="84"/>
      <c r="QDG51" s="84"/>
      <c r="QDH51" s="84"/>
      <c r="QDI51" s="84"/>
      <c r="QDJ51" s="84"/>
      <c r="QDK51" s="84"/>
      <c r="QDL51" s="84"/>
      <c r="QDM51" s="84"/>
      <c r="QDN51" s="84"/>
      <c r="QDO51" s="84"/>
      <c r="QDP51" s="84"/>
      <c r="QDQ51" s="84"/>
      <c r="QDR51" s="84"/>
      <c r="QDS51" s="84"/>
      <c r="QDT51" s="84"/>
      <c r="QDU51" s="84"/>
      <c r="QDV51" s="84"/>
      <c r="QDW51" s="84"/>
      <c r="QDX51" s="84"/>
      <c r="QDY51" s="84"/>
      <c r="QDZ51" s="84"/>
      <c r="QEA51" s="84"/>
      <c r="QEB51" s="84"/>
      <c r="QEC51" s="84"/>
      <c r="QED51" s="84"/>
      <c r="QEE51" s="84"/>
      <c r="QEF51" s="84"/>
      <c r="QEG51" s="84"/>
      <c r="QEH51" s="84"/>
      <c r="QEI51" s="84"/>
      <c r="QEJ51" s="84"/>
      <c r="QEK51" s="84"/>
      <c r="QEL51" s="84"/>
      <c r="QEM51" s="84"/>
      <c r="QEN51" s="84"/>
      <c r="QEO51" s="84"/>
      <c r="QEP51" s="84"/>
      <c r="QEQ51" s="84"/>
      <c r="QER51" s="84"/>
      <c r="QES51" s="84"/>
      <c r="QET51" s="84"/>
      <c r="QEU51" s="84"/>
      <c r="QEV51" s="84"/>
      <c r="QEW51" s="84"/>
      <c r="QEX51" s="84"/>
      <c r="QEY51" s="84"/>
      <c r="QEZ51" s="84"/>
      <c r="QFA51" s="84"/>
      <c r="QFB51" s="84"/>
      <c r="QFC51" s="84"/>
      <c r="QFD51" s="84"/>
      <c r="QFE51" s="84"/>
      <c r="QFF51" s="84"/>
      <c r="QFG51" s="84"/>
      <c r="QFH51" s="84"/>
      <c r="QFI51" s="84"/>
      <c r="QFJ51" s="84"/>
      <c r="QFK51" s="84"/>
      <c r="QFL51" s="84"/>
      <c r="QFM51" s="84"/>
      <c r="QFN51" s="84"/>
      <c r="QFO51" s="84"/>
      <c r="QFP51" s="84"/>
      <c r="QFQ51" s="84"/>
      <c r="QFR51" s="84"/>
      <c r="QFS51" s="84"/>
      <c r="QFT51" s="84"/>
      <c r="QFU51" s="84"/>
      <c r="QFV51" s="84"/>
      <c r="QFW51" s="84"/>
      <c r="QFX51" s="84"/>
      <c r="QFY51" s="84"/>
      <c r="QFZ51" s="84"/>
      <c r="QGA51" s="84"/>
      <c r="QGB51" s="84"/>
      <c r="QGC51" s="84"/>
      <c r="QGD51" s="84"/>
      <c r="QGE51" s="84"/>
      <c r="QGF51" s="84"/>
      <c r="QGG51" s="84"/>
      <c r="QGH51" s="84"/>
      <c r="QGI51" s="84"/>
      <c r="QGJ51" s="84"/>
      <c r="QGK51" s="84"/>
      <c r="QGL51" s="84"/>
      <c r="QGM51" s="84"/>
      <c r="QGN51" s="84"/>
      <c r="QGO51" s="84"/>
      <c r="QGP51" s="84"/>
      <c r="QGQ51" s="84"/>
      <c r="QGR51" s="84"/>
      <c r="QGS51" s="84"/>
      <c r="QGT51" s="84"/>
      <c r="QGU51" s="84"/>
      <c r="QGV51" s="84"/>
      <c r="QGW51" s="84"/>
      <c r="QGX51" s="84"/>
      <c r="QGY51" s="84"/>
      <c r="QGZ51" s="84"/>
      <c r="QHA51" s="84"/>
      <c r="QHB51" s="84"/>
      <c r="QHC51" s="84"/>
      <c r="QHD51" s="84"/>
      <c r="QHE51" s="84"/>
      <c r="QHF51" s="84"/>
      <c r="QHG51" s="84"/>
      <c r="QHH51" s="84"/>
      <c r="QHI51" s="84"/>
      <c r="QHJ51" s="84"/>
      <c r="QHK51" s="84"/>
      <c r="QHL51" s="84"/>
      <c r="QHM51" s="84"/>
      <c r="QHN51" s="84"/>
      <c r="QHO51" s="84"/>
      <c r="QHP51" s="84"/>
      <c r="QHQ51" s="84"/>
      <c r="QHR51" s="84"/>
      <c r="QHS51" s="84"/>
      <c r="QHT51" s="84"/>
      <c r="QHU51" s="84"/>
      <c r="QHV51" s="84"/>
      <c r="QHW51" s="84"/>
      <c r="QHX51" s="84"/>
      <c r="QHY51" s="84"/>
      <c r="QHZ51" s="84"/>
      <c r="QIA51" s="84"/>
      <c r="QIB51" s="84"/>
      <c r="QIC51" s="84"/>
      <c r="QID51" s="84"/>
      <c r="QIE51" s="84"/>
      <c r="QIF51" s="84"/>
      <c r="QIG51" s="84"/>
      <c r="QIH51" s="84"/>
      <c r="QII51" s="84"/>
      <c r="QIJ51" s="84"/>
      <c r="QIK51" s="84"/>
      <c r="QIL51" s="84"/>
      <c r="QIM51" s="84"/>
      <c r="QIN51" s="84"/>
      <c r="QIO51" s="84"/>
      <c r="QIP51" s="84"/>
      <c r="QIQ51" s="84"/>
      <c r="QIR51" s="84"/>
      <c r="QIS51" s="84"/>
      <c r="QIT51" s="84"/>
      <c r="QIU51" s="84"/>
      <c r="QIV51" s="84"/>
      <c r="QIW51" s="84"/>
      <c r="QIX51" s="84"/>
      <c r="QIY51" s="84"/>
      <c r="QIZ51" s="84"/>
      <c r="QJA51" s="84"/>
      <c r="QJB51" s="84"/>
      <c r="QJC51" s="84"/>
      <c r="QJD51" s="84"/>
      <c r="QJE51" s="84"/>
      <c r="QJF51" s="84"/>
      <c r="QJG51" s="84"/>
      <c r="QJH51" s="84"/>
      <c r="QJI51" s="84"/>
      <c r="QJJ51" s="84"/>
      <c r="QJK51" s="84"/>
      <c r="QJL51" s="84"/>
      <c r="QJM51" s="84"/>
      <c r="QJN51" s="84"/>
      <c r="QJO51" s="84"/>
      <c r="QJP51" s="84"/>
      <c r="QJQ51" s="84"/>
      <c r="QJR51" s="84"/>
      <c r="QJS51" s="84"/>
      <c r="QJT51" s="84"/>
      <c r="QJU51" s="84"/>
      <c r="QJV51" s="84"/>
      <c r="QJW51" s="84"/>
      <c r="QJX51" s="84"/>
      <c r="QJY51" s="84"/>
      <c r="QJZ51" s="84"/>
      <c r="QKA51" s="84"/>
      <c r="QKB51" s="84"/>
      <c r="QKC51" s="84"/>
      <c r="QKD51" s="84"/>
      <c r="QKE51" s="84"/>
      <c r="QKF51" s="84"/>
      <c r="QKG51" s="84"/>
      <c r="QKH51" s="84"/>
      <c r="QKI51" s="84"/>
      <c r="QKJ51" s="84"/>
      <c r="QKK51" s="84"/>
      <c r="QKL51" s="84"/>
      <c r="QKM51" s="84"/>
      <c r="QKN51" s="84"/>
      <c r="QKO51" s="84"/>
      <c r="QKP51" s="84"/>
      <c r="QKQ51" s="84"/>
      <c r="QKR51" s="84"/>
      <c r="QKS51" s="84"/>
      <c r="QKT51" s="84"/>
      <c r="QKU51" s="84"/>
      <c r="QKV51" s="84"/>
      <c r="QKW51" s="84"/>
      <c r="QKX51" s="84"/>
      <c r="QKY51" s="84"/>
      <c r="QKZ51" s="84"/>
      <c r="QLA51" s="84"/>
      <c r="QLB51" s="84"/>
      <c r="QLC51" s="84"/>
      <c r="QLD51" s="84"/>
      <c r="QLE51" s="84"/>
      <c r="QLF51" s="84"/>
      <c r="QLG51" s="84"/>
      <c r="QLH51" s="84"/>
      <c r="QLI51" s="84"/>
      <c r="QLJ51" s="84"/>
      <c r="QLK51" s="84"/>
      <c r="QLL51" s="84"/>
      <c r="QLM51" s="84"/>
      <c r="QLN51" s="84"/>
      <c r="QLO51" s="84"/>
      <c r="QLP51" s="84"/>
      <c r="QLQ51" s="84"/>
      <c r="QLR51" s="84"/>
      <c r="QLS51" s="84"/>
      <c r="QLT51" s="84"/>
      <c r="QLU51" s="84"/>
      <c r="QLV51" s="84"/>
      <c r="QLW51" s="84"/>
      <c r="QLX51" s="84"/>
      <c r="QLY51" s="84"/>
      <c r="QLZ51" s="84"/>
      <c r="QMA51" s="84"/>
      <c r="QMB51" s="84"/>
      <c r="QMC51" s="84"/>
      <c r="QMD51" s="84"/>
      <c r="QME51" s="84"/>
      <c r="QMF51" s="84"/>
      <c r="QMG51" s="84"/>
      <c r="QMH51" s="84"/>
      <c r="QMI51" s="84"/>
      <c r="QMJ51" s="84"/>
      <c r="QMK51" s="84"/>
      <c r="QML51" s="84"/>
      <c r="QMM51" s="84"/>
      <c r="QMN51" s="84"/>
      <c r="QMO51" s="84"/>
      <c r="QMP51" s="84"/>
      <c r="QMQ51" s="84"/>
      <c r="QMR51" s="84"/>
      <c r="QMS51" s="84"/>
      <c r="QMT51" s="84"/>
      <c r="QMU51" s="84"/>
      <c r="QMV51" s="84"/>
      <c r="QMW51" s="84"/>
      <c r="QMX51" s="84"/>
      <c r="QMY51" s="84"/>
      <c r="QMZ51" s="84"/>
      <c r="QNA51" s="84"/>
      <c r="QNB51" s="84"/>
      <c r="QNC51" s="84"/>
      <c r="QND51" s="84"/>
      <c r="QNE51" s="84"/>
      <c r="QNF51" s="84"/>
      <c r="QNG51" s="84"/>
      <c r="QNH51" s="84"/>
      <c r="QNI51" s="84"/>
      <c r="QNJ51" s="84"/>
      <c r="QNK51" s="84"/>
      <c r="QNL51" s="84"/>
      <c r="QNM51" s="84"/>
      <c r="QNN51" s="84"/>
      <c r="QNO51" s="84"/>
      <c r="QNP51" s="84"/>
      <c r="QNQ51" s="84"/>
      <c r="QNR51" s="84"/>
      <c r="QNS51" s="84"/>
      <c r="QNT51" s="84"/>
      <c r="QNU51" s="84"/>
      <c r="QNV51" s="84"/>
      <c r="QNW51" s="84"/>
      <c r="QNX51" s="84"/>
      <c r="QNY51" s="84"/>
      <c r="QNZ51" s="84"/>
      <c r="QOA51" s="84"/>
      <c r="QOB51" s="84"/>
      <c r="QOC51" s="84"/>
      <c r="QOD51" s="84"/>
      <c r="QOE51" s="84"/>
      <c r="QOF51" s="84"/>
      <c r="QOG51" s="84"/>
      <c r="QOH51" s="84"/>
      <c r="QOI51" s="84"/>
      <c r="QOJ51" s="84"/>
      <c r="QOK51" s="84"/>
      <c r="QOL51" s="84"/>
      <c r="QOM51" s="84"/>
      <c r="QON51" s="84"/>
      <c r="QOO51" s="84"/>
      <c r="QOP51" s="84"/>
      <c r="QOQ51" s="84"/>
      <c r="QOR51" s="84"/>
      <c r="QOS51" s="84"/>
      <c r="QOT51" s="84"/>
      <c r="QOU51" s="84"/>
      <c r="QOV51" s="84"/>
      <c r="QOW51" s="84"/>
      <c r="QOX51" s="84"/>
      <c r="QOY51" s="84"/>
      <c r="QOZ51" s="84"/>
      <c r="QPA51" s="84"/>
      <c r="QPB51" s="84"/>
      <c r="QPC51" s="84"/>
      <c r="QPD51" s="84"/>
      <c r="QPE51" s="84"/>
      <c r="QPF51" s="84"/>
      <c r="QPG51" s="84"/>
      <c r="QPH51" s="84"/>
      <c r="QPI51" s="84"/>
      <c r="QPJ51" s="84"/>
      <c r="QPK51" s="84"/>
      <c r="QPL51" s="84"/>
      <c r="QPM51" s="84"/>
      <c r="QPN51" s="84"/>
      <c r="QPO51" s="84"/>
      <c r="QPP51" s="84"/>
      <c r="QPQ51" s="84"/>
      <c r="QPR51" s="84"/>
      <c r="QPS51" s="84"/>
      <c r="QPT51" s="84"/>
      <c r="QPU51" s="84"/>
      <c r="QPV51" s="84"/>
      <c r="QPW51" s="84"/>
      <c r="QPX51" s="84"/>
      <c r="QPY51" s="84"/>
      <c r="QPZ51" s="84"/>
      <c r="QQA51" s="84"/>
      <c r="QQB51" s="84"/>
      <c r="QQC51" s="84"/>
      <c r="QQD51" s="84"/>
      <c r="QQE51" s="84"/>
      <c r="QQF51" s="84"/>
      <c r="QQG51" s="84"/>
      <c r="QQH51" s="84"/>
      <c r="QQI51" s="84"/>
      <c r="QQJ51" s="84"/>
      <c r="QQK51" s="84"/>
      <c r="QQL51" s="84"/>
      <c r="QQM51" s="84"/>
      <c r="QQN51" s="84"/>
      <c r="QQO51" s="84"/>
      <c r="QQP51" s="84"/>
      <c r="QQQ51" s="84"/>
      <c r="QQR51" s="84"/>
      <c r="QQS51" s="84"/>
      <c r="QQT51" s="84"/>
      <c r="QQU51" s="84"/>
      <c r="QQV51" s="84"/>
      <c r="QQW51" s="84"/>
      <c r="QQX51" s="84"/>
      <c r="QQY51" s="84"/>
      <c r="QQZ51" s="84"/>
      <c r="QRA51" s="84"/>
      <c r="QRB51" s="84"/>
      <c r="QRC51" s="84"/>
      <c r="QRD51" s="84"/>
      <c r="QRE51" s="84"/>
      <c r="QRF51" s="84"/>
      <c r="QRG51" s="84"/>
      <c r="QRH51" s="84"/>
      <c r="QRI51" s="84"/>
      <c r="QRJ51" s="84"/>
      <c r="QRK51" s="84"/>
      <c r="QRL51" s="84"/>
      <c r="QRM51" s="84"/>
      <c r="QRN51" s="84"/>
      <c r="QRO51" s="84"/>
      <c r="QRP51" s="84"/>
      <c r="QRQ51" s="84"/>
      <c r="QRR51" s="84"/>
      <c r="QRS51" s="84"/>
      <c r="QRT51" s="84"/>
      <c r="QRU51" s="84"/>
      <c r="QRV51" s="84"/>
      <c r="QRW51" s="84"/>
      <c r="QRX51" s="84"/>
      <c r="QRY51" s="84"/>
      <c r="QRZ51" s="84"/>
      <c r="QSA51" s="84"/>
      <c r="QSB51" s="84"/>
      <c r="QSC51" s="84"/>
      <c r="QSD51" s="84"/>
      <c r="QSE51" s="84"/>
      <c r="QSF51" s="84"/>
      <c r="QSG51" s="84"/>
      <c r="QSH51" s="84"/>
      <c r="QSI51" s="84"/>
      <c r="QSJ51" s="84"/>
      <c r="QSK51" s="84"/>
      <c r="QSL51" s="84"/>
      <c r="QSM51" s="84"/>
      <c r="QSN51" s="84"/>
      <c r="QSO51" s="84"/>
      <c r="QSP51" s="84"/>
      <c r="QSQ51" s="84"/>
      <c r="QSR51" s="84"/>
      <c r="QSS51" s="84"/>
      <c r="QST51" s="84"/>
      <c r="QSU51" s="84"/>
      <c r="QSV51" s="84"/>
      <c r="QSW51" s="84"/>
      <c r="QSX51" s="84"/>
      <c r="QSY51" s="84"/>
      <c r="QSZ51" s="84"/>
      <c r="QTA51" s="84"/>
      <c r="QTB51" s="84"/>
      <c r="QTC51" s="84"/>
      <c r="QTD51" s="84"/>
      <c r="QTE51" s="84"/>
      <c r="QTF51" s="84"/>
      <c r="QTG51" s="84"/>
      <c r="QTH51" s="84"/>
      <c r="QTI51" s="84"/>
      <c r="QTJ51" s="84"/>
      <c r="QTK51" s="84"/>
      <c r="QTL51" s="84"/>
      <c r="QTM51" s="84"/>
      <c r="QTN51" s="84"/>
      <c r="QTO51" s="84"/>
      <c r="QTP51" s="84"/>
      <c r="QTQ51" s="84"/>
      <c r="QTR51" s="84"/>
      <c r="QTS51" s="84"/>
      <c r="QTT51" s="84"/>
      <c r="QTU51" s="84"/>
      <c r="QTV51" s="84"/>
      <c r="QTW51" s="84"/>
      <c r="QTX51" s="84"/>
      <c r="QTY51" s="84"/>
      <c r="QTZ51" s="84"/>
      <c r="QUA51" s="84"/>
      <c r="QUB51" s="84"/>
      <c r="QUC51" s="84"/>
      <c r="QUD51" s="84"/>
      <c r="QUE51" s="84"/>
      <c r="QUF51" s="84"/>
      <c r="QUG51" s="84"/>
      <c r="QUH51" s="84"/>
      <c r="QUI51" s="84"/>
      <c r="QUJ51" s="84"/>
      <c r="QUK51" s="84"/>
      <c r="QUL51" s="84"/>
      <c r="QUM51" s="84"/>
      <c r="QUN51" s="84"/>
      <c r="QUO51" s="84"/>
      <c r="QUP51" s="84"/>
      <c r="QUQ51" s="84"/>
      <c r="QUR51" s="84"/>
      <c r="QUS51" s="84"/>
      <c r="QUT51" s="84"/>
      <c r="QUU51" s="84"/>
      <c r="QUV51" s="84"/>
      <c r="QUW51" s="84"/>
      <c r="QUX51" s="84"/>
      <c r="QUY51" s="84"/>
      <c r="QUZ51" s="84"/>
      <c r="QVA51" s="84"/>
      <c r="QVB51" s="84"/>
      <c r="QVC51" s="84"/>
      <c r="QVD51" s="84"/>
      <c r="QVE51" s="84"/>
      <c r="QVF51" s="84"/>
      <c r="QVG51" s="84"/>
      <c r="QVH51" s="84"/>
      <c r="QVI51" s="84"/>
      <c r="QVJ51" s="84"/>
      <c r="QVK51" s="84"/>
      <c r="QVL51" s="84"/>
      <c r="QVM51" s="84"/>
      <c r="QVN51" s="84"/>
      <c r="QVO51" s="84"/>
      <c r="QVP51" s="84"/>
      <c r="QVQ51" s="84"/>
      <c r="QVR51" s="84"/>
      <c r="QVS51" s="84"/>
      <c r="QVT51" s="84"/>
      <c r="QVU51" s="84"/>
      <c r="QVV51" s="84"/>
      <c r="QVW51" s="84"/>
      <c r="QVX51" s="84"/>
      <c r="QVY51" s="84"/>
      <c r="QVZ51" s="84"/>
      <c r="QWA51" s="84"/>
      <c r="QWB51" s="84"/>
      <c r="QWC51" s="84"/>
      <c r="QWD51" s="84"/>
      <c r="QWE51" s="84"/>
      <c r="QWF51" s="84"/>
      <c r="QWG51" s="84"/>
      <c r="QWH51" s="84"/>
      <c r="QWI51" s="84"/>
      <c r="QWJ51" s="84"/>
      <c r="QWK51" s="84"/>
      <c r="QWL51" s="84"/>
      <c r="QWM51" s="84"/>
      <c r="QWN51" s="84"/>
      <c r="QWO51" s="84"/>
      <c r="QWP51" s="84"/>
      <c r="QWQ51" s="84"/>
      <c r="QWR51" s="84"/>
      <c r="QWS51" s="84"/>
      <c r="QWT51" s="84"/>
      <c r="QWU51" s="84"/>
      <c r="QWV51" s="84"/>
      <c r="QWW51" s="84"/>
      <c r="QWX51" s="84"/>
      <c r="QWY51" s="84"/>
      <c r="QWZ51" s="84"/>
      <c r="QXA51" s="84"/>
      <c r="QXB51" s="84"/>
      <c r="QXC51" s="84"/>
      <c r="QXD51" s="84"/>
      <c r="QXE51" s="84"/>
      <c r="QXF51" s="84"/>
      <c r="QXG51" s="84"/>
      <c r="QXH51" s="84"/>
      <c r="QXI51" s="84"/>
      <c r="QXJ51" s="84"/>
      <c r="QXK51" s="84"/>
      <c r="QXL51" s="84"/>
      <c r="QXM51" s="84"/>
      <c r="QXN51" s="84"/>
      <c r="QXO51" s="84"/>
      <c r="QXP51" s="84"/>
      <c r="QXQ51" s="84"/>
      <c r="QXR51" s="84"/>
      <c r="QXS51" s="84"/>
      <c r="QXT51" s="84"/>
      <c r="QXU51" s="84"/>
      <c r="QXV51" s="84"/>
      <c r="QXW51" s="84"/>
      <c r="QXX51" s="84"/>
      <c r="QXY51" s="84"/>
      <c r="QXZ51" s="84"/>
      <c r="QYA51" s="84"/>
      <c r="QYB51" s="84"/>
      <c r="QYC51" s="84"/>
      <c r="QYD51" s="84"/>
      <c r="QYE51" s="84"/>
      <c r="QYF51" s="84"/>
      <c r="QYG51" s="84"/>
      <c r="QYH51" s="84"/>
      <c r="QYI51" s="84"/>
      <c r="QYJ51" s="84"/>
      <c r="QYK51" s="84"/>
      <c r="QYL51" s="84"/>
      <c r="QYM51" s="84"/>
      <c r="QYN51" s="84"/>
      <c r="QYO51" s="84"/>
      <c r="QYP51" s="84"/>
      <c r="QYQ51" s="84"/>
      <c r="QYR51" s="84"/>
      <c r="QYS51" s="84"/>
      <c r="QYT51" s="84"/>
      <c r="QYU51" s="84"/>
      <c r="QYV51" s="84"/>
      <c r="QYW51" s="84"/>
      <c r="QYX51" s="84"/>
      <c r="QYY51" s="84"/>
      <c r="QYZ51" s="84"/>
      <c r="QZA51" s="84"/>
      <c r="QZB51" s="84"/>
      <c r="QZC51" s="84"/>
      <c r="QZD51" s="84"/>
      <c r="QZE51" s="84"/>
      <c r="QZF51" s="84"/>
      <c r="QZG51" s="84"/>
      <c r="QZH51" s="84"/>
      <c r="QZI51" s="84"/>
      <c r="QZJ51" s="84"/>
      <c r="QZK51" s="84"/>
      <c r="QZL51" s="84"/>
      <c r="QZM51" s="84"/>
      <c r="QZN51" s="84"/>
      <c r="QZO51" s="84"/>
      <c r="QZP51" s="84"/>
      <c r="QZQ51" s="84"/>
      <c r="QZR51" s="84"/>
      <c r="QZS51" s="84"/>
      <c r="QZT51" s="84"/>
      <c r="QZU51" s="84"/>
      <c r="QZV51" s="84"/>
      <c r="QZW51" s="84"/>
      <c r="QZX51" s="84"/>
      <c r="QZY51" s="84"/>
      <c r="QZZ51" s="84"/>
      <c r="RAA51" s="84"/>
      <c r="RAB51" s="84"/>
      <c r="RAC51" s="84"/>
      <c r="RAD51" s="84"/>
      <c r="RAE51" s="84"/>
      <c r="RAF51" s="84"/>
      <c r="RAG51" s="84"/>
      <c r="RAH51" s="84"/>
      <c r="RAI51" s="84"/>
      <c r="RAJ51" s="84"/>
      <c r="RAK51" s="84"/>
      <c r="RAL51" s="84"/>
      <c r="RAM51" s="84"/>
      <c r="RAN51" s="84"/>
      <c r="RAO51" s="84"/>
      <c r="RAP51" s="84"/>
      <c r="RAQ51" s="84"/>
      <c r="RAR51" s="84"/>
      <c r="RAS51" s="84"/>
      <c r="RAT51" s="84"/>
      <c r="RAU51" s="84"/>
      <c r="RAV51" s="84"/>
      <c r="RAW51" s="84"/>
      <c r="RAX51" s="84"/>
      <c r="RAY51" s="84"/>
      <c r="RAZ51" s="84"/>
      <c r="RBA51" s="84"/>
      <c r="RBB51" s="84"/>
      <c r="RBC51" s="84"/>
      <c r="RBD51" s="84"/>
      <c r="RBE51" s="84"/>
      <c r="RBF51" s="84"/>
      <c r="RBG51" s="84"/>
      <c r="RBH51" s="84"/>
      <c r="RBI51" s="84"/>
      <c r="RBJ51" s="84"/>
      <c r="RBK51" s="84"/>
      <c r="RBL51" s="84"/>
      <c r="RBM51" s="84"/>
      <c r="RBN51" s="84"/>
      <c r="RBO51" s="84"/>
      <c r="RBP51" s="84"/>
      <c r="RBQ51" s="84"/>
      <c r="RBR51" s="84"/>
      <c r="RBS51" s="84"/>
      <c r="RBT51" s="84"/>
      <c r="RBU51" s="84"/>
      <c r="RBV51" s="84"/>
      <c r="RBW51" s="84"/>
      <c r="RBX51" s="84"/>
      <c r="RBY51" s="84"/>
      <c r="RBZ51" s="84"/>
      <c r="RCA51" s="84"/>
      <c r="RCB51" s="84"/>
      <c r="RCC51" s="84"/>
      <c r="RCD51" s="84"/>
      <c r="RCE51" s="84"/>
      <c r="RCF51" s="84"/>
      <c r="RCG51" s="84"/>
      <c r="RCH51" s="84"/>
      <c r="RCI51" s="84"/>
      <c r="RCJ51" s="84"/>
      <c r="RCK51" s="84"/>
      <c r="RCL51" s="84"/>
      <c r="RCM51" s="84"/>
      <c r="RCN51" s="84"/>
      <c r="RCO51" s="84"/>
      <c r="RCP51" s="84"/>
      <c r="RCQ51" s="84"/>
      <c r="RCR51" s="84"/>
      <c r="RCS51" s="84"/>
      <c r="RCT51" s="84"/>
      <c r="RCU51" s="84"/>
      <c r="RCV51" s="84"/>
      <c r="RCW51" s="84"/>
      <c r="RCX51" s="84"/>
      <c r="RCY51" s="84"/>
      <c r="RCZ51" s="84"/>
      <c r="RDA51" s="84"/>
      <c r="RDB51" s="84"/>
      <c r="RDC51" s="84"/>
      <c r="RDD51" s="84"/>
      <c r="RDE51" s="84"/>
      <c r="RDF51" s="84"/>
      <c r="RDG51" s="84"/>
      <c r="RDH51" s="84"/>
      <c r="RDI51" s="84"/>
      <c r="RDJ51" s="84"/>
      <c r="RDK51" s="84"/>
      <c r="RDL51" s="84"/>
      <c r="RDM51" s="84"/>
      <c r="RDN51" s="84"/>
      <c r="RDO51" s="84"/>
      <c r="RDP51" s="84"/>
      <c r="RDQ51" s="84"/>
      <c r="RDR51" s="84"/>
      <c r="RDS51" s="84"/>
      <c r="RDT51" s="84"/>
      <c r="RDU51" s="84"/>
      <c r="RDV51" s="84"/>
      <c r="RDW51" s="84"/>
      <c r="RDX51" s="84"/>
      <c r="RDY51" s="84"/>
      <c r="RDZ51" s="84"/>
      <c r="REA51" s="84"/>
      <c r="REB51" s="84"/>
      <c r="REC51" s="84"/>
      <c r="RED51" s="84"/>
      <c r="REE51" s="84"/>
      <c r="REF51" s="84"/>
      <c r="REG51" s="84"/>
      <c r="REH51" s="84"/>
      <c r="REI51" s="84"/>
      <c r="REJ51" s="84"/>
      <c r="REK51" s="84"/>
      <c r="REL51" s="84"/>
      <c r="REM51" s="84"/>
      <c r="REN51" s="84"/>
      <c r="REO51" s="84"/>
      <c r="REP51" s="84"/>
      <c r="REQ51" s="84"/>
      <c r="RER51" s="84"/>
      <c r="RES51" s="84"/>
      <c r="RET51" s="84"/>
      <c r="REU51" s="84"/>
      <c r="REV51" s="84"/>
      <c r="REW51" s="84"/>
      <c r="REX51" s="84"/>
      <c r="REY51" s="84"/>
      <c r="REZ51" s="84"/>
      <c r="RFA51" s="84"/>
      <c r="RFB51" s="84"/>
      <c r="RFC51" s="84"/>
      <c r="RFD51" s="84"/>
      <c r="RFE51" s="84"/>
      <c r="RFF51" s="84"/>
      <c r="RFG51" s="84"/>
      <c r="RFH51" s="84"/>
      <c r="RFI51" s="84"/>
      <c r="RFJ51" s="84"/>
      <c r="RFK51" s="84"/>
      <c r="RFL51" s="84"/>
      <c r="RFM51" s="84"/>
      <c r="RFN51" s="84"/>
      <c r="RFO51" s="84"/>
      <c r="RFP51" s="84"/>
      <c r="RFQ51" s="84"/>
      <c r="RFR51" s="84"/>
      <c r="RFS51" s="84"/>
      <c r="RFT51" s="84"/>
      <c r="RFU51" s="84"/>
      <c r="RFV51" s="84"/>
      <c r="RFW51" s="84"/>
      <c r="RFX51" s="84"/>
      <c r="RFY51" s="84"/>
      <c r="RFZ51" s="84"/>
      <c r="RGA51" s="84"/>
      <c r="RGB51" s="84"/>
      <c r="RGC51" s="84"/>
      <c r="RGD51" s="84"/>
      <c r="RGE51" s="84"/>
      <c r="RGF51" s="84"/>
      <c r="RGG51" s="84"/>
      <c r="RGH51" s="84"/>
      <c r="RGI51" s="84"/>
      <c r="RGJ51" s="84"/>
      <c r="RGK51" s="84"/>
      <c r="RGL51" s="84"/>
      <c r="RGM51" s="84"/>
      <c r="RGN51" s="84"/>
      <c r="RGO51" s="84"/>
      <c r="RGP51" s="84"/>
      <c r="RGQ51" s="84"/>
      <c r="RGR51" s="84"/>
      <c r="RGS51" s="84"/>
      <c r="RGT51" s="84"/>
      <c r="RGU51" s="84"/>
      <c r="RGV51" s="84"/>
      <c r="RGW51" s="84"/>
      <c r="RGX51" s="84"/>
      <c r="RGY51" s="84"/>
      <c r="RGZ51" s="84"/>
      <c r="RHA51" s="84"/>
      <c r="RHB51" s="84"/>
      <c r="RHC51" s="84"/>
      <c r="RHD51" s="84"/>
      <c r="RHE51" s="84"/>
      <c r="RHF51" s="84"/>
      <c r="RHG51" s="84"/>
      <c r="RHH51" s="84"/>
      <c r="RHI51" s="84"/>
      <c r="RHJ51" s="84"/>
      <c r="RHK51" s="84"/>
      <c r="RHL51" s="84"/>
      <c r="RHM51" s="84"/>
      <c r="RHN51" s="84"/>
      <c r="RHO51" s="84"/>
      <c r="RHP51" s="84"/>
      <c r="RHQ51" s="84"/>
      <c r="RHR51" s="84"/>
      <c r="RHS51" s="84"/>
      <c r="RHT51" s="84"/>
      <c r="RHU51" s="84"/>
      <c r="RHV51" s="84"/>
      <c r="RHW51" s="84"/>
      <c r="RHX51" s="84"/>
      <c r="RHY51" s="84"/>
      <c r="RHZ51" s="84"/>
      <c r="RIA51" s="84"/>
      <c r="RIB51" s="84"/>
      <c r="RIC51" s="84"/>
      <c r="RID51" s="84"/>
      <c r="RIE51" s="84"/>
      <c r="RIF51" s="84"/>
      <c r="RIG51" s="84"/>
      <c r="RIH51" s="84"/>
      <c r="RII51" s="84"/>
      <c r="RIJ51" s="84"/>
      <c r="RIK51" s="84"/>
      <c r="RIL51" s="84"/>
      <c r="RIM51" s="84"/>
      <c r="RIN51" s="84"/>
      <c r="RIO51" s="84"/>
      <c r="RIP51" s="84"/>
      <c r="RIQ51" s="84"/>
      <c r="RIR51" s="84"/>
      <c r="RIS51" s="84"/>
      <c r="RIT51" s="84"/>
      <c r="RIU51" s="84"/>
      <c r="RIV51" s="84"/>
      <c r="RIW51" s="84"/>
      <c r="RIX51" s="84"/>
      <c r="RIY51" s="84"/>
      <c r="RIZ51" s="84"/>
      <c r="RJA51" s="84"/>
      <c r="RJB51" s="84"/>
      <c r="RJC51" s="84"/>
      <c r="RJD51" s="84"/>
      <c r="RJE51" s="84"/>
      <c r="RJF51" s="84"/>
      <c r="RJG51" s="84"/>
      <c r="RJH51" s="84"/>
      <c r="RJI51" s="84"/>
      <c r="RJJ51" s="84"/>
      <c r="RJK51" s="84"/>
      <c r="RJL51" s="84"/>
      <c r="RJM51" s="84"/>
      <c r="RJN51" s="84"/>
      <c r="RJO51" s="84"/>
      <c r="RJP51" s="84"/>
      <c r="RJQ51" s="84"/>
      <c r="RJR51" s="84"/>
      <c r="RJS51" s="84"/>
      <c r="RJT51" s="84"/>
      <c r="RJU51" s="84"/>
      <c r="RJV51" s="84"/>
      <c r="RJW51" s="84"/>
      <c r="RJX51" s="84"/>
      <c r="RJY51" s="84"/>
      <c r="RJZ51" s="84"/>
      <c r="RKA51" s="84"/>
      <c r="RKB51" s="84"/>
      <c r="RKC51" s="84"/>
      <c r="RKD51" s="84"/>
      <c r="RKE51" s="84"/>
      <c r="RKF51" s="84"/>
      <c r="RKG51" s="84"/>
      <c r="RKH51" s="84"/>
      <c r="RKI51" s="84"/>
      <c r="RKJ51" s="84"/>
      <c r="RKK51" s="84"/>
      <c r="RKL51" s="84"/>
      <c r="RKM51" s="84"/>
      <c r="RKN51" s="84"/>
      <c r="RKO51" s="84"/>
      <c r="RKP51" s="84"/>
      <c r="RKQ51" s="84"/>
      <c r="RKR51" s="84"/>
      <c r="RKS51" s="84"/>
      <c r="RKT51" s="84"/>
      <c r="RKU51" s="84"/>
      <c r="RKV51" s="84"/>
      <c r="RKW51" s="84"/>
      <c r="RKX51" s="84"/>
      <c r="RKY51" s="84"/>
      <c r="RKZ51" s="84"/>
      <c r="RLA51" s="84"/>
      <c r="RLB51" s="84"/>
      <c r="RLC51" s="84"/>
      <c r="RLD51" s="84"/>
      <c r="RLE51" s="84"/>
      <c r="RLF51" s="84"/>
      <c r="RLG51" s="84"/>
      <c r="RLH51" s="84"/>
      <c r="RLI51" s="84"/>
      <c r="RLJ51" s="84"/>
      <c r="RLK51" s="84"/>
      <c r="RLL51" s="84"/>
      <c r="RLM51" s="84"/>
      <c r="RLN51" s="84"/>
      <c r="RLO51" s="84"/>
      <c r="RLP51" s="84"/>
      <c r="RLQ51" s="84"/>
      <c r="RLR51" s="84"/>
      <c r="RLS51" s="84"/>
      <c r="RLT51" s="84"/>
      <c r="RLU51" s="84"/>
      <c r="RLV51" s="84"/>
      <c r="RLW51" s="84"/>
      <c r="RLX51" s="84"/>
      <c r="RLY51" s="84"/>
      <c r="RLZ51" s="84"/>
      <c r="RMA51" s="84"/>
      <c r="RMB51" s="84"/>
      <c r="RMC51" s="84"/>
      <c r="RMD51" s="84"/>
      <c r="RME51" s="84"/>
      <c r="RMF51" s="84"/>
      <c r="RMG51" s="84"/>
      <c r="RMH51" s="84"/>
      <c r="RMI51" s="84"/>
      <c r="RMJ51" s="84"/>
      <c r="RMK51" s="84"/>
      <c r="RML51" s="84"/>
      <c r="RMM51" s="84"/>
      <c r="RMN51" s="84"/>
      <c r="RMO51" s="84"/>
      <c r="RMP51" s="84"/>
      <c r="RMQ51" s="84"/>
      <c r="RMR51" s="84"/>
      <c r="RMS51" s="84"/>
      <c r="RMT51" s="84"/>
      <c r="RMU51" s="84"/>
      <c r="RMV51" s="84"/>
      <c r="RMW51" s="84"/>
      <c r="RMX51" s="84"/>
      <c r="RMY51" s="84"/>
      <c r="RMZ51" s="84"/>
      <c r="RNA51" s="84"/>
      <c r="RNB51" s="84"/>
      <c r="RNC51" s="84"/>
      <c r="RND51" s="84"/>
      <c r="RNE51" s="84"/>
      <c r="RNF51" s="84"/>
      <c r="RNG51" s="84"/>
      <c r="RNH51" s="84"/>
      <c r="RNI51" s="84"/>
      <c r="RNJ51" s="84"/>
      <c r="RNK51" s="84"/>
      <c r="RNL51" s="84"/>
      <c r="RNM51" s="84"/>
      <c r="RNN51" s="84"/>
      <c r="RNO51" s="84"/>
      <c r="RNP51" s="84"/>
      <c r="RNQ51" s="84"/>
      <c r="RNR51" s="84"/>
      <c r="RNS51" s="84"/>
      <c r="RNT51" s="84"/>
      <c r="RNU51" s="84"/>
      <c r="RNV51" s="84"/>
      <c r="RNW51" s="84"/>
      <c r="RNX51" s="84"/>
      <c r="RNY51" s="84"/>
      <c r="RNZ51" s="84"/>
      <c r="ROA51" s="84"/>
      <c r="ROB51" s="84"/>
      <c r="ROC51" s="84"/>
      <c r="ROD51" s="84"/>
      <c r="ROE51" s="84"/>
      <c r="ROF51" s="84"/>
      <c r="ROG51" s="84"/>
      <c r="ROH51" s="84"/>
      <c r="ROI51" s="84"/>
      <c r="ROJ51" s="84"/>
      <c r="ROK51" s="84"/>
      <c r="ROL51" s="84"/>
      <c r="ROM51" s="84"/>
      <c r="RON51" s="84"/>
      <c r="ROO51" s="84"/>
      <c r="ROP51" s="84"/>
      <c r="ROQ51" s="84"/>
      <c r="ROR51" s="84"/>
      <c r="ROS51" s="84"/>
      <c r="ROT51" s="84"/>
      <c r="ROU51" s="84"/>
      <c r="ROV51" s="84"/>
      <c r="ROW51" s="84"/>
      <c r="ROX51" s="84"/>
      <c r="ROY51" s="84"/>
      <c r="ROZ51" s="84"/>
      <c r="RPA51" s="84"/>
      <c r="RPB51" s="84"/>
      <c r="RPC51" s="84"/>
      <c r="RPD51" s="84"/>
      <c r="RPE51" s="84"/>
      <c r="RPF51" s="84"/>
      <c r="RPG51" s="84"/>
      <c r="RPH51" s="84"/>
      <c r="RPI51" s="84"/>
      <c r="RPJ51" s="84"/>
      <c r="RPK51" s="84"/>
      <c r="RPL51" s="84"/>
      <c r="RPM51" s="84"/>
      <c r="RPN51" s="84"/>
      <c r="RPO51" s="84"/>
      <c r="RPP51" s="84"/>
      <c r="RPQ51" s="84"/>
      <c r="RPR51" s="84"/>
      <c r="RPS51" s="84"/>
      <c r="RPT51" s="84"/>
      <c r="RPU51" s="84"/>
      <c r="RPV51" s="84"/>
      <c r="RPW51" s="84"/>
      <c r="RPX51" s="84"/>
      <c r="RPY51" s="84"/>
      <c r="RPZ51" s="84"/>
      <c r="RQA51" s="84"/>
      <c r="RQB51" s="84"/>
      <c r="RQC51" s="84"/>
      <c r="RQD51" s="84"/>
      <c r="RQE51" s="84"/>
      <c r="RQF51" s="84"/>
      <c r="RQG51" s="84"/>
      <c r="RQH51" s="84"/>
      <c r="RQI51" s="84"/>
      <c r="RQJ51" s="84"/>
      <c r="RQK51" s="84"/>
      <c r="RQL51" s="84"/>
      <c r="RQM51" s="84"/>
      <c r="RQN51" s="84"/>
      <c r="RQO51" s="84"/>
      <c r="RQP51" s="84"/>
      <c r="RQQ51" s="84"/>
      <c r="RQR51" s="84"/>
      <c r="RQS51" s="84"/>
      <c r="RQT51" s="84"/>
      <c r="RQU51" s="84"/>
      <c r="RQV51" s="84"/>
      <c r="RQW51" s="84"/>
      <c r="RQX51" s="84"/>
      <c r="RQY51" s="84"/>
      <c r="RQZ51" s="84"/>
      <c r="RRA51" s="84"/>
      <c r="RRB51" s="84"/>
      <c r="RRC51" s="84"/>
      <c r="RRD51" s="84"/>
      <c r="RRE51" s="84"/>
      <c r="RRF51" s="84"/>
      <c r="RRG51" s="84"/>
      <c r="RRH51" s="84"/>
      <c r="RRI51" s="84"/>
      <c r="RRJ51" s="84"/>
      <c r="RRK51" s="84"/>
      <c r="RRL51" s="84"/>
      <c r="RRM51" s="84"/>
      <c r="RRN51" s="84"/>
      <c r="RRO51" s="84"/>
      <c r="RRP51" s="84"/>
      <c r="RRQ51" s="84"/>
      <c r="RRR51" s="84"/>
      <c r="RRS51" s="84"/>
      <c r="RRT51" s="84"/>
      <c r="RRU51" s="84"/>
      <c r="RRV51" s="84"/>
      <c r="RRW51" s="84"/>
      <c r="RRX51" s="84"/>
      <c r="RRY51" s="84"/>
      <c r="RRZ51" s="84"/>
      <c r="RSA51" s="84"/>
      <c r="RSB51" s="84"/>
      <c r="RSC51" s="84"/>
      <c r="RSD51" s="84"/>
      <c r="RSE51" s="84"/>
      <c r="RSF51" s="84"/>
      <c r="RSG51" s="84"/>
      <c r="RSH51" s="84"/>
      <c r="RSI51" s="84"/>
      <c r="RSJ51" s="84"/>
      <c r="RSK51" s="84"/>
      <c r="RSL51" s="84"/>
      <c r="RSM51" s="84"/>
      <c r="RSN51" s="84"/>
      <c r="RSO51" s="84"/>
      <c r="RSP51" s="84"/>
      <c r="RSQ51" s="84"/>
      <c r="RSR51" s="84"/>
      <c r="RSS51" s="84"/>
      <c r="RST51" s="84"/>
      <c r="RSU51" s="84"/>
      <c r="RSV51" s="84"/>
      <c r="RSW51" s="84"/>
      <c r="RSX51" s="84"/>
      <c r="RSY51" s="84"/>
      <c r="RSZ51" s="84"/>
      <c r="RTA51" s="84"/>
      <c r="RTB51" s="84"/>
      <c r="RTC51" s="84"/>
      <c r="RTD51" s="84"/>
      <c r="RTE51" s="84"/>
      <c r="RTF51" s="84"/>
      <c r="RTG51" s="84"/>
      <c r="RTH51" s="84"/>
      <c r="RTI51" s="84"/>
      <c r="RTJ51" s="84"/>
      <c r="RTK51" s="84"/>
      <c r="RTL51" s="84"/>
      <c r="RTM51" s="84"/>
      <c r="RTN51" s="84"/>
      <c r="RTO51" s="84"/>
      <c r="RTP51" s="84"/>
      <c r="RTQ51" s="84"/>
      <c r="RTR51" s="84"/>
      <c r="RTS51" s="84"/>
      <c r="RTT51" s="84"/>
      <c r="RTU51" s="84"/>
      <c r="RTV51" s="84"/>
      <c r="RTW51" s="84"/>
      <c r="RTX51" s="84"/>
      <c r="RTY51" s="84"/>
      <c r="RTZ51" s="84"/>
      <c r="RUA51" s="84"/>
      <c r="RUB51" s="84"/>
      <c r="RUC51" s="84"/>
      <c r="RUD51" s="84"/>
      <c r="RUE51" s="84"/>
      <c r="RUF51" s="84"/>
      <c r="RUG51" s="84"/>
      <c r="RUH51" s="84"/>
      <c r="RUI51" s="84"/>
      <c r="RUJ51" s="84"/>
      <c r="RUK51" s="84"/>
      <c r="RUL51" s="84"/>
      <c r="RUM51" s="84"/>
      <c r="RUN51" s="84"/>
      <c r="RUO51" s="84"/>
      <c r="RUP51" s="84"/>
      <c r="RUQ51" s="84"/>
      <c r="RUR51" s="84"/>
      <c r="RUS51" s="84"/>
      <c r="RUT51" s="84"/>
      <c r="RUU51" s="84"/>
      <c r="RUV51" s="84"/>
      <c r="RUW51" s="84"/>
      <c r="RUX51" s="84"/>
      <c r="RUY51" s="84"/>
      <c r="RUZ51" s="84"/>
      <c r="RVA51" s="84"/>
      <c r="RVB51" s="84"/>
      <c r="RVC51" s="84"/>
      <c r="RVD51" s="84"/>
      <c r="RVE51" s="84"/>
      <c r="RVF51" s="84"/>
      <c r="RVG51" s="84"/>
      <c r="RVH51" s="84"/>
      <c r="RVI51" s="84"/>
      <c r="RVJ51" s="84"/>
      <c r="RVK51" s="84"/>
      <c r="RVL51" s="84"/>
      <c r="RVM51" s="84"/>
      <c r="RVN51" s="84"/>
      <c r="RVO51" s="84"/>
      <c r="RVP51" s="84"/>
      <c r="RVQ51" s="84"/>
      <c r="RVR51" s="84"/>
      <c r="RVS51" s="84"/>
      <c r="RVT51" s="84"/>
      <c r="RVU51" s="84"/>
      <c r="RVV51" s="84"/>
      <c r="RVW51" s="84"/>
      <c r="RVX51" s="84"/>
      <c r="RVY51" s="84"/>
      <c r="RVZ51" s="84"/>
      <c r="RWA51" s="84"/>
      <c r="RWB51" s="84"/>
      <c r="RWC51" s="84"/>
      <c r="RWD51" s="84"/>
      <c r="RWE51" s="84"/>
      <c r="RWF51" s="84"/>
      <c r="RWG51" s="84"/>
      <c r="RWH51" s="84"/>
      <c r="RWI51" s="84"/>
      <c r="RWJ51" s="84"/>
      <c r="RWK51" s="84"/>
      <c r="RWL51" s="84"/>
      <c r="RWM51" s="84"/>
      <c r="RWN51" s="84"/>
      <c r="RWO51" s="84"/>
      <c r="RWP51" s="84"/>
      <c r="RWQ51" s="84"/>
      <c r="RWR51" s="84"/>
      <c r="RWS51" s="84"/>
      <c r="RWT51" s="84"/>
      <c r="RWU51" s="84"/>
      <c r="RWV51" s="84"/>
      <c r="RWW51" s="84"/>
      <c r="RWX51" s="84"/>
      <c r="RWY51" s="84"/>
      <c r="RWZ51" s="84"/>
      <c r="RXA51" s="84"/>
      <c r="RXB51" s="84"/>
      <c r="RXC51" s="84"/>
      <c r="RXD51" s="84"/>
      <c r="RXE51" s="84"/>
      <c r="RXF51" s="84"/>
      <c r="RXG51" s="84"/>
      <c r="RXH51" s="84"/>
      <c r="RXI51" s="84"/>
      <c r="RXJ51" s="84"/>
      <c r="RXK51" s="84"/>
      <c r="RXL51" s="84"/>
      <c r="RXM51" s="84"/>
      <c r="RXN51" s="84"/>
      <c r="RXO51" s="84"/>
      <c r="RXP51" s="84"/>
      <c r="RXQ51" s="84"/>
      <c r="RXR51" s="84"/>
      <c r="RXS51" s="84"/>
      <c r="RXT51" s="84"/>
      <c r="RXU51" s="84"/>
      <c r="RXV51" s="84"/>
      <c r="RXW51" s="84"/>
      <c r="RXX51" s="84"/>
      <c r="RXY51" s="84"/>
      <c r="RXZ51" s="84"/>
      <c r="RYA51" s="84"/>
      <c r="RYB51" s="84"/>
      <c r="RYC51" s="84"/>
      <c r="RYD51" s="84"/>
      <c r="RYE51" s="84"/>
      <c r="RYF51" s="84"/>
      <c r="RYG51" s="84"/>
      <c r="RYH51" s="84"/>
      <c r="RYI51" s="84"/>
      <c r="RYJ51" s="84"/>
      <c r="RYK51" s="84"/>
      <c r="RYL51" s="84"/>
      <c r="RYM51" s="84"/>
      <c r="RYN51" s="84"/>
      <c r="RYO51" s="84"/>
      <c r="RYP51" s="84"/>
      <c r="RYQ51" s="84"/>
      <c r="RYR51" s="84"/>
      <c r="RYS51" s="84"/>
      <c r="RYT51" s="84"/>
      <c r="RYU51" s="84"/>
      <c r="RYV51" s="84"/>
      <c r="RYW51" s="84"/>
      <c r="RYX51" s="84"/>
      <c r="RYY51" s="84"/>
      <c r="RYZ51" s="84"/>
      <c r="RZA51" s="84"/>
      <c r="RZB51" s="84"/>
      <c r="RZC51" s="84"/>
      <c r="RZD51" s="84"/>
      <c r="RZE51" s="84"/>
      <c r="RZF51" s="84"/>
      <c r="RZG51" s="84"/>
      <c r="RZH51" s="84"/>
      <c r="RZI51" s="84"/>
      <c r="RZJ51" s="84"/>
      <c r="RZK51" s="84"/>
      <c r="RZL51" s="84"/>
      <c r="RZM51" s="84"/>
      <c r="RZN51" s="84"/>
      <c r="RZO51" s="84"/>
      <c r="RZP51" s="84"/>
      <c r="RZQ51" s="84"/>
      <c r="RZR51" s="84"/>
      <c r="RZS51" s="84"/>
      <c r="RZT51" s="84"/>
      <c r="RZU51" s="84"/>
      <c r="RZV51" s="84"/>
      <c r="RZW51" s="84"/>
      <c r="RZX51" s="84"/>
      <c r="RZY51" s="84"/>
      <c r="RZZ51" s="84"/>
      <c r="SAA51" s="84"/>
      <c r="SAB51" s="84"/>
      <c r="SAC51" s="84"/>
      <c r="SAD51" s="84"/>
      <c r="SAE51" s="84"/>
      <c r="SAF51" s="84"/>
      <c r="SAG51" s="84"/>
      <c r="SAH51" s="84"/>
      <c r="SAI51" s="84"/>
      <c r="SAJ51" s="84"/>
      <c r="SAK51" s="84"/>
      <c r="SAL51" s="84"/>
      <c r="SAM51" s="84"/>
      <c r="SAN51" s="84"/>
      <c r="SAO51" s="84"/>
      <c r="SAP51" s="84"/>
      <c r="SAQ51" s="84"/>
      <c r="SAR51" s="84"/>
      <c r="SAS51" s="84"/>
      <c r="SAT51" s="84"/>
      <c r="SAU51" s="84"/>
      <c r="SAV51" s="84"/>
      <c r="SAW51" s="84"/>
      <c r="SAX51" s="84"/>
      <c r="SAY51" s="84"/>
      <c r="SAZ51" s="84"/>
      <c r="SBA51" s="84"/>
      <c r="SBB51" s="84"/>
      <c r="SBC51" s="84"/>
      <c r="SBD51" s="84"/>
      <c r="SBE51" s="84"/>
      <c r="SBF51" s="84"/>
      <c r="SBG51" s="84"/>
      <c r="SBH51" s="84"/>
      <c r="SBI51" s="84"/>
      <c r="SBJ51" s="84"/>
      <c r="SBK51" s="84"/>
      <c r="SBL51" s="84"/>
      <c r="SBM51" s="84"/>
      <c r="SBN51" s="84"/>
      <c r="SBO51" s="84"/>
      <c r="SBP51" s="84"/>
      <c r="SBQ51" s="84"/>
      <c r="SBR51" s="84"/>
      <c r="SBS51" s="84"/>
      <c r="SBT51" s="84"/>
      <c r="SBU51" s="84"/>
      <c r="SBV51" s="84"/>
      <c r="SBW51" s="84"/>
      <c r="SBX51" s="84"/>
      <c r="SBY51" s="84"/>
      <c r="SBZ51" s="84"/>
      <c r="SCA51" s="84"/>
      <c r="SCB51" s="84"/>
      <c r="SCC51" s="84"/>
      <c r="SCD51" s="84"/>
      <c r="SCE51" s="84"/>
      <c r="SCF51" s="84"/>
      <c r="SCG51" s="84"/>
      <c r="SCH51" s="84"/>
      <c r="SCI51" s="84"/>
      <c r="SCJ51" s="84"/>
      <c r="SCK51" s="84"/>
      <c r="SCL51" s="84"/>
      <c r="SCM51" s="84"/>
      <c r="SCN51" s="84"/>
      <c r="SCO51" s="84"/>
      <c r="SCP51" s="84"/>
      <c r="SCQ51" s="84"/>
      <c r="SCR51" s="84"/>
      <c r="SCS51" s="84"/>
      <c r="SCT51" s="84"/>
      <c r="SCU51" s="84"/>
      <c r="SCV51" s="84"/>
      <c r="SCW51" s="84"/>
      <c r="SCX51" s="84"/>
      <c r="SCY51" s="84"/>
      <c r="SCZ51" s="84"/>
      <c r="SDA51" s="84"/>
      <c r="SDB51" s="84"/>
      <c r="SDC51" s="84"/>
      <c r="SDD51" s="84"/>
      <c r="SDE51" s="84"/>
      <c r="SDF51" s="84"/>
      <c r="SDG51" s="84"/>
      <c r="SDH51" s="84"/>
      <c r="SDI51" s="84"/>
      <c r="SDJ51" s="84"/>
      <c r="SDK51" s="84"/>
      <c r="SDL51" s="84"/>
      <c r="SDM51" s="84"/>
      <c r="SDN51" s="84"/>
      <c r="SDO51" s="84"/>
      <c r="SDP51" s="84"/>
      <c r="SDQ51" s="84"/>
      <c r="SDR51" s="84"/>
      <c r="SDS51" s="84"/>
      <c r="SDT51" s="84"/>
      <c r="SDU51" s="84"/>
      <c r="SDV51" s="84"/>
      <c r="SDW51" s="84"/>
      <c r="SDX51" s="84"/>
      <c r="SDY51" s="84"/>
      <c r="SDZ51" s="84"/>
      <c r="SEA51" s="84"/>
      <c r="SEB51" s="84"/>
      <c r="SEC51" s="84"/>
      <c r="SED51" s="84"/>
      <c r="SEE51" s="84"/>
      <c r="SEF51" s="84"/>
      <c r="SEG51" s="84"/>
      <c r="SEH51" s="84"/>
      <c r="SEI51" s="84"/>
      <c r="SEJ51" s="84"/>
      <c r="SEK51" s="84"/>
      <c r="SEL51" s="84"/>
      <c r="SEM51" s="84"/>
      <c r="SEN51" s="84"/>
      <c r="SEO51" s="84"/>
      <c r="SEP51" s="84"/>
      <c r="SEQ51" s="84"/>
      <c r="SER51" s="84"/>
      <c r="SES51" s="84"/>
      <c r="SET51" s="84"/>
      <c r="SEU51" s="84"/>
      <c r="SEV51" s="84"/>
      <c r="SEW51" s="84"/>
      <c r="SEX51" s="84"/>
      <c r="SEY51" s="84"/>
      <c r="SEZ51" s="84"/>
      <c r="SFA51" s="84"/>
      <c r="SFB51" s="84"/>
      <c r="SFC51" s="84"/>
      <c r="SFD51" s="84"/>
      <c r="SFE51" s="84"/>
      <c r="SFF51" s="84"/>
      <c r="SFG51" s="84"/>
      <c r="SFH51" s="84"/>
      <c r="SFI51" s="84"/>
      <c r="SFJ51" s="84"/>
      <c r="SFK51" s="84"/>
      <c r="SFL51" s="84"/>
      <c r="SFM51" s="84"/>
      <c r="SFN51" s="84"/>
      <c r="SFO51" s="84"/>
      <c r="SFP51" s="84"/>
      <c r="SFQ51" s="84"/>
      <c r="SFR51" s="84"/>
      <c r="SFS51" s="84"/>
      <c r="SFT51" s="84"/>
      <c r="SFU51" s="84"/>
      <c r="SFV51" s="84"/>
      <c r="SFW51" s="84"/>
      <c r="SFX51" s="84"/>
      <c r="SFY51" s="84"/>
      <c r="SFZ51" s="84"/>
      <c r="SGA51" s="84"/>
      <c r="SGB51" s="84"/>
      <c r="SGC51" s="84"/>
      <c r="SGD51" s="84"/>
      <c r="SGE51" s="84"/>
      <c r="SGF51" s="84"/>
      <c r="SGG51" s="84"/>
      <c r="SGH51" s="84"/>
      <c r="SGI51" s="84"/>
      <c r="SGJ51" s="84"/>
      <c r="SGK51" s="84"/>
      <c r="SGL51" s="84"/>
      <c r="SGM51" s="84"/>
      <c r="SGN51" s="84"/>
      <c r="SGO51" s="84"/>
      <c r="SGP51" s="84"/>
      <c r="SGQ51" s="84"/>
      <c r="SGR51" s="84"/>
      <c r="SGS51" s="84"/>
      <c r="SGT51" s="84"/>
      <c r="SGU51" s="84"/>
      <c r="SGV51" s="84"/>
      <c r="SGW51" s="84"/>
      <c r="SGX51" s="84"/>
      <c r="SGY51" s="84"/>
      <c r="SGZ51" s="84"/>
      <c r="SHA51" s="84"/>
      <c r="SHB51" s="84"/>
      <c r="SHC51" s="84"/>
      <c r="SHD51" s="84"/>
      <c r="SHE51" s="84"/>
      <c r="SHF51" s="84"/>
      <c r="SHG51" s="84"/>
      <c r="SHH51" s="84"/>
      <c r="SHI51" s="84"/>
      <c r="SHJ51" s="84"/>
      <c r="SHK51" s="84"/>
      <c r="SHL51" s="84"/>
      <c r="SHM51" s="84"/>
      <c r="SHN51" s="84"/>
      <c r="SHO51" s="84"/>
      <c r="SHP51" s="84"/>
      <c r="SHQ51" s="84"/>
      <c r="SHR51" s="84"/>
      <c r="SHS51" s="84"/>
      <c r="SHT51" s="84"/>
      <c r="SHU51" s="84"/>
      <c r="SHV51" s="84"/>
      <c r="SHW51" s="84"/>
      <c r="SHX51" s="84"/>
      <c r="SHY51" s="84"/>
      <c r="SHZ51" s="84"/>
      <c r="SIA51" s="84"/>
      <c r="SIB51" s="84"/>
      <c r="SIC51" s="84"/>
      <c r="SID51" s="84"/>
      <c r="SIE51" s="84"/>
      <c r="SIF51" s="84"/>
      <c r="SIG51" s="84"/>
      <c r="SIH51" s="84"/>
      <c r="SII51" s="84"/>
      <c r="SIJ51" s="84"/>
      <c r="SIK51" s="84"/>
      <c r="SIL51" s="84"/>
      <c r="SIM51" s="84"/>
      <c r="SIN51" s="84"/>
      <c r="SIO51" s="84"/>
      <c r="SIP51" s="84"/>
      <c r="SIQ51" s="84"/>
      <c r="SIR51" s="84"/>
      <c r="SIS51" s="84"/>
      <c r="SIT51" s="84"/>
      <c r="SIU51" s="84"/>
      <c r="SIV51" s="84"/>
      <c r="SIW51" s="84"/>
      <c r="SIX51" s="84"/>
      <c r="SIY51" s="84"/>
      <c r="SIZ51" s="84"/>
      <c r="SJA51" s="84"/>
      <c r="SJB51" s="84"/>
      <c r="SJC51" s="84"/>
      <c r="SJD51" s="84"/>
      <c r="SJE51" s="84"/>
      <c r="SJF51" s="84"/>
      <c r="SJG51" s="84"/>
      <c r="SJH51" s="84"/>
      <c r="SJI51" s="84"/>
      <c r="SJJ51" s="84"/>
      <c r="SJK51" s="84"/>
      <c r="SJL51" s="84"/>
      <c r="SJM51" s="84"/>
      <c r="SJN51" s="84"/>
      <c r="SJO51" s="84"/>
      <c r="SJP51" s="84"/>
      <c r="SJQ51" s="84"/>
      <c r="SJR51" s="84"/>
      <c r="SJS51" s="84"/>
      <c r="SJT51" s="84"/>
      <c r="SJU51" s="84"/>
      <c r="SJV51" s="84"/>
      <c r="SJW51" s="84"/>
      <c r="SJX51" s="84"/>
      <c r="SJY51" s="84"/>
      <c r="SJZ51" s="84"/>
      <c r="SKA51" s="84"/>
      <c r="SKB51" s="84"/>
      <c r="SKC51" s="84"/>
      <c r="SKD51" s="84"/>
      <c r="SKE51" s="84"/>
      <c r="SKF51" s="84"/>
      <c r="SKG51" s="84"/>
      <c r="SKH51" s="84"/>
      <c r="SKI51" s="84"/>
      <c r="SKJ51" s="84"/>
      <c r="SKK51" s="84"/>
      <c r="SKL51" s="84"/>
      <c r="SKM51" s="84"/>
      <c r="SKN51" s="84"/>
      <c r="SKO51" s="84"/>
      <c r="SKP51" s="84"/>
      <c r="SKQ51" s="84"/>
      <c r="SKR51" s="84"/>
      <c r="SKS51" s="84"/>
      <c r="SKT51" s="84"/>
      <c r="SKU51" s="84"/>
      <c r="SKV51" s="84"/>
      <c r="SKW51" s="84"/>
      <c r="SKX51" s="84"/>
      <c r="SKY51" s="84"/>
      <c r="SKZ51" s="84"/>
      <c r="SLA51" s="84"/>
      <c r="SLB51" s="84"/>
      <c r="SLC51" s="84"/>
      <c r="SLD51" s="84"/>
      <c r="SLE51" s="84"/>
      <c r="SLF51" s="84"/>
      <c r="SLG51" s="84"/>
      <c r="SLH51" s="84"/>
      <c r="SLI51" s="84"/>
      <c r="SLJ51" s="84"/>
      <c r="SLK51" s="84"/>
      <c r="SLL51" s="84"/>
      <c r="SLM51" s="84"/>
      <c r="SLN51" s="84"/>
      <c r="SLO51" s="84"/>
      <c r="SLP51" s="84"/>
      <c r="SLQ51" s="84"/>
      <c r="SLR51" s="84"/>
      <c r="SLS51" s="84"/>
      <c r="SLT51" s="84"/>
      <c r="SLU51" s="84"/>
      <c r="SLV51" s="84"/>
      <c r="SLW51" s="84"/>
      <c r="SLX51" s="84"/>
      <c r="SLY51" s="84"/>
      <c r="SLZ51" s="84"/>
      <c r="SMA51" s="84"/>
      <c r="SMB51" s="84"/>
      <c r="SMC51" s="84"/>
      <c r="SMD51" s="84"/>
      <c r="SME51" s="84"/>
      <c r="SMF51" s="84"/>
      <c r="SMG51" s="84"/>
      <c r="SMH51" s="84"/>
      <c r="SMI51" s="84"/>
      <c r="SMJ51" s="84"/>
      <c r="SMK51" s="84"/>
      <c r="SML51" s="84"/>
      <c r="SMM51" s="84"/>
      <c r="SMN51" s="84"/>
      <c r="SMO51" s="84"/>
      <c r="SMP51" s="84"/>
      <c r="SMQ51" s="84"/>
      <c r="SMR51" s="84"/>
      <c r="SMS51" s="84"/>
      <c r="SMT51" s="84"/>
      <c r="SMU51" s="84"/>
      <c r="SMV51" s="84"/>
      <c r="SMW51" s="84"/>
      <c r="SMX51" s="84"/>
      <c r="SMY51" s="84"/>
      <c r="SMZ51" s="84"/>
      <c r="SNA51" s="84"/>
      <c r="SNB51" s="84"/>
      <c r="SNC51" s="84"/>
      <c r="SND51" s="84"/>
      <c r="SNE51" s="84"/>
      <c r="SNF51" s="84"/>
      <c r="SNG51" s="84"/>
      <c r="SNH51" s="84"/>
      <c r="SNI51" s="84"/>
      <c r="SNJ51" s="84"/>
      <c r="SNK51" s="84"/>
      <c r="SNL51" s="84"/>
      <c r="SNM51" s="84"/>
      <c r="SNN51" s="84"/>
      <c r="SNO51" s="84"/>
      <c r="SNP51" s="84"/>
      <c r="SNQ51" s="84"/>
      <c r="SNR51" s="84"/>
      <c r="SNS51" s="84"/>
      <c r="SNT51" s="84"/>
      <c r="SNU51" s="84"/>
      <c r="SNV51" s="84"/>
      <c r="SNW51" s="84"/>
      <c r="SNX51" s="84"/>
      <c r="SNY51" s="84"/>
      <c r="SNZ51" s="84"/>
      <c r="SOA51" s="84"/>
      <c r="SOB51" s="84"/>
      <c r="SOC51" s="84"/>
      <c r="SOD51" s="84"/>
      <c r="SOE51" s="84"/>
      <c r="SOF51" s="84"/>
      <c r="SOG51" s="84"/>
      <c r="SOH51" s="84"/>
      <c r="SOI51" s="84"/>
      <c r="SOJ51" s="84"/>
      <c r="SOK51" s="84"/>
      <c r="SOL51" s="84"/>
      <c r="SOM51" s="84"/>
      <c r="SON51" s="84"/>
      <c r="SOO51" s="84"/>
      <c r="SOP51" s="84"/>
      <c r="SOQ51" s="84"/>
      <c r="SOR51" s="84"/>
      <c r="SOS51" s="84"/>
      <c r="SOT51" s="84"/>
      <c r="SOU51" s="84"/>
      <c r="SOV51" s="84"/>
      <c r="SOW51" s="84"/>
      <c r="SOX51" s="84"/>
      <c r="SOY51" s="84"/>
      <c r="SOZ51" s="84"/>
      <c r="SPA51" s="84"/>
      <c r="SPB51" s="84"/>
      <c r="SPC51" s="84"/>
      <c r="SPD51" s="84"/>
      <c r="SPE51" s="84"/>
      <c r="SPF51" s="84"/>
      <c r="SPG51" s="84"/>
      <c r="SPH51" s="84"/>
      <c r="SPI51" s="84"/>
      <c r="SPJ51" s="84"/>
      <c r="SPK51" s="84"/>
      <c r="SPL51" s="84"/>
      <c r="SPM51" s="84"/>
      <c r="SPN51" s="84"/>
      <c r="SPO51" s="84"/>
      <c r="SPP51" s="84"/>
      <c r="SPQ51" s="84"/>
      <c r="SPR51" s="84"/>
      <c r="SPS51" s="84"/>
      <c r="SPT51" s="84"/>
      <c r="SPU51" s="84"/>
      <c r="SPV51" s="84"/>
      <c r="SPW51" s="84"/>
      <c r="SPX51" s="84"/>
      <c r="SPY51" s="84"/>
      <c r="SPZ51" s="84"/>
      <c r="SQA51" s="84"/>
      <c r="SQB51" s="84"/>
      <c r="SQC51" s="84"/>
      <c r="SQD51" s="84"/>
      <c r="SQE51" s="84"/>
      <c r="SQF51" s="84"/>
      <c r="SQG51" s="84"/>
      <c r="SQH51" s="84"/>
      <c r="SQI51" s="84"/>
      <c r="SQJ51" s="84"/>
      <c r="SQK51" s="84"/>
      <c r="SQL51" s="84"/>
      <c r="SQM51" s="84"/>
      <c r="SQN51" s="84"/>
      <c r="SQO51" s="84"/>
      <c r="SQP51" s="84"/>
      <c r="SQQ51" s="84"/>
      <c r="SQR51" s="84"/>
      <c r="SQS51" s="84"/>
      <c r="SQT51" s="84"/>
      <c r="SQU51" s="84"/>
      <c r="SQV51" s="84"/>
      <c r="SQW51" s="84"/>
      <c r="SQX51" s="84"/>
      <c r="SQY51" s="84"/>
      <c r="SQZ51" s="84"/>
      <c r="SRA51" s="84"/>
      <c r="SRB51" s="84"/>
      <c r="SRC51" s="84"/>
      <c r="SRD51" s="84"/>
      <c r="SRE51" s="84"/>
      <c r="SRF51" s="84"/>
      <c r="SRG51" s="84"/>
      <c r="SRH51" s="84"/>
      <c r="SRI51" s="84"/>
      <c r="SRJ51" s="84"/>
      <c r="SRK51" s="84"/>
      <c r="SRL51" s="84"/>
      <c r="SRM51" s="84"/>
      <c r="SRN51" s="84"/>
      <c r="SRO51" s="84"/>
      <c r="SRP51" s="84"/>
      <c r="SRQ51" s="84"/>
      <c r="SRR51" s="84"/>
      <c r="SRS51" s="84"/>
      <c r="SRT51" s="84"/>
      <c r="SRU51" s="84"/>
      <c r="SRV51" s="84"/>
      <c r="SRW51" s="84"/>
      <c r="SRX51" s="84"/>
      <c r="SRY51" s="84"/>
      <c r="SRZ51" s="84"/>
      <c r="SSA51" s="84"/>
      <c r="SSB51" s="84"/>
      <c r="SSC51" s="84"/>
      <c r="SSD51" s="84"/>
      <c r="SSE51" s="84"/>
      <c r="SSF51" s="84"/>
      <c r="SSG51" s="84"/>
      <c r="SSH51" s="84"/>
      <c r="SSI51" s="84"/>
      <c r="SSJ51" s="84"/>
      <c r="SSK51" s="84"/>
      <c r="SSL51" s="84"/>
      <c r="SSM51" s="84"/>
      <c r="SSN51" s="84"/>
      <c r="SSO51" s="84"/>
      <c r="SSP51" s="84"/>
      <c r="SSQ51" s="84"/>
      <c r="SSR51" s="84"/>
      <c r="SSS51" s="84"/>
      <c r="SST51" s="84"/>
      <c r="SSU51" s="84"/>
      <c r="SSV51" s="84"/>
      <c r="SSW51" s="84"/>
      <c r="SSX51" s="84"/>
      <c r="SSY51" s="84"/>
      <c r="SSZ51" s="84"/>
      <c r="STA51" s="84"/>
      <c r="STB51" s="84"/>
      <c r="STC51" s="84"/>
      <c r="STD51" s="84"/>
      <c r="STE51" s="84"/>
      <c r="STF51" s="84"/>
      <c r="STG51" s="84"/>
      <c r="STH51" s="84"/>
      <c r="STI51" s="84"/>
      <c r="STJ51" s="84"/>
      <c r="STK51" s="84"/>
      <c r="STL51" s="84"/>
      <c r="STM51" s="84"/>
      <c r="STN51" s="84"/>
      <c r="STO51" s="84"/>
      <c r="STP51" s="84"/>
      <c r="STQ51" s="84"/>
      <c r="STR51" s="84"/>
      <c r="STS51" s="84"/>
      <c r="STT51" s="84"/>
      <c r="STU51" s="84"/>
      <c r="STV51" s="84"/>
      <c r="STW51" s="84"/>
      <c r="STX51" s="84"/>
      <c r="STY51" s="84"/>
      <c r="STZ51" s="84"/>
      <c r="SUA51" s="84"/>
      <c r="SUB51" s="84"/>
      <c r="SUC51" s="84"/>
      <c r="SUD51" s="84"/>
      <c r="SUE51" s="84"/>
      <c r="SUF51" s="84"/>
      <c r="SUG51" s="84"/>
      <c r="SUH51" s="84"/>
      <c r="SUI51" s="84"/>
      <c r="SUJ51" s="84"/>
      <c r="SUK51" s="84"/>
      <c r="SUL51" s="84"/>
      <c r="SUM51" s="84"/>
      <c r="SUN51" s="84"/>
      <c r="SUO51" s="84"/>
      <c r="SUP51" s="84"/>
      <c r="SUQ51" s="84"/>
      <c r="SUR51" s="84"/>
      <c r="SUS51" s="84"/>
      <c r="SUT51" s="84"/>
      <c r="SUU51" s="84"/>
      <c r="SUV51" s="84"/>
      <c r="SUW51" s="84"/>
      <c r="SUX51" s="84"/>
      <c r="SUY51" s="84"/>
      <c r="SUZ51" s="84"/>
      <c r="SVA51" s="84"/>
      <c r="SVB51" s="84"/>
      <c r="SVC51" s="84"/>
      <c r="SVD51" s="84"/>
      <c r="SVE51" s="84"/>
      <c r="SVF51" s="84"/>
      <c r="SVG51" s="84"/>
      <c r="SVH51" s="84"/>
      <c r="SVI51" s="84"/>
      <c r="SVJ51" s="84"/>
      <c r="SVK51" s="84"/>
      <c r="SVL51" s="84"/>
      <c r="SVM51" s="84"/>
      <c r="SVN51" s="84"/>
      <c r="SVO51" s="84"/>
      <c r="SVP51" s="84"/>
      <c r="SVQ51" s="84"/>
      <c r="SVR51" s="84"/>
      <c r="SVS51" s="84"/>
      <c r="SVT51" s="84"/>
      <c r="SVU51" s="84"/>
      <c r="SVV51" s="84"/>
      <c r="SVW51" s="84"/>
      <c r="SVX51" s="84"/>
      <c r="SVY51" s="84"/>
      <c r="SVZ51" s="84"/>
      <c r="SWA51" s="84"/>
      <c r="SWB51" s="84"/>
      <c r="SWC51" s="84"/>
      <c r="SWD51" s="84"/>
      <c r="SWE51" s="84"/>
      <c r="SWF51" s="84"/>
      <c r="SWG51" s="84"/>
      <c r="SWH51" s="84"/>
      <c r="SWI51" s="84"/>
      <c r="SWJ51" s="84"/>
      <c r="SWK51" s="84"/>
      <c r="SWL51" s="84"/>
      <c r="SWM51" s="84"/>
      <c r="SWN51" s="84"/>
      <c r="SWO51" s="84"/>
      <c r="SWP51" s="84"/>
      <c r="SWQ51" s="84"/>
      <c r="SWR51" s="84"/>
      <c r="SWS51" s="84"/>
      <c r="SWT51" s="84"/>
      <c r="SWU51" s="84"/>
      <c r="SWV51" s="84"/>
      <c r="SWW51" s="84"/>
      <c r="SWX51" s="84"/>
      <c r="SWY51" s="84"/>
      <c r="SWZ51" s="84"/>
      <c r="SXA51" s="84"/>
      <c r="SXB51" s="84"/>
      <c r="SXC51" s="84"/>
      <c r="SXD51" s="84"/>
      <c r="SXE51" s="84"/>
      <c r="SXF51" s="84"/>
      <c r="SXG51" s="84"/>
      <c r="SXH51" s="84"/>
      <c r="SXI51" s="84"/>
      <c r="SXJ51" s="84"/>
      <c r="SXK51" s="84"/>
      <c r="SXL51" s="84"/>
      <c r="SXM51" s="84"/>
      <c r="SXN51" s="84"/>
      <c r="SXO51" s="84"/>
      <c r="SXP51" s="84"/>
      <c r="SXQ51" s="84"/>
      <c r="SXR51" s="84"/>
      <c r="SXS51" s="84"/>
      <c r="SXT51" s="84"/>
      <c r="SXU51" s="84"/>
      <c r="SXV51" s="84"/>
      <c r="SXW51" s="84"/>
      <c r="SXX51" s="84"/>
      <c r="SXY51" s="84"/>
      <c r="SXZ51" s="84"/>
      <c r="SYA51" s="84"/>
      <c r="SYB51" s="84"/>
      <c r="SYC51" s="84"/>
      <c r="SYD51" s="84"/>
      <c r="SYE51" s="84"/>
      <c r="SYF51" s="84"/>
      <c r="SYG51" s="84"/>
      <c r="SYH51" s="84"/>
      <c r="SYI51" s="84"/>
      <c r="SYJ51" s="84"/>
      <c r="SYK51" s="84"/>
      <c r="SYL51" s="84"/>
      <c r="SYM51" s="84"/>
      <c r="SYN51" s="84"/>
      <c r="SYO51" s="84"/>
      <c r="SYP51" s="84"/>
      <c r="SYQ51" s="84"/>
      <c r="SYR51" s="84"/>
      <c r="SYS51" s="84"/>
      <c r="SYT51" s="84"/>
      <c r="SYU51" s="84"/>
      <c r="SYV51" s="84"/>
      <c r="SYW51" s="84"/>
      <c r="SYX51" s="84"/>
      <c r="SYY51" s="84"/>
      <c r="SYZ51" s="84"/>
      <c r="SZA51" s="84"/>
      <c r="SZB51" s="84"/>
      <c r="SZC51" s="84"/>
      <c r="SZD51" s="84"/>
      <c r="SZE51" s="84"/>
      <c r="SZF51" s="84"/>
      <c r="SZG51" s="84"/>
      <c r="SZH51" s="84"/>
      <c r="SZI51" s="84"/>
      <c r="SZJ51" s="84"/>
      <c r="SZK51" s="84"/>
      <c r="SZL51" s="84"/>
      <c r="SZM51" s="84"/>
      <c r="SZN51" s="84"/>
      <c r="SZO51" s="84"/>
      <c r="SZP51" s="84"/>
      <c r="SZQ51" s="84"/>
      <c r="SZR51" s="84"/>
      <c r="SZS51" s="84"/>
      <c r="SZT51" s="84"/>
      <c r="SZU51" s="84"/>
      <c r="SZV51" s="84"/>
      <c r="SZW51" s="84"/>
      <c r="SZX51" s="84"/>
      <c r="SZY51" s="84"/>
      <c r="SZZ51" s="84"/>
      <c r="TAA51" s="84"/>
      <c r="TAB51" s="84"/>
      <c r="TAC51" s="84"/>
      <c r="TAD51" s="84"/>
      <c r="TAE51" s="84"/>
      <c r="TAF51" s="84"/>
      <c r="TAG51" s="84"/>
      <c r="TAH51" s="84"/>
      <c r="TAI51" s="84"/>
      <c r="TAJ51" s="84"/>
      <c r="TAK51" s="84"/>
      <c r="TAL51" s="84"/>
      <c r="TAM51" s="84"/>
      <c r="TAN51" s="84"/>
      <c r="TAO51" s="84"/>
      <c r="TAP51" s="84"/>
      <c r="TAQ51" s="84"/>
      <c r="TAR51" s="84"/>
      <c r="TAS51" s="84"/>
      <c r="TAT51" s="84"/>
      <c r="TAU51" s="84"/>
      <c r="TAV51" s="84"/>
      <c r="TAW51" s="84"/>
      <c r="TAX51" s="84"/>
      <c r="TAY51" s="84"/>
      <c r="TAZ51" s="84"/>
      <c r="TBA51" s="84"/>
      <c r="TBB51" s="84"/>
      <c r="TBC51" s="84"/>
      <c r="TBD51" s="84"/>
      <c r="TBE51" s="84"/>
      <c r="TBF51" s="84"/>
      <c r="TBG51" s="84"/>
      <c r="TBH51" s="84"/>
      <c r="TBI51" s="84"/>
      <c r="TBJ51" s="84"/>
      <c r="TBK51" s="84"/>
      <c r="TBL51" s="84"/>
      <c r="TBM51" s="84"/>
      <c r="TBN51" s="84"/>
      <c r="TBO51" s="84"/>
      <c r="TBP51" s="84"/>
      <c r="TBQ51" s="84"/>
      <c r="TBR51" s="84"/>
      <c r="TBS51" s="84"/>
      <c r="TBT51" s="84"/>
      <c r="TBU51" s="84"/>
      <c r="TBV51" s="84"/>
      <c r="TBW51" s="84"/>
      <c r="TBX51" s="84"/>
      <c r="TBY51" s="84"/>
      <c r="TBZ51" s="84"/>
      <c r="TCA51" s="84"/>
      <c r="TCB51" s="84"/>
      <c r="TCC51" s="84"/>
      <c r="TCD51" s="84"/>
      <c r="TCE51" s="84"/>
      <c r="TCF51" s="84"/>
      <c r="TCG51" s="84"/>
      <c r="TCH51" s="84"/>
      <c r="TCI51" s="84"/>
      <c r="TCJ51" s="84"/>
      <c r="TCK51" s="84"/>
      <c r="TCL51" s="84"/>
      <c r="TCM51" s="84"/>
      <c r="TCN51" s="84"/>
      <c r="TCO51" s="84"/>
      <c r="TCP51" s="84"/>
      <c r="TCQ51" s="84"/>
      <c r="TCR51" s="84"/>
      <c r="TCS51" s="84"/>
      <c r="TCT51" s="84"/>
      <c r="TCU51" s="84"/>
      <c r="TCV51" s="84"/>
      <c r="TCW51" s="84"/>
      <c r="TCX51" s="84"/>
      <c r="TCY51" s="84"/>
      <c r="TCZ51" s="84"/>
      <c r="TDA51" s="84"/>
      <c r="TDB51" s="84"/>
      <c r="TDC51" s="84"/>
      <c r="TDD51" s="84"/>
      <c r="TDE51" s="84"/>
      <c r="TDF51" s="84"/>
      <c r="TDG51" s="84"/>
      <c r="TDH51" s="84"/>
      <c r="TDI51" s="84"/>
      <c r="TDJ51" s="84"/>
      <c r="TDK51" s="84"/>
      <c r="TDL51" s="84"/>
      <c r="TDM51" s="84"/>
      <c r="TDN51" s="84"/>
      <c r="TDO51" s="84"/>
      <c r="TDP51" s="84"/>
      <c r="TDQ51" s="84"/>
      <c r="TDR51" s="84"/>
      <c r="TDS51" s="84"/>
      <c r="TDT51" s="84"/>
      <c r="TDU51" s="84"/>
      <c r="TDV51" s="84"/>
      <c r="TDW51" s="84"/>
      <c r="TDX51" s="84"/>
      <c r="TDY51" s="84"/>
      <c r="TDZ51" s="84"/>
      <c r="TEA51" s="84"/>
      <c r="TEB51" s="84"/>
      <c r="TEC51" s="84"/>
      <c r="TED51" s="84"/>
      <c r="TEE51" s="84"/>
      <c r="TEF51" s="84"/>
      <c r="TEG51" s="84"/>
      <c r="TEH51" s="84"/>
      <c r="TEI51" s="84"/>
      <c r="TEJ51" s="84"/>
      <c r="TEK51" s="84"/>
      <c r="TEL51" s="84"/>
      <c r="TEM51" s="84"/>
      <c r="TEN51" s="84"/>
      <c r="TEO51" s="84"/>
      <c r="TEP51" s="84"/>
      <c r="TEQ51" s="84"/>
      <c r="TER51" s="84"/>
      <c r="TES51" s="84"/>
      <c r="TET51" s="84"/>
      <c r="TEU51" s="84"/>
      <c r="TEV51" s="84"/>
      <c r="TEW51" s="84"/>
      <c r="TEX51" s="84"/>
      <c r="TEY51" s="84"/>
      <c r="TEZ51" s="84"/>
      <c r="TFA51" s="84"/>
      <c r="TFB51" s="84"/>
      <c r="TFC51" s="84"/>
      <c r="TFD51" s="84"/>
      <c r="TFE51" s="84"/>
      <c r="TFF51" s="84"/>
      <c r="TFG51" s="84"/>
      <c r="TFH51" s="84"/>
      <c r="TFI51" s="84"/>
      <c r="TFJ51" s="84"/>
      <c r="TFK51" s="84"/>
      <c r="TFL51" s="84"/>
      <c r="TFM51" s="84"/>
      <c r="TFN51" s="84"/>
      <c r="TFO51" s="84"/>
      <c r="TFP51" s="84"/>
      <c r="TFQ51" s="84"/>
      <c r="TFR51" s="84"/>
      <c r="TFS51" s="84"/>
      <c r="TFT51" s="84"/>
      <c r="TFU51" s="84"/>
      <c r="TFV51" s="84"/>
      <c r="TFW51" s="84"/>
      <c r="TFX51" s="84"/>
      <c r="TFY51" s="84"/>
      <c r="TFZ51" s="84"/>
      <c r="TGA51" s="84"/>
      <c r="TGB51" s="84"/>
      <c r="TGC51" s="84"/>
      <c r="TGD51" s="84"/>
      <c r="TGE51" s="84"/>
      <c r="TGF51" s="84"/>
      <c r="TGG51" s="84"/>
      <c r="TGH51" s="84"/>
      <c r="TGI51" s="84"/>
      <c r="TGJ51" s="84"/>
      <c r="TGK51" s="84"/>
      <c r="TGL51" s="84"/>
      <c r="TGM51" s="84"/>
      <c r="TGN51" s="84"/>
      <c r="TGO51" s="84"/>
      <c r="TGP51" s="84"/>
      <c r="TGQ51" s="84"/>
      <c r="TGR51" s="84"/>
      <c r="TGS51" s="84"/>
      <c r="TGT51" s="84"/>
      <c r="TGU51" s="84"/>
      <c r="TGV51" s="84"/>
      <c r="TGW51" s="84"/>
      <c r="TGX51" s="84"/>
      <c r="TGY51" s="84"/>
      <c r="TGZ51" s="84"/>
      <c r="THA51" s="84"/>
      <c r="THB51" s="84"/>
      <c r="THC51" s="84"/>
      <c r="THD51" s="84"/>
      <c r="THE51" s="84"/>
      <c r="THF51" s="84"/>
      <c r="THG51" s="84"/>
      <c r="THH51" s="84"/>
      <c r="THI51" s="84"/>
      <c r="THJ51" s="84"/>
      <c r="THK51" s="84"/>
      <c r="THL51" s="84"/>
      <c r="THM51" s="84"/>
      <c r="THN51" s="84"/>
      <c r="THO51" s="84"/>
      <c r="THP51" s="84"/>
      <c r="THQ51" s="84"/>
      <c r="THR51" s="84"/>
      <c r="THS51" s="84"/>
      <c r="THT51" s="84"/>
      <c r="THU51" s="84"/>
      <c r="THV51" s="84"/>
      <c r="THW51" s="84"/>
      <c r="THX51" s="84"/>
      <c r="THY51" s="84"/>
      <c r="THZ51" s="84"/>
      <c r="TIA51" s="84"/>
      <c r="TIB51" s="84"/>
      <c r="TIC51" s="84"/>
      <c r="TID51" s="84"/>
      <c r="TIE51" s="84"/>
      <c r="TIF51" s="84"/>
      <c r="TIG51" s="84"/>
      <c r="TIH51" s="84"/>
      <c r="TII51" s="84"/>
      <c r="TIJ51" s="84"/>
      <c r="TIK51" s="84"/>
      <c r="TIL51" s="84"/>
      <c r="TIM51" s="84"/>
      <c r="TIN51" s="84"/>
      <c r="TIO51" s="84"/>
      <c r="TIP51" s="84"/>
      <c r="TIQ51" s="84"/>
      <c r="TIR51" s="84"/>
      <c r="TIS51" s="84"/>
      <c r="TIT51" s="84"/>
      <c r="TIU51" s="84"/>
      <c r="TIV51" s="84"/>
      <c r="TIW51" s="84"/>
      <c r="TIX51" s="84"/>
      <c r="TIY51" s="84"/>
      <c r="TIZ51" s="84"/>
      <c r="TJA51" s="84"/>
      <c r="TJB51" s="84"/>
      <c r="TJC51" s="84"/>
      <c r="TJD51" s="84"/>
      <c r="TJE51" s="84"/>
      <c r="TJF51" s="84"/>
      <c r="TJG51" s="84"/>
      <c r="TJH51" s="84"/>
      <c r="TJI51" s="84"/>
      <c r="TJJ51" s="84"/>
      <c r="TJK51" s="84"/>
      <c r="TJL51" s="84"/>
      <c r="TJM51" s="84"/>
      <c r="TJN51" s="84"/>
      <c r="TJO51" s="84"/>
      <c r="TJP51" s="84"/>
      <c r="TJQ51" s="84"/>
      <c r="TJR51" s="84"/>
      <c r="TJS51" s="84"/>
      <c r="TJT51" s="84"/>
      <c r="TJU51" s="84"/>
      <c r="TJV51" s="84"/>
      <c r="TJW51" s="84"/>
      <c r="TJX51" s="84"/>
      <c r="TJY51" s="84"/>
      <c r="TJZ51" s="84"/>
      <c r="TKA51" s="84"/>
      <c r="TKB51" s="84"/>
      <c r="TKC51" s="84"/>
      <c r="TKD51" s="84"/>
      <c r="TKE51" s="84"/>
      <c r="TKF51" s="84"/>
      <c r="TKG51" s="84"/>
      <c r="TKH51" s="84"/>
      <c r="TKI51" s="84"/>
      <c r="TKJ51" s="84"/>
      <c r="TKK51" s="84"/>
      <c r="TKL51" s="84"/>
      <c r="TKM51" s="84"/>
      <c r="TKN51" s="84"/>
      <c r="TKO51" s="84"/>
      <c r="TKP51" s="84"/>
      <c r="TKQ51" s="84"/>
      <c r="TKR51" s="84"/>
      <c r="TKS51" s="84"/>
      <c r="TKT51" s="84"/>
      <c r="TKU51" s="84"/>
      <c r="TKV51" s="84"/>
      <c r="TKW51" s="84"/>
      <c r="TKX51" s="84"/>
      <c r="TKY51" s="84"/>
      <c r="TKZ51" s="84"/>
      <c r="TLA51" s="84"/>
      <c r="TLB51" s="84"/>
      <c r="TLC51" s="84"/>
      <c r="TLD51" s="84"/>
      <c r="TLE51" s="84"/>
      <c r="TLF51" s="84"/>
      <c r="TLG51" s="84"/>
      <c r="TLH51" s="84"/>
      <c r="TLI51" s="84"/>
      <c r="TLJ51" s="84"/>
      <c r="TLK51" s="84"/>
      <c r="TLL51" s="84"/>
      <c r="TLM51" s="84"/>
      <c r="TLN51" s="84"/>
      <c r="TLO51" s="84"/>
      <c r="TLP51" s="84"/>
      <c r="TLQ51" s="84"/>
      <c r="TLR51" s="84"/>
      <c r="TLS51" s="84"/>
      <c r="TLT51" s="84"/>
      <c r="TLU51" s="84"/>
      <c r="TLV51" s="84"/>
      <c r="TLW51" s="84"/>
      <c r="TLX51" s="84"/>
      <c r="TLY51" s="84"/>
      <c r="TLZ51" s="84"/>
      <c r="TMA51" s="84"/>
      <c r="TMB51" s="84"/>
      <c r="TMC51" s="84"/>
      <c r="TMD51" s="84"/>
      <c r="TME51" s="84"/>
      <c r="TMF51" s="84"/>
      <c r="TMG51" s="84"/>
      <c r="TMH51" s="84"/>
      <c r="TMI51" s="84"/>
      <c r="TMJ51" s="84"/>
      <c r="TMK51" s="84"/>
      <c r="TML51" s="84"/>
      <c r="TMM51" s="84"/>
      <c r="TMN51" s="84"/>
      <c r="TMO51" s="84"/>
      <c r="TMP51" s="84"/>
      <c r="TMQ51" s="84"/>
      <c r="TMR51" s="84"/>
      <c r="TMS51" s="84"/>
      <c r="TMT51" s="84"/>
      <c r="TMU51" s="84"/>
      <c r="TMV51" s="84"/>
      <c r="TMW51" s="84"/>
      <c r="TMX51" s="84"/>
      <c r="TMY51" s="84"/>
      <c r="TMZ51" s="84"/>
      <c r="TNA51" s="84"/>
      <c r="TNB51" s="84"/>
      <c r="TNC51" s="84"/>
      <c r="TND51" s="84"/>
      <c r="TNE51" s="84"/>
      <c r="TNF51" s="84"/>
      <c r="TNG51" s="84"/>
      <c r="TNH51" s="84"/>
      <c r="TNI51" s="84"/>
      <c r="TNJ51" s="84"/>
      <c r="TNK51" s="84"/>
      <c r="TNL51" s="84"/>
      <c r="TNM51" s="84"/>
      <c r="TNN51" s="84"/>
      <c r="TNO51" s="84"/>
      <c r="TNP51" s="84"/>
      <c r="TNQ51" s="84"/>
      <c r="TNR51" s="84"/>
      <c r="TNS51" s="84"/>
      <c r="TNT51" s="84"/>
      <c r="TNU51" s="84"/>
      <c r="TNV51" s="84"/>
      <c r="TNW51" s="84"/>
      <c r="TNX51" s="84"/>
      <c r="TNY51" s="84"/>
      <c r="TNZ51" s="84"/>
      <c r="TOA51" s="84"/>
      <c r="TOB51" s="84"/>
      <c r="TOC51" s="84"/>
      <c r="TOD51" s="84"/>
      <c r="TOE51" s="84"/>
      <c r="TOF51" s="84"/>
      <c r="TOG51" s="84"/>
      <c r="TOH51" s="84"/>
      <c r="TOI51" s="84"/>
      <c r="TOJ51" s="84"/>
      <c r="TOK51" s="84"/>
      <c r="TOL51" s="84"/>
      <c r="TOM51" s="84"/>
      <c r="TON51" s="84"/>
      <c r="TOO51" s="84"/>
      <c r="TOP51" s="84"/>
      <c r="TOQ51" s="84"/>
      <c r="TOR51" s="84"/>
      <c r="TOS51" s="84"/>
      <c r="TOT51" s="84"/>
      <c r="TOU51" s="84"/>
      <c r="TOV51" s="84"/>
      <c r="TOW51" s="84"/>
      <c r="TOX51" s="84"/>
      <c r="TOY51" s="84"/>
      <c r="TOZ51" s="84"/>
      <c r="TPA51" s="84"/>
      <c r="TPB51" s="84"/>
      <c r="TPC51" s="84"/>
      <c r="TPD51" s="84"/>
      <c r="TPE51" s="84"/>
      <c r="TPF51" s="84"/>
      <c r="TPG51" s="84"/>
      <c r="TPH51" s="84"/>
      <c r="TPI51" s="84"/>
      <c r="TPJ51" s="84"/>
      <c r="TPK51" s="84"/>
      <c r="TPL51" s="84"/>
      <c r="TPM51" s="84"/>
      <c r="TPN51" s="84"/>
      <c r="TPO51" s="84"/>
      <c r="TPP51" s="84"/>
      <c r="TPQ51" s="84"/>
      <c r="TPR51" s="84"/>
      <c r="TPS51" s="84"/>
      <c r="TPT51" s="84"/>
      <c r="TPU51" s="84"/>
      <c r="TPV51" s="84"/>
      <c r="TPW51" s="84"/>
      <c r="TPX51" s="84"/>
      <c r="TPY51" s="84"/>
      <c r="TPZ51" s="84"/>
      <c r="TQA51" s="84"/>
      <c r="TQB51" s="84"/>
      <c r="TQC51" s="84"/>
      <c r="TQD51" s="84"/>
      <c r="TQE51" s="84"/>
      <c r="TQF51" s="84"/>
      <c r="TQG51" s="84"/>
      <c r="TQH51" s="84"/>
      <c r="TQI51" s="84"/>
      <c r="TQJ51" s="84"/>
      <c r="TQK51" s="84"/>
      <c r="TQL51" s="84"/>
      <c r="TQM51" s="84"/>
      <c r="TQN51" s="84"/>
      <c r="TQO51" s="84"/>
      <c r="TQP51" s="84"/>
      <c r="TQQ51" s="84"/>
      <c r="TQR51" s="84"/>
      <c r="TQS51" s="84"/>
      <c r="TQT51" s="84"/>
      <c r="TQU51" s="84"/>
      <c r="TQV51" s="84"/>
      <c r="TQW51" s="84"/>
      <c r="TQX51" s="84"/>
      <c r="TQY51" s="84"/>
      <c r="TQZ51" s="84"/>
      <c r="TRA51" s="84"/>
      <c r="TRB51" s="84"/>
      <c r="TRC51" s="84"/>
      <c r="TRD51" s="84"/>
      <c r="TRE51" s="84"/>
      <c r="TRF51" s="84"/>
      <c r="TRG51" s="84"/>
      <c r="TRH51" s="84"/>
      <c r="TRI51" s="84"/>
      <c r="TRJ51" s="84"/>
      <c r="TRK51" s="84"/>
      <c r="TRL51" s="84"/>
      <c r="TRM51" s="84"/>
      <c r="TRN51" s="84"/>
      <c r="TRO51" s="84"/>
      <c r="TRP51" s="84"/>
      <c r="TRQ51" s="84"/>
      <c r="TRR51" s="84"/>
      <c r="TRS51" s="84"/>
      <c r="TRT51" s="84"/>
      <c r="TRU51" s="84"/>
      <c r="TRV51" s="84"/>
      <c r="TRW51" s="84"/>
      <c r="TRX51" s="84"/>
      <c r="TRY51" s="84"/>
      <c r="TRZ51" s="84"/>
      <c r="TSA51" s="84"/>
      <c r="TSB51" s="84"/>
      <c r="TSC51" s="84"/>
      <c r="TSD51" s="84"/>
      <c r="TSE51" s="84"/>
      <c r="TSF51" s="84"/>
      <c r="TSG51" s="84"/>
      <c r="TSH51" s="84"/>
      <c r="TSI51" s="84"/>
      <c r="TSJ51" s="84"/>
      <c r="TSK51" s="84"/>
      <c r="TSL51" s="84"/>
      <c r="TSM51" s="84"/>
      <c r="TSN51" s="84"/>
      <c r="TSO51" s="84"/>
      <c r="TSP51" s="84"/>
      <c r="TSQ51" s="84"/>
      <c r="TSR51" s="84"/>
      <c r="TSS51" s="84"/>
      <c r="TST51" s="84"/>
      <c r="TSU51" s="84"/>
      <c r="TSV51" s="84"/>
      <c r="TSW51" s="84"/>
      <c r="TSX51" s="84"/>
      <c r="TSY51" s="84"/>
      <c r="TSZ51" s="84"/>
      <c r="TTA51" s="84"/>
      <c r="TTB51" s="84"/>
      <c r="TTC51" s="84"/>
      <c r="TTD51" s="84"/>
      <c r="TTE51" s="84"/>
      <c r="TTF51" s="84"/>
      <c r="TTG51" s="84"/>
      <c r="TTH51" s="84"/>
      <c r="TTI51" s="84"/>
      <c r="TTJ51" s="84"/>
      <c r="TTK51" s="84"/>
      <c r="TTL51" s="84"/>
      <c r="TTM51" s="84"/>
      <c r="TTN51" s="84"/>
      <c r="TTO51" s="84"/>
      <c r="TTP51" s="84"/>
      <c r="TTQ51" s="84"/>
      <c r="TTR51" s="84"/>
      <c r="TTS51" s="84"/>
      <c r="TTT51" s="84"/>
      <c r="TTU51" s="84"/>
      <c r="TTV51" s="84"/>
      <c r="TTW51" s="84"/>
      <c r="TTX51" s="84"/>
      <c r="TTY51" s="84"/>
      <c r="TTZ51" s="84"/>
      <c r="TUA51" s="84"/>
      <c r="TUB51" s="84"/>
      <c r="TUC51" s="84"/>
      <c r="TUD51" s="84"/>
      <c r="TUE51" s="84"/>
      <c r="TUF51" s="84"/>
      <c r="TUG51" s="84"/>
      <c r="TUH51" s="84"/>
      <c r="TUI51" s="84"/>
      <c r="TUJ51" s="84"/>
      <c r="TUK51" s="84"/>
      <c r="TUL51" s="84"/>
      <c r="TUM51" s="84"/>
      <c r="TUN51" s="84"/>
      <c r="TUO51" s="84"/>
      <c r="TUP51" s="84"/>
      <c r="TUQ51" s="84"/>
      <c r="TUR51" s="84"/>
      <c r="TUS51" s="84"/>
      <c r="TUT51" s="84"/>
      <c r="TUU51" s="84"/>
      <c r="TUV51" s="84"/>
      <c r="TUW51" s="84"/>
      <c r="TUX51" s="84"/>
      <c r="TUY51" s="84"/>
      <c r="TUZ51" s="84"/>
      <c r="TVA51" s="84"/>
      <c r="TVB51" s="84"/>
      <c r="TVC51" s="84"/>
      <c r="TVD51" s="84"/>
      <c r="TVE51" s="84"/>
      <c r="TVF51" s="84"/>
      <c r="TVG51" s="84"/>
      <c r="TVH51" s="84"/>
      <c r="TVI51" s="84"/>
      <c r="TVJ51" s="84"/>
      <c r="TVK51" s="84"/>
      <c r="TVL51" s="84"/>
      <c r="TVM51" s="84"/>
      <c r="TVN51" s="84"/>
      <c r="TVO51" s="84"/>
      <c r="TVP51" s="84"/>
      <c r="TVQ51" s="84"/>
      <c r="TVR51" s="84"/>
      <c r="TVS51" s="84"/>
      <c r="TVT51" s="84"/>
      <c r="TVU51" s="84"/>
      <c r="TVV51" s="84"/>
      <c r="TVW51" s="84"/>
      <c r="TVX51" s="84"/>
      <c r="TVY51" s="84"/>
      <c r="TVZ51" s="84"/>
      <c r="TWA51" s="84"/>
      <c r="TWB51" s="84"/>
      <c r="TWC51" s="84"/>
      <c r="TWD51" s="84"/>
      <c r="TWE51" s="84"/>
      <c r="TWF51" s="84"/>
      <c r="TWG51" s="84"/>
      <c r="TWH51" s="84"/>
      <c r="TWI51" s="84"/>
      <c r="TWJ51" s="84"/>
      <c r="TWK51" s="84"/>
      <c r="TWL51" s="84"/>
      <c r="TWM51" s="84"/>
      <c r="TWN51" s="84"/>
      <c r="TWO51" s="84"/>
      <c r="TWP51" s="84"/>
      <c r="TWQ51" s="84"/>
      <c r="TWR51" s="84"/>
      <c r="TWS51" s="84"/>
      <c r="TWT51" s="84"/>
      <c r="TWU51" s="84"/>
      <c r="TWV51" s="84"/>
      <c r="TWW51" s="84"/>
      <c r="TWX51" s="84"/>
      <c r="TWY51" s="84"/>
      <c r="TWZ51" s="84"/>
      <c r="TXA51" s="84"/>
      <c r="TXB51" s="84"/>
      <c r="TXC51" s="84"/>
      <c r="TXD51" s="84"/>
      <c r="TXE51" s="84"/>
      <c r="TXF51" s="84"/>
      <c r="TXG51" s="84"/>
      <c r="TXH51" s="84"/>
      <c r="TXI51" s="84"/>
      <c r="TXJ51" s="84"/>
      <c r="TXK51" s="84"/>
      <c r="TXL51" s="84"/>
      <c r="TXM51" s="84"/>
      <c r="TXN51" s="84"/>
      <c r="TXO51" s="84"/>
      <c r="TXP51" s="84"/>
      <c r="TXQ51" s="84"/>
      <c r="TXR51" s="84"/>
      <c r="TXS51" s="84"/>
      <c r="TXT51" s="84"/>
      <c r="TXU51" s="84"/>
      <c r="TXV51" s="84"/>
      <c r="TXW51" s="84"/>
      <c r="TXX51" s="84"/>
      <c r="TXY51" s="84"/>
      <c r="TXZ51" s="84"/>
      <c r="TYA51" s="84"/>
      <c r="TYB51" s="84"/>
      <c r="TYC51" s="84"/>
      <c r="TYD51" s="84"/>
      <c r="TYE51" s="84"/>
      <c r="TYF51" s="84"/>
      <c r="TYG51" s="84"/>
      <c r="TYH51" s="84"/>
      <c r="TYI51" s="84"/>
      <c r="TYJ51" s="84"/>
      <c r="TYK51" s="84"/>
      <c r="TYL51" s="84"/>
      <c r="TYM51" s="84"/>
      <c r="TYN51" s="84"/>
      <c r="TYO51" s="84"/>
      <c r="TYP51" s="84"/>
      <c r="TYQ51" s="84"/>
      <c r="TYR51" s="84"/>
      <c r="TYS51" s="84"/>
      <c r="TYT51" s="84"/>
      <c r="TYU51" s="84"/>
      <c r="TYV51" s="84"/>
      <c r="TYW51" s="84"/>
      <c r="TYX51" s="84"/>
      <c r="TYY51" s="84"/>
      <c r="TYZ51" s="84"/>
      <c r="TZA51" s="84"/>
      <c r="TZB51" s="84"/>
      <c r="TZC51" s="84"/>
      <c r="TZD51" s="84"/>
      <c r="TZE51" s="84"/>
      <c r="TZF51" s="84"/>
      <c r="TZG51" s="84"/>
      <c r="TZH51" s="84"/>
      <c r="TZI51" s="84"/>
      <c r="TZJ51" s="84"/>
      <c r="TZK51" s="84"/>
      <c r="TZL51" s="84"/>
      <c r="TZM51" s="84"/>
      <c r="TZN51" s="84"/>
      <c r="TZO51" s="84"/>
      <c r="TZP51" s="84"/>
      <c r="TZQ51" s="84"/>
      <c r="TZR51" s="84"/>
      <c r="TZS51" s="84"/>
      <c r="TZT51" s="84"/>
      <c r="TZU51" s="84"/>
      <c r="TZV51" s="84"/>
      <c r="TZW51" s="84"/>
      <c r="TZX51" s="84"/>
      <c r="TZY51" s="84"/>
      <c r="TZZ51" s="84"/>
      <c r="UAA51" s="84"/>
      <c r="UAB51" s="84"/>
      <c r="UAC51" s="84"/>
      <c r="UAD51" s="84"/>
      <c r="UAE51" s="84"/>
      <c r="UAF51" s="84"/>
      <c r="UAG51" s="84"/>
      <c r="UAH51" s="84"/>
      <c r="UAI51" s="84"/>
      <c r="UAJ51" s="84"/>
      <c r="UAK51" s="84"/>
      <c r="UAL51" s="84"/>
      <c r="UAM51" s="84"/>
      <c r="UAN51" s="84"/>
      <c r="UAO51" s="84"/>
      <c r="UAP51" s="84"/>
      <c r="UAQ51" s="84"/>
      <c r="UAR51" s="84"/>
      <c r="UAS51" s="84"/>
      <c r="UAT51" s="84"/>
      <c r="UAU51" s="84"/>
      <c r="UAV51" s="84"/>
      <c r="UAW51" s="84"/>
      <c r="UAX51" s="84"/>
      <c r="UAY51" s="84"/>
      <c r="UAZ51" s="84"/>
      <c r="UBA51" s="84"/>
      <c r="UBB51" s="84"/>
      <c r="UBC51" s="84"/>
      <c r="UBD51" s="84"/>
      <c r="UBE51" s="84"/>
      <c r="UBF51" s="84"/>
      <c r="UBG51" s="84"/>
      <c r="UBH51" s="84"/>
      <c r="UBI51" s="84"/>
      <c r="UBJ51" s="84"/>
      <c r="UBK51" s="84"/>
      <c r="UBL51" s="84"/>
      <c r="UBM51" s="84"/>
      <c r="UBN51" s="84"/>
      <c r="UBO51" s="84"/>
      <c r="UBP51" s="84"/>
      <c r="UBQ51" s="84"/>
      <c r="UBR51" s="84"/>
      <c r="UBS51" s="84"/>
      <c r="UBT51" s="84"/>
      <c r="UBU51" s="84"/>
      <c r="UBV51" s="84"/>
      <c r="UBW51" s="84"/>
      <c r="UBX51" s="84"/>
      <c r="UBY51" s="84"/>
      <c r="UBZ51" s="84"/>
      <c r="UCA51" s="84"/>
      <c r="UCB51" s="84"/>
      <c r="UCC51" s="84"/>
      <c r="UCD51" s="84"/>
      <c r="UCE51" s="84"/>
      <c r="UCF51" s="84"/>
      <c r="UCG51" s="84"/>
      <c r="UCH51" s="84"/>
      <c r="UCI51" s="84"/>
      <c r="UCJ51" s="84"/>
      <c r="UCK51" s="84"/>
      <c r="UCL51" s="84"/>
      <c r="UCM51" s="84"/>
      <c r="UCN51" s="84"/>
      <c r="UCO51" s="84"/>
      <c r="UCP51" s="84"/>
      <c r="UCQ51" s="84"/>
      <c r="UCR51" s="84"/>
      <c r="UCS51" s="84"/>
      <c r="UCT51" s="84"/>
      <c r="UCU51" s="84"/>
      <c r="UCV51" s="84"/>
      <c r="UCW51" s="84"/>
      <c r="UCX51" s="84"/>
      <c r="UCY51" s="84"/>
      <c r="UCZ51" s="84"/>
      <c r="UDA51" s="84"/>
      <c r="UDB51" s="84"/>
      <c r="UDC51" s="84"/>
      <c r="UDD51" s="84"/>
      <c r="UDE51" s="84"/>
      <c r="UDF51" s="84"/>
      <c r="UDG51" s="84"/>
      <c r="UDH51" s="84"/>
      <c r="UDI51" s="84"/>
      <c r="UDJ51" s="84"/>
      <c r="UDK51" s="84"/>
      <c r="UDL51" s="84"/>
      <c r="UDM51" s="84"/>
      <c r="UDN51" s="84"/>
      <c r="UDO51" s="84"/>
      <c r="UDP51" s="84"/>
      <c r="UDQ51" s="84"/>
      <c r="UDR51" s="84"/>
      <c r="UDS51" s="84"/>
      <c r="UDT51" s="84"/>
      <c r="UDU51" s="84"/>
      <c r="UDV51" s="84"/>
      <c r="UDW51" s="84"/>
      <c r="UDX51" s="84"/>
      <c r="UDY51" s="84"/>
      <c r="UDZ51" s="84"/>
      <c r="UEA51" s="84"/>
      <c r="UEB51" s="84"/>
      <c r="UEC51" s="84"/>
      <c r="UED51" s="84"/>
      <c r="UEE51" s="84"/>
      <c r="UEF51" s="84"/>
      <c r="UEG51" s="84"/>
      <c r="UEH51" s="84"/>
      <c r="UEI51" s="84"/>
      <c r="UEJ51" s="84"/>
      <c r="UEK51" s="84"/>
      <c r="UEL51" s="84"/>
      <c r="UEM51" s="84"/>
      <c r="UEN51" s="84"/>
      <c r="UEO51" s="84"/>
      <c r="UEP51" s="84"/>
      <c r="UEQ51" s="84"/>
      <c r="UER51" s="84"/>
      <c r="UES51" s="84"/>
      <c r="UET51" s="84"/>
      <c r="UEU51" s="84"/>
      <c r="UEV51" s="84"/>
      <c r="UEW51" s="84"/>
      <c r="UEX51" s="84"/>
      <c r="UEY51" s="84"/>
      <c r="UEZ51" s="84"/>
      <c r="UFA51" s="84"/>
      <c r="UFB51" s="84"/>
      <c r="UFC51" s="84"/>
      <c r="UFD51" s="84"/>
      <c r="UFE51" s="84"/>
      <c r="UFF51" s="84"/>
      <c r="UFG51" s="84"/>
      <c r="UFH51" s="84"/>
      <c r="UFI51" s="84"/>
      <c r="UFJ51" s="84"/>
      <c r="UFK51" s="84"/>
      <c r="UFL51" s="84"/>
      <c r="UFM51" s="84"/>
      <c r="UFN51" s="84"/>
      <c r="UFO51" s="84"/>
      <c r="UFP51" s="84"/>
      <c r="UFQ51" s="84"/>
      <c r="UFR51" s="84"/>
      <c r="UFS51" s="84"/>
      <c r="UFT51" s="84"/>
      <c r="UFU51" s="84"/>
      <c r="UFV51" s="84"/>
      <c r="UFW51" s="84"/>
      <c r="UFX51" s="84"/>
      <c r="UFY51" s="84"/>
      <c r="UFZ51" s="84"/>
      <c r="UGA51" s="84"/>
      <c r="UGB51" s="84"/>
      <c r="UGC51" s="84"/>
      <c r="UGD51" s="84"/>
      <c r="UGE51" s="84"/>
      <c r="UGF51" s="84"/>
      <c r="UGG51" s="84"/>
      <c r="UGH51" s="84"/>
      <c r="UGI51" s="84"/>
      <c r="UGJ51" s="84"/>
      <c r="UGK51" s="84"/>
      <c r="UGL51" s="84"/>
      <c r="UGM51" s="84"/>
      <c r="UGN51" s="84"/>
      <c r="UGO51" s="84"/>
      <c r="UGP51" s="84"/>
      <c r="UGQ51" s="84"/>
      <c r="UGR51" s="84"/>
      <c r="UGS51" s="84"/>
      <c r="UGT51" s="84"/>
      <c r="UGU51" s="84"/>
      <c r="UGV51" s="84"/>
      <c r="UGW51" s="84"/>
      <c r="UGX51" s="84"/>
      <c r="UGY51" s="84"/>
      <c r="UGZ51" s="84"/>
      <c r="UHA51" s="84"/>
      <c r="UHB51" s="84"/>
      <c r="UHC51" s="84"/>
      <c r="UHD51" s="84"/>
      <c r="UHE51" s="84"/>
      <c r="UHF51" s="84"/>
      <c r="UHG51" s="84"/>
      <c r="UHH51" s="84"/>
      <c r="UHI51" s="84"/>
      <c r="UHJ51" s="84"/>
      <c r="UHK51" s="84"/>
      <c r="UHL51" s="84"/>
      <c r="UHM51" s="84"/>
      <c r="UHN51" s="84"/>
      <c r="UHO51" s="84"/>
      <c r="UHP51" s="84"/>
      <c r="UHQ51" s="84"/>
      <c r="UHR51" s="84"/>
      <c r="UHS51" s="84"/>
      <c r="UHT51" s="84"/>
      <c r="UHU51" s="84"/>
      <c r="UHV51" s="84"/>
      <c r="UHW51" s="84"/>
      <c r="UHX51" s="84"/>
      <c r="UHY51" s="84"/>
      <c r="UHZ51" s="84"/>
      <c r="UIA51" s="84"/>
      <c r="UIB51" s="84"/>
      <c r="UIC51" s="84"/>
      <c r="UID51" s="84"/>
      <c r="UIE51" s="84"/>
      <c r="UIF51" s="84"/>
      <c r="UIG51" s="84"/>
      <c r="UIH51" s="84"/>
      <c r="UII51" s="84"/>
      <c r="UIJ51" s="84"/>
      <c r="UIK51" s="84"/>
      <c r="UIL51" s="84"/>
      <c r="UIM51" s="84"/>
      <c r="UIN51" s="84"/>
      <c r="UIO51" s="84"/>
      <c r="UIP51" s="84"/>
      <c r="UIQ51" s="84"/>
      <c r="UIR51" s="84"/>
      <c r="UIS51" s="84"/>
      <c r="UIT51" s="84"/>
      <c r="UIU51" s="84"/>
      <c r="UIV51" s="84"/>
      <c r="UIW51" s="84"/>
      <c r="UIX51" s="84"/>
      <c r="UIY51" s="84"/>
      <c r="UIZ51" s="84"/>
      <c r="UJA51" s="84"/>
      <c r="UJB51" s="84"/>
      <c r="UJC51" s="84"/>
      <c r="UJD51" s="84"/>
      <c r="UJE51" s="84"/>
      <c r="UJF51" s="84"/>
      <c r="UJG51" s="84"/>
      <c r="UJH51" s="84"/>
      <c r="UJI51" s="84"/>
      <c r="UJJ51" s="84"/>
      <c r="UJK51" s="84"/>
      <c r="UJL51" s="84"/>
      <c r="UJM51" s="84"/>
      <c r="UJN51" s="84"/>
      <c r="UJO51" s="84"/>
      <c r="UJP51" s="84"/>
      <c r="UJQ51" s="84"/>
      <c r="UJR51" s="84"/>
      <c r="UJS51" s="84"/>
      <c r="UJT51" s="84"/>
      <c r="UJU51" s="84"/>
      <c r="UJV51" s="84"/>
      <c r="UJW51" s="84"/>
      <c r="UJX51" s="84"/>
      <c r="UJY51" s="84"/>
      <c r="UJZ51" s="84"/>
      <c r="UKA51" s="84"/>
      <c r="UKB51" s="84"/>
      <c r="UKC51" s="84"/>
      <c r="UKD51" s="84"/>
      <c r="UKE51" s="84"/>
      <c r="UKF51" s="84"/>
      <c r="UKG51" s="84"/>
      <c r="UKH51" s="84"/>
      <c r="UKI51" s="84"/>
      <c r="UKJ51" s="84"/>
      <c r="UKK51" s="84"/>
      <c r="UKL51" s="84"/>
      <c r="UKM51" s="84"/>
      <c r="UKN51" s="84"/>
      <c r="UKO51" s="84"/>
      <c r="UKP51" s="84"/>
      <c r="UKQ51" s="84"/>
      <c r="UKR51" s="84"/>
      <c r="UKS51" s="84"/>
      <c r="UKT51" s="84"/>
      <c r="UKU51" s="84"/>
      <c r="UKV51" s="84"/>
      <c r="UKW51" s="84"/>
      <c r="UKX51" s="84"/>
      <c r="UKY51" s="84"/>
      <c r="UKZ51" s="84"/>
      <c r="ULA51" s="84"/>
      <c r="ULB51" s="84"/>
      <c r="ULC51" s="84"/>
      <c r="ULD51" s="84"/>
      <c r="ULE51" s="84"/>
      <c r="ULF51" s="84"/>
      <c r="ULG51" s="84"/>
      <c r="ULH51" s="84"/>
      <c r="ULI51" s="84"/>
      <c r="ULJ51" s="84"/>
      <c r="ULK51" s="84"/>
      <c r="ULL51" s="84"/>
      <c r="ULM51" s="84"/>
      <c r="ULN51" s="84"/>
      <c r="ULO51" s="84"/>
      <c r="ULP51" s="84"/>
      <c r="ULQ51" s="84"/>
      <c r="ULR51" s="84"/>
      <c r="ULS51" s="84"/>
      <c r="ULT51" s="84"/>
      <c r="ULU51" s="84"/>
      <c r="ULV51" s="84"/>
      <c r="ULW51" s="84"/>
      <c r="ULX51" s="84"/>
      <c r="ULY51" s="84"/>
      <c r="ULZ51" s="84"/>
      <c r="UMA51" s="84"/>
      <c r="UMB51" s="84"/>
      <c r="UMC51" s="84"/>
      <c r="UMD51" s="84"/>
      <c r="UME51" s="84"/>
      <c r="UMF51" s="84"/>
      <c r="UMG51" s="84"/>
      <c r="UMH51" s="84"/>
      <c r="UMI51" s="84"/>
      <c r="UMJ51" s="84"/>
      <c r="UMK51" s="84"/>
      <c r="UML51" s="84"/>
      <c r="UMM51" s="84"/>
      <c r="UMN51" s="84"/>
      <c r="UMO51" s="84"/>
      <c r="UMP51" s="84"/>
      <c r="UMQ51" s="84"/>
      <c r="UMR51" s="84"/>
      <c r="UMS51" s="84"/>
      <c r="UMT51" s="84"/>
      <c r="UMU51" s="84"/>
      <c r="UMV51" s="84"/>
      <c r="UMW51" s="84"/>
      <c r="UMX51" s="84"/>
      <c r="UMY51" s="84"/>
      <c r="UMZ51" s="84"/>
      <c r="UNA51" s="84"/>
      <c r="UNB51" s="84"/>
      <c r="UNC51" s="84"/>
      <c r="UND51" s="84"/>
      <c r="UNE51" s="84"/>
      <c r="UNF51" s="84"/>
      <c r="UNG51" s="84"/>
      <c r="UNH51" s="84"/>
      <c r="UNI51" s="84"/>
      <c r="UNJ51" s="84"/>
      <c r="UNK51" s="84"/>
      <c r="UNL51" s="84"/>
      <c r="UNM51" s="84"/>
      <c r="UNN51" s="84"/>
      <c r="UNO51" s="84"/>
      <c r="UNP51" s="84"/>
      <c r="UNQ51" s="84"/>
      <c r="UNR51" s="84"/>
      <c r="UNS51" s="84"/>
      <c r="UNT51" s="84"/>
      <c r="UNU51" s="84"/>
      <c r="UNV51" s="84"/>
      <c r="UNW51" s="84"/>
      <c r="UNX51" s="84"/>
      <c r="UNY51" s="84"/>
      <c r="UNZ51" s="84"/>
      <c r="UOA51" s="84"/>
      <c r="UOB51" s="84"/>
      <c r="UOC51" s="84"/>
      <c r="UOD51" s="84"/>
      <c r="UOE51" s="84"/>
      <c r="UOF51" s="84"/>
      <c r="UOG51" s="84"/>
      <c r="UOH51" s="84"/>
      <c r="UOI51" s="84"/>
      <c r="UOJ51" s="84"/>
      <c r="UOK51" s="84"/>
      <c r="UOL51" s="84"/>
      <c r="UOM51" s="84"/>
      <c r="UON51" s="84"/>
      <c r="UOO51" s="84"/>
      <c r="UOP51" s="84"/>
      <c r="UOQ51" s="84"/>
      <c r="UOR51" s="84"/>
      <c r="UOS51" s="84"/>
      <c r="UOT51" s="84"/>
      <c r="UOU51" s="84"/>
      <c r="UOV51" s="84"/>
      <c r="UOW51" s="84"/>
      <c r="UOX51" s="84"/>
      <c r="UOY51" s="84"/>
      <c r="UOZ51" s="84"/>
      <c r="UPA51" s="84"/>
      <c r="UPB51" s="84"/>
      <c r="UPC51" s="84"/>
      <c r="UPD51" s="84"/>
      <c r="UPE51" s="84"/>
      <c r="UPF51" s="84"/>
      <c r="UPG51" s="84"/>
      <c r="UPH51" s="84"/>
      <c r="UPI51" s="84"/>
      <c r="UPJ51" s="84"/>
      <c r="UPK51" s="84"/>
      <c r="UPL51" s="84"/>
      <c r="UPM51" s="84"/>
      <c r="UPN51" s="84"/>
      <c r="UPO51" s="84"/>
      <c r="UPP51" s="84"/>
      <c r="UPQ51" s="84"/>
      <c r="UPR51" s="84"/>
      <c r="UPS51" s="84"/>
      <c r="UPT51" s="84"/>
      <c r="UPU51" s="84"/>
      <c r="UPV51" s="84"/>
      <c r="UPW51" s="84"/>
      <c r="UPX51" s="84"/>
      <c r="UPY51" s="84"/>
      <c r="UPZ51" s="84"/>
      <c r="UQA51" s="84"/>
      <c r="UQB51" s="84"/>
      <c r="UQC51" s="84"/>
      <c r="UQD51" s="84"/>
      <c r="UQE51" s="84"/>
      <c r="UQF51" s="84"/>
      <c r="UQG51" s="84"/>
      <c r="UQH51" s="84"/>
      <c r="UQI51" s="84"/>
      <c r="UQJ51" s="84"/>
      <c r="UQK51" s="84"/>
      <c r="UQL51" s="84"/>
      <c r="UQM51" s="84"/>
      <c r="UQN51" s="84"/>
      <c r="UQO51" s="84"/>
      <c r="UQP51" s="84"/>
      <c r="UQQ51" s="84"/>
      <c r="UQR51" s="84"/>
      <c r="UQS51" s="84"/>
      <c r="UQT51" s="84"/>
      <c r="UQU51" s="84"/>
      <c r="UQV51" s="84"/>
      <c r="UQW51" s="84"/>
      <c r="UQX51" s="84"/>
      <c r="UQY51" s="84"/>
      <c r="UQZ51" s="84"/>
      <c r="URA51" s="84"/>
      <c r="URB51" s="84"/>
      <c r="URC51" s="84"/>
      <c r="URD51" s="84"/>
      <c r="URE51" s="84"/>
      <c r="URF51" s="84"/>
      <c r="URG51" s="84"/>
      <c r="URH51" s="84"/>
      <c r="URI51" s="84"/>
      <c r="URJ51" s="84"/>
      <c r="URK51" s="84"/>
      <c r="URL51" s="84"/>
      <c r="URM51" s="84"/>
      <c r="URN51" s="84"/>
      <c r="URO51" s="84"/>
      <c r="URP51" s="84"/>
      <c r="URQ51" s="84"/>
      <c r="URR51" s="84"/>
      <c r="URS51" s="84"/>
      <c r="URT51" s="84"/>
      <c r="URU51" s="84"/>
      <c r="URV51" s="84"/>
      <c r="URW51" s="84"/>
      <c r="URX51" s="84"/>
      <c r="URY51" s="84"/>
      <c r="URZ51" s="84"/>
      <c r="USA51" s="84"/>
      <c r="USB51" s="84"/>
      <c r="USC51" s="84"/>
      <c r="USD51" s="84"/>
      <c r="USE51" s="84"/>
      <c r="USF51" s="84"/>
      <c r="USG51" s="84"/>
      <c r="USH51" s="84"/>
      <c r="USI51" s="84"/>
      <c r="USJ51" s="84"/>
      <c r="USK51" s="84"/>
      <c r="USL51" s="84"/>
      <c r="USM51" s="84"/>
      <c r="USN51" s="84"/>
      <c r="USO51" s="84"/>
      <c r="USP51" s="84"/>
      <c r="USQ51" s="84"/>
      <c r="USR51" s="84"/>
      <c r="USS51" s="84"/>
      <c r="UST51" s="84"/>
      <c r="USU51" s="84"/>
      <c r="USV51" s="84"/>
      <c r="USW51" s="84"/>
      <c r="USX51" s="84"/>
      <c r="USY51" s="84"/>
      <c r="USZ51" s="84"/>
      <c r="UTA51" s="84"/>
      <c r="UTB51" s="84"/>
      <c r="UTC51" s="84"/>
      <c r="UTD51" s="84"/>
      <c r="UTE51" s="84"/>
      <c r="UTF51" s="84"/>
      <c r="UTG51" s="84"/>
      <c r="UTH51" s="84"/>
      <c r="UTI51" s="84"/>
      <c r="UTJ51" s="84"/>
      <c r="UTK51" s="84"/>
      <c r="UTL51" s="84"/>
      <c r="UTM51" s="84"/>
      <c r="UTN51" s="84"/>
      <c r="UTO51" s="84"/>
      <c r="UTP51" s="84"/>
      <c r="UTQ51" s="84"/>
      <c r="UTR51" s="84"/>
      <c r="UTS51" s="84"/>
      <c r="UTT51" s="84"/>
      <c r="UTU51" s="84"/>
      <c r="UTV51" s="84"/>
      <c r="UTW51" s="84"/>
      <c r="UTX51" s="84"/>
      <c r="UTY51" s="84"/>
      <c r="UTZ51" s="84"/>
      <c r="UUA51" s="84"/>
      <c r="UUB51" s="84"/>
      <c r="UUC51" s="84"/>
      <c r="UUD51" s="84"/>
      <c r="UUE51" s="84"/>
      <c r="UUF51" s="84"/>
      <c r="UUG51" s="84"/>
      <c r="UUH51" s="84"/>
      <c r="UUI51" s="84"/>
      <c r="UUJ51" s="84"/>
      <c r="UUK51" s="84"/>
      <c r="UUL51" s="84"/>
      <c r="UUM51" s="84"/>
      <c r="UUN51" s="84"/>
      <c r="UUO51" s="84"/>
      <c r="UUP51" s="84"/>
      <c r="UUQ51" s="84"/>
      <c r="UUR51" s="84"/>
      <c r="UUS51" s="84"/>
      <c r="UUT51" s="84"/>
      <c r="UUU51" s="84"/>
      <c r="UUV51" s="84"/>
      <c r="UUW51" s="84"/>
      <c r="UUX51" s="84"/>
      <c r="UUY51" s="84"/>
      <c r="UUZ51" s="84"/>
      <c r="UVA51" s="84"/>
      <c r="UVB51" s="84"/>
      <c r="UVC51" s="84"/>
      <c r="UVD51" s="84"/>
      <c r="UVE51" s="84"/>
      <c r="UVF51" s="84"/>
      <c r="UVG51" s="84"/>
      <c r="UVH51" s="84"/>
      <c r="UVI51" s="84"/>
      <c r="UVJ51" s="84"/>
      <c r="UVK51" s="84"/>
      <c r="UVL51" s="84"/>
      <c r="UVM51" s="84"/>
      <c r="UVN51" s="84"/>
      <c r="UVO51" s="84"/>
      <c r="UVP51" s="84"/>
      <c r="UVQ51" s="84"/>
      <c r="UVR51" s="84"/>
      <c r="UVS51" s="84"/>
      <c r="UVT51" s="84"/>
      <c r="UVU51" s="84"/>
      <c r="UVV51" s="84"/>
      <c r="UVW51" s="84"/>
      <c r="UVX51" s="84"/>
      <c r="UVY51" s="84"/>
      <c r="UVZ51" s="84"/>
      <c r="UWA51" s="84"/>
      <c r="UWB51" s="84"/>
      <c r="UWC51" s="84"/>
      <c r="UWD51" s="84"/>
      <c r="UWE51" s="84"/>
      <c r="UWF51" s="84"/>
      <c r="UWG51" s="84"/>
      <c r="UWH51" s="84"/>
      <c r="UWI51" s="84"/>
      <c r="UWJ51" s="84"/>
      <c r="UWK51" s="84"/>
      <c r="UWL51" s="84"/>
      <c r="UWM51" s="84"/>
      <c r="UWN51" s="84"/>
      <c r="UWO51" s="84"/>
      <c r="UWP51" s="84"/>
      <c r="UWQ51" s="84"/>
      <c r="UWR51" s="84"/>
      <c r="UWS51" s="84"/>
      <c r="UWT51" s="84"/>
      <c r="UWU51" s="84"/>
      <c r="UWV51" s="84"/>
      <c r="UWW51" s="84"/>
      <c r="UWX51" s="84"/>
      <c r="UWY51" s="84"/>
      <c r="UWZ51" s="84"/>
      <c r="UXA51" s="84"/>
      <c r="UXB51" s="84"/>
      <c r="UXC51" s="84"/>
      <c r="UXD51" s="84"/>
      <c r="UXE51" s="84"/>
      <c r="UXF51" s="84"/>
      <c r="UXG51" s="84"/>
      <c r="UXH51" s="84"/>
      <c r="UXI51" s="84"/>
      <c r="UXJ51" s="84"/>
      <c r="UXK51" s="84"/>
      <c r="UXL51" s="84"/>
      <c r="UXM51" s="84"/>
      <c r="UXN51" s="84"/>
      <c r="UXO51" s="84"/>
      <c r="UXP51" s="84"/>
      <c r="UXQ51" s="84"/>
      <c r="UXR51" s="84"/>
      <c r="UXS51" s="84"/>
      <c r="UXT51" s="84"/>
      <c r="UXU51" s="84"/>
      <c r="UXV51" s="84"/>
      <c r="UXW51" s="84"/>
      <c r="UXX51" s="84"/>
      <c r="UXY51" s="84"/>
      <c r="UXZ51" s="84"/>
      <c r="UYA51" s="84"/>
      <c r="UYB51" s="84"/>
      <c r="UYC51" s="84"/>
      <c r="UYD51" s="84"/>
      <c r="UYE51" s="84"/>
      <c r="UYF51" s="84"/>
      <c r="UYG51" s="84"/>
      <c r="UYH51" s="84"/>
      <c r="UYI51" s="84"/>
      <c r="UYJ51" s="84"/>
      <c r="UYK51" s="84"/>
      <c r="UYL51" s="84"/>
      <c r="UYM51" s="84"/>
      <c r="UYN51" s="84"/>
      <c r="UYO51" s="84"/>
      <c r="UYP51" s="84"/>
      <c r="UYQ51" s="84"/>
      <c r="UYR51" s="84"/>
      <c r="UYS51" s="84"/>
      <c r="UYT51" s="84"/>
      <c r="UYU51" s="84"/>
      <c r="UYV51" s="84"/>
      <c r="UYW51" s="84"/>
      <c r="UYX51" s="84"/>
      <c r="UYY51" s="84"/>
      <c r="UYZ51" s="84"/>
      <c r="UZA51" s="84"/>
      <c r="UZB51" s="84"/>
      <c r="UZC51" s="84"/>
      <c r="UZD51" s="84"/>
      <c r="UZE51" s="84"/>
      <c r="UZF51" s="84"/>
      <c r="UZG51" s="84"/>
      <c r="UZH51" s="84"/>
      <c r="UZI51" s="84"/>
      <c r="UZJ51" s="84"/>
      <c r="UZK51" s="84"/>
      <c r="UZL51" s="84"/>
      <c r="UZM51" s="84"/>
      <c r="UZN51" s="84"/>
      <c r="UZO51" s="84"/>
      <c r="UZP51" s="84"/>
      <c r="UZQ51" s="84"/>
      <c r="UZR51" s="84"/>
      <c r="UZS51" s="84"/>
      <c r="UZT51" s="84"/>
      <c r="UZU51" s="84"/>
      <c r="UZV51" s="84"/>
      <c r="UZW51" s="84"/>
      <c r="UZX51" s="84"/>
      <c r="UZY51" s="84"/>
      <c r="UZZ51" s="84"/>
      <c r="VAA51" s="84"/>
      <c r="VAB51" s="84"/>
      <c r="VAC51" s="84"/>
      <c r="VAD51" s="84"/>
      <c r="VAE51" s="84"/>
      <c r="VAF51" s="84"/>
      <c r="VAG51" s="84"/>
      <c r="VAH51" s="84"/>
      <c r="VAI51" s="84"/>
      <c r="VAJ51" s="84"/>
      <c r="VAK51" s="84"/>
      <c r="VAL51" s="84"/>
      <c r="VAM51" s="84"/>
      <c r="VAN51" s="84"/>
      <c r="VAO51" s="84"/>
      <c r="VAP51" s="84"/>
      <c r="VAQ51" s="84"/>
      <c r="VAR51" s="84"/>
      <c r="VAS51" s="84"/>
      <c r="VAT51" s="84"/>
      <c r="VAU51" s="84"/>
      <c r="VAV51" s="84"/>
      <c r="VAW51" s="84"/>
      <c r="VAX51" s="84"/>
      <c r="VAY51" s="84"/>
      <c r="VAZ51" s="84"/>
      <c r="VBA51" s="84"/>
      <c r="VBB51" s="84"/>
      <c r="VBC51" s="84"/>
      <c r="VBD51" s="84"/>
      <c r="VBE51" s="84"/>
      <c r="VBF51" s="84"/>
      <c r="VBG51" s="84"/>
      <c r="VBH51" s="84"/>
      <c r="VBI51" s="84"/>
      <c r="VBJ51" s="84"/>
      <c r="VBK51" s="84"/>
      <c r="VBL51" s="84"/>
      <c r="VBM51" s="84"/>
      <c r="VBN51" s="84"/>
      <c r="VBO51" s="84"/>
      <c r="VBP51" s="84"/>
      <c r="VBQ51" s="84"/>
      <c r="VBR51" s="84"/>
      <c r="VBS51" s="84"/>
      <c r="VBT51" s="84"/>
      <c r="VBU51" s="84"/>
      <c r="VBV51" s="84"/>
      <c r="VBW51" s="84"/>
      <c r="VBX51" s="84"/>
      <c r="VBY51" s="84"/>
      <c r="VBZ51" s="84"/>
      <c r="VCA51" s="84"/>
      <c r="VCB51" s="84"/>
      <c r="VCC51" s="84"/>
      <c r="VCD51" s="84"/>
      <c r="VCE51" s="84"/>
      <c r="VCF51" s="84"/>
      <c r="VCG51" s="84"/>
      <c r="VCH51" s="84"/>
      <c r="VCI51" s="84"/>
      <c r="VCJ51" s="84"/>
      <c r="VCK51" s="84"/>
      <c r="VCL51" s="84"/>
      <c r="VCM51" s="84"/>
      <c r="VCN51" s="84"/>
      <c r="VCO51" s="84"/>
      <c r="VCP51" s="84"/>
      <c r="VCQ51" s="84"/>
      <c r="VCR51" s="84"/>
      <c r="VCS51" s="84"/>
      <c r="VCT51" s="84"/>
      <c r="VCU51" s="84"/>
      <c r="VCV51" s="84"/>
      <c r="VCW51" s="84"/>
      <c r="VCX51" s="84"/>
      <c r="VCY51" s="84"/>
      <c r="VCZ51" s="84"/>
      <c r="VDA51" s="84"/>
      <c r="VDB51" s="84"/>
      <c r="VDC51" s="84"/>
      <c r="VDD51" s="84"/>
      <c r="VDE51" s="84"/>
      <c r="VDF51" s="84"/>
      <c r="VDG51" s="84"/>
      <c r="VDH51" s="84"/>
      <c r="VDI51" s="84"/>
      <c r="VDJ51" s="84"/>
      <c r="VDK51" s="84"/>
      <c r="VDL51" s="84"/>
      <c r="VDM51" s="84"/>
      <c r="VDN51" s="84"/>
      <c r="VDO51" s="84"/>
      <c r="VDP51" s="84"/>
      <c r="VDQ51" s="84"/>
      <c r="VDR51" s="84"/>
      <c r="VDS51" s="84"/>
      <c r="VDT51" s="84"/>
      <c r="VDU51" s="84"/>
      <c r="VDV51" s="84"/>
      <c r="VDW51" s="84"/>
      <c r="VDX51" s="84"/>
      <c r="VDY51" s="84"/>
      <c r="VDZ51" s="84"/>
      <c r="VEA51" s="84"/>
      <c r="VEB51" s="84"/>
      <c r="VEC51" s="84"/>
      <c r="VED51" s="84"/>
      <c r="VEE51" s="84"/>
      <c r="VEF51" s="84"/>
      <c r="VEG51" s="84"/>
      <c r="VEH51" s="84"/>
      <c r="VEI51" s="84"/>
      <c r="VEJ51" s="84"/>
      <c r="VEK51" s="84"/>
      <c r="VEL51" s="84"/>
      <c r="VEM51" s="84"/>
      <c r="VEN51" s="84"/>
      <c r="VEO51" s="84"/>
      <c r="VEP51" s="84"/>
      <c r="VEQ51" s="84"/>
      <c r="VER51" s="84"/>
      <c r="VES51" s="84"/>
      <c r="VET51" s="84"/>
      <c r="VEU51" s="84"/>
      <c r="VEV51" s="84"/>
      <c r="VEW51" s="84"/>
      <c r="VEX51" s="84"/>
      <c r="VEY51" s="84"/>
      <c r="VEZ51" s="84"/>
      <c r="VFA51" s="84"/>
      <c r="VFB51" s="84"/>
      <c r="VFC51" s="84"/>
      <c r="VFD51" s="84"/>
      <c r="VFE51" s="84"/>
      <c r="VFF51" s="84"/>
      <c r="VFG51" s="84"/>
      <c r="VFH51" s="84"/>
      <c r="VFI51" s="84"/>
      <c r="VFJ51" s="84"/>
      <c r="VFK51" s="84"/>
      <c r="VFL51" s="84"/>
      <c r="VFM51" s="84"/>
      <c r="VFN51" s="84"/>
      <c r="VFO51" s="84"/>
      <c r="VFP51" s="84"/>
      <c r="VFQ51" s="84"/>
      <c r="VFR51" s="84"/>
      <c r="VFS51" s="84"/>
      <c r="VFT51" s="84"/>
      <c r="VFU51" s="84"/>
      <c r="VFV51" s="84"/>
      <c r="VFW51" s="84"/>
      <c r="VFX51" s="84"/>
      <c r="VFY51" s="84"/>
      <c r="VFZ51" s="84"/>
      <c r="VGA51" s="84"/>
      <c r="VGB51" s="84"/>
      <c r="VGC51" s="84"/>
      <c r="VGD51" s="84"/>
      <c r="VGE51" s="84"/>
      <c r="VGF51" s="84"/>
      <c r="VGG51" s="84"/>
      <c r="VGH51" s="84"/>
      <c r="VGI51" s="84"/>
      <c r="VGJ51" s="84"/>
      <c r="VGK51" s="84"/>
      <c r="VGL51" s="84"/>
      <c r="VGM51" s="84"/>
      <c r="VGN51" s="84"/>
      <c r="VGO51" s="84"/>
      <c r="VGP51" s="84"/>
      <c r="VGQ51" s="84"/>
      <c r="VGR51" s="84"/>
      <c r="VGS51" s="84"/>
      <c r="VGT51" s="84"/>
      <c r="VGU51" s="84"/>
      <c r="VGV51" s="84"/>
      <c r="VGW51" s="84"/>
      <c r="VGX51" s="84"/>
      <c r="VGY51" s="84"/>
      <c r="VGZ51" s="84"/>
      <c r="VHA51" s="84"/>
      <c r="VHB51" s="84"/>
      <c r="VHC51" s="84"/>
      <c r="VHD51" s="84"/>
      <c r="VHE51" s="84"/>
      <c r="VHF51" s="84"/>
      <c r="VHG51" s="84"/>
      <c r="VHH51" s="84"/>
      <c r="VHI51" s="84"/>
      <c r="VHJ51" s="84"/>
      <c r="VHK51" s="84"/>
      <c r="VHL51" s="84"/>
      <c r="VHM51" s="84"/>
      <c r="VHN51" s="84"/>
      <c r="VHO51" s="84"/>
      <c r="VHP51" s="84"/>
      <c r="VHQ51" s="84"/>
      <c r="VHR51" s="84"/>
      <c r="VHS51" s="84"/>
      <c r="VHT51" s="84"/>
      <c r="VHU51" s="84"/>
      <c r="VHV51" s="84"/>
      <c r="VHW51" s="84"/>
      <c r="VHX51" s="84"/>
      <c r="VHY51" s="84"/>
      <c r="VHZ51" s="84"/>
      <c r="VIA51" s="84"/>
      <c r="VIB51" s="84"/>
      <c r="VIC51" s="84"/>
      <c r="VID51" s="84"/>
      <c r="VIE51" s="84"/>
      <c r="VIF51" s="84"/>
      <c r="VIG51" s="84"/>
      <c r="VIH51" s="84"/>
      <c r="VII51" s="84"/>
      <c r="VIJ51" s="84"/>
      <c r="VIK51" s="84"/>
      <c r="VIL51" s="84"/>
      <c r="VIM51" s="84"/>
      <c r="VIN51" s="84"/>
      <c r="VIO51" s="84"/>
      <c r="VIP51" s="84"/>
      <c r="VIQ51" s="84"/>
      <c r="VIR51" s="84"/>
      <c r="VIS51" s="84"/>
      <c r="VIT51" s="84"/>
      <c r="VIU51" s="84"/>
      <c r="VIV51" s="84"/>
      <c r="VIW51" s="84"/>
      <c r="VIX51" s="84"/>
      <c r="VIY51" s="84"/>
      <c r="VIZ51" s="84"/>
      <c r="VJA51" s="84"/>
      <c r="VJB51" s="84"/>
      <c r="VJC51" s="84"/>
      <c r="VJD51" s="84"/>
      <c r="VJE51" s="84"/>
      <c r="VJF51" s="84"/>
      <c r="VJG51" s="84"/>
      <c r="VJH51" s="84"/>
      <c r="VJI51" s="84"/>
      <c r="VJJ51" s="84"/>
      <c r="VJK51" s="84"/>
      <c r="VJL51" s="84"/>
      <c r="VJM51" s="84"/>
      <c r="VJN51" s="84"/>
      <c r="VJO51" s="84"/>
      <c r="VJP51" s="84"/>
      <c r="VJQ51" s="84"/>
      <c r="VJR51" s="84"/>
      <c r="VJS51" s="84"/>
      <c r="VJT51" s="84"/>
      <c r="VJU51" s="84"/>
      <c r="VJV51" s="84"/>
      <c r="VJW51" s="84"/>
      <c r="VJX51" s="84"/>
      <c r="VJY51" s="84"/>
      <c r="VJZ51" s="84"/>
      <c r="VKA51" s="84"/>
      <c r="VKB51" s="84"/>
      <c r="VKC51" s="84"/>
      <c r="VKD51" s="84"/>
      <c r="VKE51" s="84"/>
      <c r="VKF51" s="84"/>
      <c r="VKG51" s="84"/>
      <c r="VKH51" s="84"/>
      <c r="VKI51" s="84"/>
      <c r="VKJ51" s="84"/>
      <c r="VKK51" s="84"/>
      <c r="VKL51" s="84"/>
      <c r="VKM51" s="84"/>
      <c r="VKN51" s="84"/>
      <c r="VKO51" s="84"/>
      <c r="VKP51" s="84"/>
      <c r="VKQ51" s="84"/>
      <c r="VKR51" s="84"/>
      <c r="VKS51" s="84"/>
      <c r="VKT51" s="84"/>
      <c r="VKU51" s="84"/>
      <c r="VKV51" s="84"/>
      <c r="VKW51" s="84"/>
      <c r="VKX51" s="84"/>
      <c r="VKY51" s="84"/>
      <c r="VKZ51" s="84"/>
      <c r="VLA51" s="84"/>
      <c r="VLB51" s="84"/>
      <c r="VLC51" s="84"/>
      <c r="VLD51" s="84"/>
      <c r="VLE51" s="84"/>
      <c r="VLF51" s="84"/>
      <c r="VLG51" s="84"/>
      <c r="VLH51" s="84"/>
      <c r="VLI51" s="84"/>
      <c r="VLJ51" s="84"/>
      <c r="VLK51" s="84"/>
      <c r="VLL51" s="84"/>
      <c r="VLM51" s="84"/>
      <c r="VLN51" s="84"/>
      <c r="VLO51" s="84"/>
      <c r="VLP51" s="84"/>
      <c r="VLQ51" s="84"/>
      <c r="VLR51" s="84"/>
      <c r="VLS51" s="84"/>
      <c r="VLT51" s="84"/>
      <c r="VLU51" s="84"/>
      <c r="VLV51" s="84"/>
      <c r="VLW51" s="84"/>
      <c r="VLX51" s="84"/>
      <c r="VLY51" s="84"/>
      <c r="VLZ51" s="84"/>
      <c r="VMA51" s="84"/>
      <c r="VMB51" s="84"/>
      <c r="VMC51" s="84"/>
      <c r="VMD51" s="84"/>
      <c r="VME51" s="84"/>
      <c r="VMF51" s="84"/>
      <c r="VMG51" s="84"/>
      <c r="VMH51" s="84"/>
      <c r="VMI51" s="84"/>
      <c r="VMJ51" s="84"/>
      <c r="VMK51" s="84"/>
      <c r="VML51" s="84"/>
      <c r="VMM51" s="84"/>
      <c r="VMN51" s="84"/>
      <c r="VMO51" s="84"/>
      <c r="VMP51" s="84"/>
      <c r="VMQ51" s="84"/>
      <c r="VMR51" s="84"/>
      <c r="VMS51" s="84"/>
      <c r="VMT51" s="84"/>
      <c r="VMU51" s="84"/>
      <c r="VMV51" s="84"/>
      <c r="VMW51" s="84"/>
      <c r="VMX51" s="84"/>
      <c r="VMY51" s="84"/>
      <c r="VMZ51" s="84"/>
      <c r="VNA51" s="84"/>
      <c r="VNB51" s="84"/>
      <c r="VNC51" s="84"/>
      <c r="VND51" s="84"/>
      <c r="VNE51" s="84"/>
      <c r="VNF51" s="84"/>
      <c r="VNG51" s="84"/>
      <c r="VNH51" s="84"/>
      <c r="VNI51" s="84"/>
      <c r="VNJ51" s="84"/>
      <c r="VNK51" s="84"/>
      <c r="VNL51" s="84"/>
      <c r="VNM51" s="84"/>
      <c r="VNN51" s="84"/>
      <c r="VNO51" s="84"/>
      <c r="VNP51" s="84"/>
      <c r="VNQ51" s="84"/>
      <c r="VNR51" s="84"/>
      <c r="VNS51" s="84"/>
      <c r="VNT51" s="84"/>
      <c r="VNU51" s="84"/>
      <c r="VNV51" s="84"/>
      <c r="VNW51" s="84"/>
      <c r="VNX51" s="84"/>
      <c r="VNY51" s="84"/>
      <c r="VNZ51" s="84"/>
      <c r="VOA51" s="84"/>
      <c r="VOB51" s="84"/>
      <c r="VOC51" s="84"/>
      <c r="VOD51" s="84"/>
      <c r="VOE51" s="84"/>
      <c r="VOF51" s="84"/>
      <c r="VOG51" s="84"/>
      <c r="VOH51" s="84"/>
      <c r="VOI51" s="84"/>
      <c r="VOJ51" s="84"/>
      <c r="VOK51" s="84"/>
      <c r="VOL51" s="84"/>
      <c r="VOM51" s="84"/>
      <c r="VON51" s="84"/>
      <c r="VOO51" s="84"/>
      <c r="VOP51" s="84"/>
      <c r="VOQ51" s="84"/>
      <c r="VOR51" s="84"/>
      <c r="VOS51" s="84"/>
      <c r="VOT51" s="84"/>
      <c r="VOU51" s="84"/>
      <c r="VOV51" s="84"/>
      <c r="VOW51" s="84"/>
      <c r="VOX51" s="84"/>
      <c r="VOY51" s="84"/>
      <c r="VOZ51" s="84"/>
      <c r="VPA51" s="84"/>
      <c r="VPB51" s="84"/>
      <c r="VPC51" s="84"/>
      <c r="VPD51" s="84"/>
      <c r="VPE51" s="84"/>
      <c r="VPF51" s="84"/>
      <c r="VPG51" s="84"/>
      <c r="VPH51" s="84"/>
      <c r="VPI51" s="84"/>
      <c r="VPJ51" s="84"/>
      <c r="VPK51" s="84"/>
      <c r="VPL51" s="84"/>
      <c r="VPM51" s="84"/>
      <c r="VPN51" s="84"/>
      <c r="VPO51" s="84"/>
      <c r="VPP51" s="84"/>
      <c r="VPQ51" s="84"/>
      <c r="VPR51" s="84"/>
      <c r="VPS51" s="84"/>
      <c r="VPT51" s="84"/>
      <c r="VPU51" s="84"/>
      <c r="VPV51" s="84"/>
      <c r="VPW51" s="84"/>
      <c r="VPX51" s="84"/>
      <c r="VPY51" s="84"/>
      <c r="VPZ51" s="84"/>
      <c r="VQA51" s="84"/>
      <c r="VQB51" s="84"/>
      <c r="VQC51" s="84"/>
      <c r="VQD51" s="84"/>
      <c r="VQE51" s="84"/>
      <c r="VQF51" s="84"/>
      <c r="VQG51" s="84"/>
      <c r="VQH51" s="84"/>
      <c r="VQI51" s="84"/>
      <c r="VQJ51" s="84"/>
      <c r="VQK51" s="84"/>
      <c r="VQL51" s="84"/>
      <c r="VQM51" s="84"/>
      <c r="VQN51" s="84"/>
      <c r="VQO51" s="84"/>
      <c r="VQP51" s="84"/>
      <c r="VQQ51" s="84"/>
      <c r="VQR51" s="84"/>
      <c r="VQS51" s="84"/>
      <c r="VQT51" s="84"/>
      <c r="VQU51" s="84"/>
      <c r="VQV51" s="84"/>
      <c r="VQW51" s="84"/>
      <c r="VQX51" s="84"/>
      <c r="VQY51" s="84"/>
      <c r="VQZ51" s="84"/>
      <c r="VRA51" s="84"/>
      <c r="VRB51" s="84"/>
      <c r="VRC51" s="84"/>
      <c r="VRD51" s="84"/>
      <c r="VRE51" s="84"/>
      <c r="VRF51" s="84"/>
      <c r="VRG51" s="84"/>
      <c r="VRH51" s="84"/>
      <c r="VRI51" s="84"/>
      <c r="VRJ51" s="84"/>
      <c r="VRK51" s="84"/>
      <c r="VRL51" s="84"/>
      <c r="VRM51" s="84"/>
      <c r="VRN51" s="84"/>
      <c r="VRO51" s="84"/>
      <c r="VRP51" s="84"/>
      <c r="VRQ51" s="84"/>
      <c r="VRR51" s="84"/>
      <c r="VRS51" s="84"/>
      <c r="VRT51" s="84"/>
      <c r="VRU51" s="84"/>
      <c r="VRV51" s="84"/>
      <c r="VRW51" s="84"/>
      <c r="VRX51" s="84"/>
      <c r="VRY51" s="84"/>
      <c r="VRZ51" s="84"/>
      <c r="VSA51" s="84"/>
      <c r="VSB51" s="84"/>
      <c r="VSC51" s="84"/>
      <c r="VSD51" s="84"/>
      <c r="VSE51" s="84"/>
      <c r="VSF51" s="84"/>
      <c r="VSG51" s="84"/>
      <c r="VSH51" s="84"/>
      <c r="VSI51" s="84"/>
      <c r="VSJ51" s="84"/>
      <c r="VSK51" s="84"/>
      <c r="VSL51" s="84"/>
      <c r="VSM51" s="84"/>
      <c r="VSN51" s="84"/>
      <c r="VSO51" s="84"/>
      <c r="VSP51" s="84"/>
      <c r="VSQ51" s="84"/>
      <c r="VSR51" s="84"/>
      <c r="VSS51" s="84"/>
      <c r="VST51" s="84"/>
      <c r="VSU51" s="84"/>
      <c r="VSV51" s="84"/>
      <c r="VSW51" s="84"/>
      <c r="VSX51" s="84"/>
      <c r="VSY51" s="84"/>
      <c r="VSZ51" s="84"/>
      <c r="VTA51" s="84"/>
      <c r="VTB51" s="84"/>
      <c r="VTC51" s="84"/>
      <c r="VTD51" s="84"/>
      <c r="VTE51" s="84"/>
      <c r="VTF51" s="84"/>
      <c r="VTG51" s="84"/>
      <c r="VTH51" s="84"/>
      <c r="VTI51" s="84"/>
      <c r="VTJ51" s="84"/>
      <c r="VTK51" s="84"/>
      <c r="VTL51" s="84"/>
      <c r="VTM51" s="84"/>
      <c r="VTN51" s="84"/>
      <c r="VTO51" s="84"/>
      <c r="VTP51" s="84"/>
      <c r="VTQ51" s="84"/>
      <c r="VTR51" s="84"/>
      <c r="VTS51" s="84"/>
      <c r="VTT51" s="84"/>
      <c r="VTU51" s="84"/>
      <c r="VTV51" s="84"/>
      <c r="VTW51" s="84"/>
      <c r="VTX51" s="84"/>
      <c r="VTY51" s="84"/>
      <c r="VTZ51" s="84"/>
      <c r="VUA51" s="84"/>
      <c r="VUB51" s="84"/>
      <c r="VUC51" s="84"/>
      <c r="VUD51" s="84"/>
      <c r="VUE51" s="84"/>
      <c r="VUF51" s="84"/>
      <c r="VUG51" s="84"/>
      <c r="VUH51" s="84"/>
      <c r="VUI51" s="84"/>
      <c r="VUJ51" s="84"/>
      <c r="VUK51" s="84"/>
      <c r="VUL51" s="84"/>
      <c r="VUM51" s="84"/>
      <c r="VUN51" s="84"/>
      <c r="VUO51" s="84"/>
      <c r="VUP51" s="84"/>
      <c r="VUQ51" s="84"/>
      <c r="VUR51" s="84"/>
      <c r="VUS51" s="84"/>
      <c r="VUT51" s="84"/>
      <c r="VUU51" s="84"/>
      <c r="VUV51" s="84"/>
      <c r="VUW51" s="84"/>
      <c r="VUX51" s="84"/>
      <c r="VUY51" s="84"/>
      <c r="VUZ51" s="84"/>
      <c r="VVA51" s="84"/>
      <c r="VVB51" s="84"/>
      <c r="VVC51" s="84"/>
      <c r="VVD51" s="84"/>
      <c r="VVE51" s="84"/>
      <c r="VVF51" s="84"/>
      <c r="VVG51" s="84"/>
      <c r="VVH51" s="84"/>
      <c r="VVI51" s="84"/>
      <c r="VVJ51" s="84"/>
      <c r="VVK51" s="84"/>
      <c r="VVL51" s="84"/>
      <c r="VVM51" s="84"/>
      <c r="VVN51" s="84"/>
      <c r="VVO51" s="84"/>
      <c r="VVP51" s="84"/>
      <c r="VVQ51" s="84"/>
      <c r="VVR51" s="84"/>
      <c r="VVS51" s="84"/>
      <c r="VVT51" s="84"/>
      <c r="VVU51" s="84"/>
      <c r="VVV51" s="84"/>
      <c r="VVW51" s="84"/>
      <c r="VVX51" s="84"/>
      <c r="VVY51" s="84"/>
      <c r="VVZ51" s="84"/>
      <c r="VWA51" s="84"/>
      <c r="VWB51" s="84"/>
      <c r="VWC51" s="84"/>
      <c r="VWD51" s="84"/>
      <c r="VWE51" s="84"/>
      <c r="VWF51" s="84"/>
      <c r="VWG51" s="84"/>
      <c r="VWH51" s="84"/>
      <c r="VWI51" s="84"/>
      <c r="VWJ51" s="84"/>
      <c r="VWK51" s="84"/>
      <c r="VWL51" s="84"/>
      <c r="VWM51" s="84"/>
      <c r="VWN51" s="84"/>
      <c r="VWO51" s="84"/>
      <c r="VWP51" s="84"/>
      <c r="VWQ51" s="84"/>
      <c r="VWR51" s="84"/>
      <c r="VWS51" s="84"/>
      <c r="VWT51" s="84"/>
      <c r="VWU51" s="84"/>
      <c r="VWV51" s="84"/>
      <c r="VWW51" s="84"/>
      <c r="VWX51" s="84"/>
      <c r="VWY51" s="84"/>
      <c r="VWZ51" s="84"/>
      <c r="VXA51" s="84"/>
      <c r="VXB51" s="84"/>
      <c r="VXC51" s="84"/>
      <c r="VXD51" s="84"/>
      <c r="VXE51" s="84"/>
      <c r="VXF51" s="84"/>
      <c r="VXG51" s="84"/>
      <c r="VXH51" s="84"/>
      <c r="VXI51" s="84"/>
      <c r="VXJ51" s="84"/>
      <c r="VXK51" s="84"/>
      <c r="VXL51" s="84"/>
      <c r="VXM51" s="84"/>
      <c r="VXN51" s="84"/>
      <c r="VXO51" s="84"/>
      <c r="VXP51" s="84"/>
      <c r="VXQ51" s="84"/>
      <c r="VXR51" s="84"/>
      <c r="VXS51" s="84"/>
      <c r="VXT51" s="84"/>
      <c r="VXU51" s="84"/>
      <c r="VXV51" s="84"/>
      <c r="VXW51" s="84"/>
      <c r="VXX51" s="84"/>
      <c r="VXY51" s="84"/>
      <c r="VXZ51" s="84"/>
      <c r="VYA51" s="84"/>
      <c r="VYB51" s="84"/>
      <c r="VYC51" s="84"/>
      <c r="VYD51" s="84"/>
      <c r="VYE51" s="84"/>
      <c r="VYF51" s="84"/>
      <c r="VYG51" s="84"/>
      <c r="VYH51" s="84"/>
      <c r="VYI51" s="84"/>
      <c r="VYJ51" s="84"/>
      <c r="VYK51" s="84"/>
      <c r="VYL51" s="84"/>
      <c r="VYM51" s="84"/>
      <c r="VYN51" s="84"/>
      <c r="VYO51" s="84"/>
      <c r="VYP51" s="84"/>
      <c r="VYQ51" s="84"/>
      <c r="VYR51" s="84"/>
      <c r="VYS51" s="84"/>
      <c r="VYT51" s="84"/>
      <c r="VYU51" s="84"/>
      <c r="VYV51" s="84"/>
      <c r="VYW51" s="84"/>
      <c r="VYX51" s="84"/>
      <c r="VYY51" s="84"/>
      <c r="VYZ51" s="84"/>
      <c r="VZA51" s="84"/>
      <c r="VZB51" s="84"/>
      <c r="VZC51" s="84"/>
      <c r="VZD51" s="84"/>
      <c r="VZE51" s="84"/>
      <c r="VZF51" s="84"/>
      <c r="VZG51" s="84"/>
      <c r="VZH51" s="84"/>
      <c r="VZI51" s="84"/>
      <c r="VZJ51" s="84"/>
      <c r="VZK51" s="84"/>
      <c r="VZL51" s="84"/>
      <c r="VZM51" s="84"/>
      <c r="VZN51" s="84"/>
      <c r="VZO51" s="84"/>
      <c r="VZP51" s="84"/>
      <c r="VZQ51" s="84"/>
      <c r="VZR51" s="84"/>
      <c r="VZS51" s="84"/>
      <c r="VZT51" s="84"/>
      <c r="VZU51" s="84"/>
      <c r="VZV51" s="84"/>
      <c r="VZW51" s="84"/>
      <c r="VZX51" s="84"/>
      <c r="VZY51" s="84"/>
      <c r="VZZ51" s="84"/>
      <c r="WAA51" s="84"/>
      <c r="WAB51" s="84"/>
      <c r="WAC51" s="84"/>
      <c r="WAD51" s="84"/>
      <c r="WAE51" s="84"/>
      <c r="WAF51" s="84"/>
      <c r="WAG51" s="84"/>
      <c r="WAH51" s="84"/>
      <c r="WAI51" s="84"/>
      <c r="WAJ51" s="84"/>
      <c r="WAK51" s="84"/>
      <c r="WAL51" s="84"/>
      <c r="WAM51" s="84"/>
      <c r="WAN51" s="84"/>
      <c r="WAO51" s="84"/>
      <c r="WAP51" s="84"/>
      <c r="WAQ51" s="84"/>
      <c r="WAR51" s="84"/>
      <c r="WAS51" s="84"/>
      <c r="WAT51" s="84"/>
      <c r="WAU51" s="84"/>
      <c r="WAV51" s="84"/>
      <c r="WAW51" s="84"/>
      <c r="WAX51" s="84"/>
      <c r="WAY51" s="84"/>
      <c r="WAZ51" s="84"/>
      <c r="WBA51" s="84"/>
      <c r="WBB51" s="84"/>
      <c r="WBC51" s="84"/>
      <c r="WBD51" s="84"/>
      <c r="WBE51" s="84"/>
      <c r="WBF51" s="84"/>
      <c r="WBG51" s="84"/>
      <c r="WBH51" s="84"/>
      <c r="WBI51" s="84"/>
      <c r="WBJ51" s="84"/>
      <c r="WBK51" s="84"/>
      <c r="WBL51" s="84"/>
      <c r="WBM51" s="84"/>
      <c r="WBN51" s="84"/>
      <c r="WBO51" s="84"/>
      <c r="WBP51" s="84"/>
      <c r="WBQ51" s="84"/>
      <c r="WBR51" s="84"/>
      <c r="WBS51" s="84"/>
      <c r="WBT51" s="84"/>
      <c r="WBU51" s="84"/>
      <c r="WBV51" s="84"/>
      <c r="WBW51" s="84"/>
      <c r="WBX51" s="84"/>
      <c r="WBY51" s="84"/>
      <c r="WBZ51" s="84"/>
      <c r="WCA51" s="84"/>
      <c r="WCB51" s="84"/>
      <c r="WCC51" s="84"/>
      <c r="WCD51" s="84"/>
      <c r="WCE51" s="84"/>
      <c r="WCF51" s="84"/>
      <c r="WCG51" s="84"/>
      <c r="WCH51" s="84"/>
      <c r="WCI51" s="84"/>
      <c r="WCJ51" s="84"/>
      <c r="WCK51" s="84"/>
      <c r="WCL51" s="84"/>
      <c r="WCM51" s="84"/>
      <c r="WCN51" s="84"/>
      <c r="WCO51" s="84"/>
      <c r="WCP51" s="84"/>
      <c r="WCQ51" s="84"/>
      <c r="WCR51" s="84"/>
      <c r="WCS51" s="84"/>
      <c r="WCT51" s="84"/>
      <c r="WCU51" s="84"/>
      <c r="WCV51" s="84"/>
      <c r="WCW51" s="84"/>
      <c r="WCX51" s="84"/>
      <c r="WCY51" s="84"/>
      <c r="WCZ51" s="84"/>
      <c r="WDA51" s="84"/>
      <c r="WDB51" s="84"/>
      <c r="WDC51" s="84"/>
      <c r="WDD51" s="84"/>
      <c r="WDE51" s="84"/>
      <c r="WDF51" s="84"/>
      <c r="WDG51" s="84"/>
      <c r="WDH51" s="84"/>
      <c r="WDI51" s="84"/>
      <c r="WDJ51" s="84"/>
      <c r="WDK51" s="84"/>
      <c r="WDL51" s="84"/>
      <c r="WDM51" s="84"/>
      <c r="WDN51" s="84"/>
      <c r="WDO51" s="84"/>
      <c r="WDP51" s="84"/>
      <c r="WDQ51" s="84"/>
      <c r="WDR51" s="84"/>
      <c r="WDS51" s="84"/>
      <c r="WDT51" s="84"/>
      <c r="WDU51" s="84"/>
      <c r="WDV51" s="84"/>
      <c r="WDW51" s="84"/>
      <c r="WDX51" s="84"/>
      <c r="WDY51" s="84"/>
      <c r="WDZ51" s="84"/>
      <c r="WEA51" s="84"/>
      <c r="WEB51" s="84"/>
      <c r="WEC51" s="84"/>
      <c r="WED51" s="84"/>
      <c r="WEE51" s="84"/>
      <c r="WEF51" s="84"/>
      <c r="WEG51" s="84"/>
      <c r="WEH51" s="84"/>
      <c r="WEI51" s="84"/>
      <c r="WEJ51" s="84"/>
      <c r="WEK51" s="84"/>
      <c r="WEL51" s="84"/>
      <c r="WEM51" s="84"/>
      <c r="WEN51" s="84"/>
      <c r="WEO51" s="84"/>
      <c r="WEP51" s="84"/>
      <c r="WEQ51" s="84"/>
      <c r="WER51" s="84"/>
      <c r="WES51" s="84"/>
      <c r="WET51" s="84"/>
      <c r="WEU51" s="84"/>
      <c r="WEV51" s="84"/>
      <c r="WEW51" s="84"/>
      <c r="WEX51" s="84"/>
      <c r="WEY51" s="84"/>
      <c r="WEZ51" s="84"/>
      <c r="WFA51" s="84"/>
      <c r="WFB51" s="84"/>
      <c r="WFC51" s="84"/>
      <c r="WFD51" s="84"/>
      <c r="WFE51" s="84"/>
      <c r="WFF51" s="84"/>
      <c r="WFG51" s="84"/>
      <c r="WFH51" s="84"/>
      <c r="WFI51" s="84"/>
      <c r="WFJ51" s="84"/>
      <c r="WFK51" s="84"/>
      <c r="WFL51" s="84"/>
      <c r="WFM51" s="84"/>
      <c r="WFN51" s="84"/>
      <c r="WFO51" s="84"/>
      <c r="WFP51" s="84"/>
      <c r="WFQ51" s="84"/>
      <c r="WFR51" s="84"/>
      <c r="WFS51" s="84"/>
      <c r="WFT51" s="84"/>
      <c r="WFU51" s="84"/>
      <c r="WFV51" s="84"/>
      <c r="WFW51" s="84"/>
      <c r="WFX51" s="84"/>
      <c r="WFY51" s="84"/>
      <c r="WFZ51" s="84"/>
      <c r="WGA51" s="84"/>
      <c r="WGB51" s="84"/>
      <c r="WGC51" s="84"/>
      <c r="WGD51" s="84"/>
      <c r="WGE51" s="84"/>
      <c r="WGF51" s="84"/>
      <c r="WGG51" s="84"/>
      <c r="WGH51" s="84"/>
      <c r="WGI51" s="84"/>
      <c r="WGJ51" s="84"/>
      <c r="WGK51" s="84"/>
      <c r="WGL51" s="84"/>
      <c r="WGM51" s="84"/>
      <c r="WGN51" s="84"/>
      <c r="WGO51" s="84"/>
      <c r="WGP51" s="84"/>
      <c r="WGQ51" s="84"/>
      <c r="WGR51" s="84"/>
      <c r="WGS51" s="84"/>
      <c r="WGT51" s="84"/>
      <c r="WGU51" s="84"/>
      <c r="WGV51" s="84"/>
      <c r="WGW51" s="84"/>
      <c r="WGX51" s="84"/>
      <c r="WGY51" s="84"/>
      <c r="WGZ51" s="84"/>
      <c r="WHA51" s="84"/>
      <c r="WHB51" s="84"/>
      <c r="WHC51" s="84"/>
      <c r="WHD51" s="84"/>
      <c r="WHE51" s="84"/>
      <c r="WHF51" s="84"/>
      <c r="WHG51" s="84"/>
      <c r="WHH51" s="84"/>
      <c r="WHI51" s="84"/>
      <c r="WHJ51" s="84"/>
      <c r="WHK51" s="84"/>
      <c r="WHL51" s="84"/>
      <c r="WHM51" s="84"/>
      <c r="WHN51" s="84"/>
      <c r="WHO51" s="84"/>
      <c r="WHP51" s="84"/>
      <c r="WHQ51" s="84"/>
      <c r="WHR51" s="84"/>
      <c r="WHS51" s="84"/>
      <c r="WHT51" s="84"/>
      <c r="WHU51" s="84"/>
      <c r="WHV51" s="84"/>
      <c r="WHW51" s="84"/>
      <c r="WHX51" s="84"/>
      <c r="WHY51" s="84"/>
      <c r="WHZ51" s="84"/>
      <c r="WIA51" s="84"/>
      <c r="WIB51" s="84"/>
      <c r="WIC51" s="84"/>
      <c r="WID51" s="84"/>
      <c r="WIE51" s="84"/>
      <c r="WIF51" s="84"/>
      <c r="WIG51" s="84"/>
      <c r="WIH51" s="84"/>
      <c r="WII51" s="84"/>
      <c r="WIJ51" s="84"/>
      <c r="WIK51" s="84"/>
      <c r="WIL51" s="84"/>
      <c r="WIM51" s="84"/>
      <c r="WIN51" s="84"/>
      <c r="WIO51" s="84"/>
      <c r="WIP51" s="84"/>
      <c r="WIQ51" s="84"/>
      <c r="WIR51" s="84"/>
      <c r="WIS51" s="84"/>
      <c r="WIT51" s="84"/>
      <c r="WIU51" s="84"/>
      <c r="WIV51" s="84"/>
      <c r="WIW51" s="84"/>
      <c r="WIX51" s="84"/>
      <c r="WIY51" s="84"/>
      <c r="WIZ51" s="84"/>
      <c r="WJA51" s="84"/>
      <c r="WJB51" s="84"/>
      <c r="WJC51" s="84"/>
      <c r="WJD51" s="84"/>
      <c r="WJE51" s="84"/>
      <c r="WJF51" s="84"/>
      <c r="WJG51" s="84"/>
      <c r="WJH51" s="84"/>
      <c r="WJI51" s="84"/>
      <c r="WJJ51" s="84"/>
      <c r="WJK51" s="84"/>
      <c r="WJL51" s="84"/>
      <c r="WJM51" s="84"/>
      <c r="WJN51" s="84"/>
      <c r="WJO51" s="84"/>
      <c r="WJP51" s="84"/>
      <c r="WJQ51" s="84"/>
      <c r="WJR51" s="84"/>
      <c r="WJS51" s="84"/>
      <c r="WJT51" s="84"/>
      <c r="WJU51" s="84"/>
      <c r="WJV51" s="84"/>
      <c r="WJW51" s="84"/>
      <c r="WJX51" s="84"/>
      <c r="WJY51" s="84"/>
      <c r="WJZ51" s="84"/>
      <c r="WKA51" s="84"/>
      <c r="WKB51" s="84"/>
      <c r="WKC51" s="84"/>
      <c r="WKD51" s="84"/>
      <c r="WKE51" s="84"/>
      <c r="WKF51" s="84"/>
      <c r="WKG51" s="84"/>
      <c r="WKH51" s="84"/>
      <c r="WKI51" s="84"/>
      <c r="WKJ51" s="84"/>
      <c r="WKK51" s="84"/>
      <c r="WKL51" s="84"/>
      <c r="WKM51" s="84"/>
      <c r="WKN51" s="84"/>
      <c r="WKO51" s="84"/>
      <c r="WKP51" s="84"/>
      <c r="WKQ51" s="84"/>
      <c r="WKR51" s="84"/>
      <c r="WKS51" s="84"/>
      <c r="WKT51" s="84"/>
      <c r="WKU51" s="84"/>
      <c r="WKV51" s="84"/>
      <c r="WKW51" s="84"/>
      <c r="WKX51" s="84"/>
      <c r="WKY51" s="84"/>
      <c r="WKZ51" s="84"/>
      <c r="WLA51" s="84"/>
      <c r="WLB51" s="84"/>
      <c r="WLC51" s="84"/>
      <c r="WLD51" s="84"/>
      <c r="WLE51" s="84"/>
      <c r="WLF51" s="84"/>
      <c r="WLG51" s="84"/>
      <c r="WLH51" s="84"/>
      <c r="WLI51" s="84"/>
      <c r="WLJ51" s="84"/>
      <c r="WLK51" s="84"/>
      <c r="WLL51" s="84"/>
      <c r="WLM51" s="84"/>
      <c r="WLN51" s="84"/>
      <c r="WLO51" s="84"/>
      <c r="WLP51" s="84"/>
      <c r="WLQ51" s="84"/>
      <c r="WLR51" s="84"/>
      <c r="WLS51" s="84"/>
      <c r="WLT51" s="84"/>
      <c r="WLU51" s="84"/>
      <c r="WLV51" s="84"/>
      <c r="WLW51" s="84"/>
      <c r="WLX51" s="84"/>
      <c r="WLY51" s="84"/>
      <c r="WLZ51" s="84"/>
      <c r="WMA51" s="84"/>
      <c r="WMB51" s="84"/>
      <c r="WMC51" s="84"/>
      <c r="WMD51" s="84"/>
      <c r="WME51" s="84"/>
      <c r="WMF51" s="84"/>
      <c r="WMG51" s="84"/>
      <c r="WMH51" s="84"/>
      <c r="WMI51" s="84"/>
      <c r="WMJ51" s="84"/>
      <c r="WMK51" s="84"/>
      <c r="WML51" s="84"/>
      <c r="WMM51" s="84"/>
      <c r="WMN51" s="84"/>
      <c r="WMO51" s="84"/>
      <c r="WMP51" s="84"/>
      <c r="WMQ51" s="84"/>
      <c r="WMR51" s="84"/>
      <c r="WMS51" s="84"/>
      <c r="WMT51" s="84"/>
      <c r="WMU51" s="84"/>
      <c r="WMV51" s="84"/>
      <c r="WMW51" s="84"/>
      <c r="WMX51" s="84"/>
      <c r="WMY51" s="84"/>
      <c r="WMZ51" s="84"/>
      <c r="WNA51" s="84"/>
      <c r="WNB51" s="84"/>
      <c r="WNC51" s="84"/>
      <c r="WND51" s="84"/>
      <c r="WNE51" s="84"/>
      <c r="WNF51" s="84"/>
      <c r="WNG51" s="84"/>
      <c r="WNH51" s="84"/>
      <c r="WNI51" s="84"/>
      <c r="WNJ51" s="84"/>
      <c r="WNK51" s="84"/>
      <c r="WNL51" s="84"/>
      <c r="WNM51" s="84"/>
      <c r="WNN51" s="84"/>
      <c r="WNO51" s="84"/>
      <c r="WNP51" s="84"/>
      <c r="WNQ51" s="84"/>
      <c r="WNR51" s="84"/>
      <c r="WNS51" s="84"/>
      <c r="WNT51" s="84"/>
      <c r="WNU51" s="84"/>
      <c r="WNV51" s="84"/>
      <c r="WNW51" s="84"/>
      <c r="WNX51" s="84"/>
      <c r="WNY51" s="84"/>
      <c r="WNZ51" s="84"/>
      <c r="WOA51" s="84"/>
      <c r="WOB51" s="84"/>
      <c r="WOC51" s="84"/>
      <c r="WOD51" s="84"/>
      <c r="WOE51" s="84"/>
      <c r="WOF51" s="84"/>
      <c r="WOG51" s="84"/>
      <c r="WOH51" s="84"/>
      <c r="WOI51" s="84"/>
      <c r="WOJ51" s="84"/>
      <c r="WOK51" s="84"/>
      <c r="WOL51" s="84"/>
      <c r="WOM51" s="84"/>
      <c r="WON51" s="84"/>
      <c r="WOO51" s="84"/>
      <c r="WOP51" s="84"/>
      <c r="WOQ51" s="84"/>
      <c r="WOR51" s="84"/>
      <c r="WOS51" s="84"/>
      <c r="WOT51" s="84"/>
      <c r="WOU51" s="84"/>
      <c r="WOV51" s="84"/>
      <c r="WOW51" s="84"/>
      <c r="WOX51" s="84"/>
      <c r="WOY51" s="84"/>
      <c r="WOZ51" s="84"/>
      <c r="WPA51" s="84"/>
      <c r="WPB51" s="84"/>
      <c r="WPC51" s="84"/>
      <c r="WPD51" s="84"/>
      <c r="WPE51" s="84"/>
      <c r="WPF51" s="84"/>
      <c r="WPG51" s="84"/>
      <c r="WPH51" s="84"/>
      <c r="WPI51" s="84"/>
      <c r="WPJ51" s="84"/>
      <c r="WPK51" s="84"/>
      <c r="WPL51" s="84"/>
      <c r="WPM51" s="84"/>
      <c r="WPN51" s="84"/>
      <c r="WPO51" s="84"/>
      <c r="WPP51" s="84"/>
      <c r="WPQ51" s="84"/>
      <c r="WPR51" s="84"/>
      <c r="WPS51" s="84"/>
      <c r="WPT51" s="84"/>
      <c r="WPU51" s="84"/>
      <c r="WPV51" s="84"/>
      <c r="WPW51" s="84"/>
      <c r="WPX51" s="84"/>
      <c r="WPY51" s="84"/>
      <c r="WPZ51" s="84"/>
      <c r="WQA51" s="84"/>
      <c r="WQB51" s="84"/>
      <c r="WQC51" s="84"/>
      <c r="WQD51" s="84"/>
      <c r="WQE51" s="84"/>
      <c r="WQF51" s="84"/>
      <c r="WQG51" s="84"/>
      <c r="WQH51" s="84"/>
      <c r="WQI51" s="84"/>
      <c r="WQJ51" s="84"/>
      <c r="WQK51" s="84"/>
      <c r="WQL51" s="84"/>
      <c r="WQM51" s="84"/>
      <c r="WQN51" s="84"/>
      <c r="WQO51" s="84"/>
      <c r="WQP51" s="84"/>
      <c r="WQQ51" s="84"/>
      <c r="WQR51" s="84"/>
      <c r="WQS51" s="84"/>
      <c r="WQT51" s="84"/>
      <c r="WQU51" s="84"/>
      <c r="WQV51" s="84"/>
      <c r="WQW51" s="84"/>
      <c r="WQX51" s="84"/>
      <c r="WQY51" s="84"/>
      <c r="WQZ51" s="84"/>
      <c r="WRA51" s="84"/>
      <c r="WRB51" s="84"/>
      <c r="WRC51" s="84"/>
      <c r="WRD51" s="84"/>
      <c r="WRE51" s="84"/>
      <c r="WRF51" s="84"/>
      <c r="WRG51" s="84"/>
      <c r="WRH51" s="84"/>
      <c r="WRI51" s="84"/>
      <c r="WRJ51" s="84"/>
      <c r="WRK51" s="84"/>
      <c r="WRL51" s="84"/>
      <c r="WRM51" s="84"/>
      <c r="WRN51" s="84"/>
      <c r="WRO51" s="84"/>
      <c r="WRP51" s="84"/>
      <c r="WRQ51" s="84"/>
      <c r="WRR51" s="84"/>
      <c r="WRS51" s="84"/>
      <c r="WRT51" s="84"/>
      <c r="WRU51" s="84"/>
      <c r="WRV51" s="84"/>
      <c r="WRW51" s="84"/>
      <c r="WRX51" s="84"/>
      <c r="WRY51" s="84"/>
      <c r="WRZ51" s="84"/>
      <c r="WSA51" s="84"/>
      <c r="WSB51" s="84"/>
      <c r="WSC51" s="84"/>
      <c r="WSD51" s="84"/>
      <c r="WSE51" s="84"/>
      <c r="WSF51" s="84"/>
      <c r="WSG51" s="84"/>
      <c r="WSH51" s="84"/>
      <c r="WSI51" s="84"/>
      <c r="WSJ51" s="84"/>
      <c r="WSK51" s="84"/>
      <c r="WSL51" s="84"/>
      <c r="WSM51" s="84"/>
      <c r="WSN51" s="84"/>
      <c r="WSO51" s="84"/>
      <c r="WSP51" s="84"/>
      <c r="WSQ51" s="84"/>
      <c r="WSR51" s="84"/>
      <c r="WSS51" s="84"/>
      <c r="WST51" s="84"/>
      <c r="WSU51" s="84"/>
      <c r="WSV51" s="84"/>
      <c r="WSW51" s="84"/>
      <c r="WSX51" s="84"/>
      <c r="WSY51" s="84"/>
      <c r="WSZ51" s="84"/>
      <c r="WTA51" s="84"/>
      <c r="WTB51" s="84"/>
      <c r="WTC51" s="84"/>
      <c r="WTD51" s="84"/>
      <c r="WTE51" s="84"/>
      <c r="WTF51" s="84"/>
      <c r="WTG51" s="84"/>
      <c r="WTH51" s="84"/>
      <c r="WTI51" s="84"/>
      <c r="WTJ51" s="84"/>
      <c r="WTK51" s="84"/>
      <c r="WTL51" s="84"/>
      <c r="WTM51" s="84"/>
      <c r="WTN51" s="84"/>
      <c r="WTO51" s="84"/>
      <c r="WTP51" s="84"/>
      <c r="WTQ51" s="84"/>
      <c r="WTR51" s="84"/>
      <c r="WTS51" s="84"/>
      <c r="WTT51" s="84"/>
      <c r="WTU51" s="84"/>
      <c r="WTV51" s="84"/>
      <c r="WTW51" s="84"/>
      <c r="WTX51" s="84"/>
      <c r="WTY51" s="84"/>
      <c r="WTZ51" s="84"/>
      <c r="WUA51" s="84"/>
      <c r="WUB51" s="84"/>
      <c r="WUC51" s="84"/>
      <c r="WUD51" s="84"/>
      <c r="WUE51" s="84"/>
      <c r="WUF51" s="84"/>
      <c r="WUG51" s="84"/>
      <c r="WUH51" s="84"/>
      <c r="WUI51" s="84"/>
      <c r="WUJ51" s="84"/>
      <c r="WUK51" s="84"/>
      <c r="WUL51" s="84"/>
      <c r="WUM51" s="84"/>
      <c r="WUN51" s="84"/>
      <c r="WUO51" s="84"/>
      <c r="WUP51" s="84"/>
      <c r="WUQ51" s="84"/>
      <c r="WUR51" s="84"/>
      <c r="WUS51" s="84"/>
      <c r="WUT51" s="84"/>
      <c r="WUU51" s="84"/>
      <c r="WUV51" s="84"/>
      <c r="WUW51" s="84"/>
      <c r="WUX51" s="84"/>
      <c r="WUY51" s="84"/>
      <c r="WUZ51" s="84"/>
      <c r="WVA51" s="84"/>
      <c r="WVB51" s="84"/>
      <c r="WVC51" s="84"/>
      <c r="WVD51" s="84"/>
      <c r="WVE51" s="84"/>
      <c r="WVF51" s="84"/>
      <c r="WVG51" s="84"/>
      <c r="WVH51" s="84"/>
      <c r="WVI51" s="84"/>
      <c r="WVJ51" s="84"/>
      <c r="WVK51" s="84"/>
      <c r="WVL51" s="84"/>
      <c r="WVM51" s="84"/>
      <c r="WVN51" s="84"/>
      <c r="WVO51" s="84"/>
      <c r="WVP51" s="84"/>
      <c r="WVQ51" s="84"/>
      <c r="WVR51" s="84"/>
      <c r="WVS51" s="84"/>
      <c r="WVT51" s="84"/>
      <c r="WVU51" s="84"/>
      <c r="WVV51" s="84"/>
      <c r="WVW51" s="84"/>
      <c r="WVX51" s="84"/>
      <c r="WVY51" s="84"/>
      <c r="WVZ51" s="84"/>
      <c r="WWA51" s="84"/>
      <c r="WWB51" s="84"/>
      <c r="WWC51" s="84"/>
      <c r="WWD51" s="84"/>
      <c r="WWE51" s="84"/>
      <c r="WWF51" s="84"/>
      <c r="WWG51" s="84"/>
      <c r="WWH51" s="84"/>
      <c r="WWI51" s="84"/>
      <c r="WWJ51" s="84"/>
      <c r="WWK51" s="84"/>
      <c r="WWL51" s="84"/>
      <c r="WWM51" s="84"/>
      <c r="WWN51" s="84"/>
      <c r="WWO51" s="84"/>
      <c r="WWP51" s="84"/>
      <c r="WWQ51" s="84"/>
      <c r="WWR51" s="84"/>
      <c r="WWS51" s="84"/>
      <c r="WWT51" s="84"/>
      <c r="WWU51" s="84"/>
      <c r="WWV51" s="84"/>
      <c r="WWW51" s="84"/>
      <c r="WWX51" s="84"/>
      <c r="WWY51" s="84"/>
      <c r="WWZ51" s="84"/>
      <c r="WXA51" s="84"/>
      <c r="WXB51" s="84"/>
      <c r="WXC51" s="84"/>
      <c r="WXD51" s="84"/>
      <c r="WXE51" s="84"/>
      <c r="WXF51" s="84"/>
      <c r="WXG51" s="84"/>
      <c r="WXH51" s="84"/>
      <c r="WXI51" s="84"/>
      <c r="WXJ51" s="84"/>
      <c r="WXK51" s="84"/>
      <c r="WXL51" s="84"/>
      <c r="WXM51" s="84"/>
      <c r="WXN51" s="84"/>
      <c r="WXO51" s="84"/>
      <c r="WXP51" s="84"/>
      <c r="WXQ51" s="84"/>
      <c r="WXR51" s="84"/>
      <c r="WXS51" s="84"/>
      <c r="WXT51" s="84"/>
      <c r="WXU51" s="84"/>
      <c r="WXV51" s="84"/>
      <c r="WXW51" s="84"/>
      <c r="WXX51" s="84"/>
      <c r="WXY51" s="84"/>
      <c r="WXZ51" s="84"/>
      <c r="WYA51" s="84"/>
      <c r="WYB51" s="84"/>
      <c r="WYC51" s="84"/>
      <c r="WYD51" s="84"/>
      <c r="WYE51" s="84"/>
      <c r="WYF51" s="84"/>
      <c r="WYG51" s="84"/>
      <c r="WYH51" s="84"/>
      <c r="WYI51" s="84"/>
      <c r="WYJ51" s="84"/>
      <c r="WYK51" s="84"/>
      <c r="WYL51" s="84"/>
      <c r="WYM51" s="84"/>
      <c r="WYN51" s="84"/>
      <c r="WYO51" s="84"/>
      <c r="WYP51" s="84"/>
      <c r="WYQ51" s="84"/>
      <c r="WYR51" s="84"/>
      <c r="WYS51" s="84"/>
      <c r="WYT51" s="84"/>
      <c r="WYU51" s="84"/>
      <c r="WYV51" s="84"/>
      <c r="WYW51" s="84"/>
      <c r="WYX51" s="84"/>
      <c r="WYY51" s="84"/>
      <c r="WYZ51" s="84"/>
      <c r="WZA51" s="84"/>
      <c r="WZB51" s="84"/>
      <c r="WZC51" s="84"/>
      <c r="WZD51" s="84"/>
      <c r="WZE51" s="84"/>
      <c r="WZF51" s="84"/>
      <c r="WZG51" s="84"/>
      <c r="WZH51" s="84"/>
      <c r="WZI51" s="84"/>
      <c r="WZJ51" s="84"/>
      <c r="WZK51" s="84"/>
      <c r="WZL51" s="84"/>
      <c r="WZM51" s="84"/>
      <c r="WZN51" s="84"/>
      <c r="WZO51" s="84"/>
      <c r="WZP51" s="84"/>
      <c r="WZQ51" s="84"/>
      <c r="WZR51" s="84"/>
      <c r="WZS51" s="84"/>
      <c r="WZT51" s="84"/>
      <c r="WZU51" s="84"/>
      <c r="WZV51" s="84"/>
      <c r="WZW51" s="84"/>
      <c r="WZX51" s="84"/>
      <c r="WZY51" s="84"/>
      <c r="WZZ51" s="84"/>
      <c r="XAA51" s="84"/>
      <c r="XAB51" s="84"/>
      <c r="XAC51" s="84"/>
      <c r="XAD51" s="84"/>
      <c r="XAE51" s="84"/>
      <c r="XAF51" s="84"/>
      <c r="XAG51" s="84"/>
      <c r="XAH51" s="84"/>
      <c r="XAI51" s="84"/>
      <c r="XAJ51" s="84"/>
      <c r="XAK51" s="84"/>
      <c r="XAL51" s="84"/>
      <c r="XAM51" s="84"/>
      <c r="XAN51" s="84"/>
      <c r="XAO51" s="84"/>
      <c r="XAP51" s="84"/>
      <c r="XAQ51" s="84"/>
      <c r="XAR51" s="84"/>
      <c r="XAS51" s="84"/>
      <c r="XAT51" s="84"/>
      <c r="XAU51" s="84"/>
      <c r="XAV51" s="84"/>
      <c r="XAW51" s="84"/>
      <c r="XAX51" s="84"/>
      <c r="XAY51" s="84"/>
      <c r="XAZ51" s="84"/>
      <c r="XBA51" s="84"/>
      <c r="XBB51" s="84"/>
      <c r="XBC51" s="84"/>
      <c r="XBD51" s="84"/>
      <c r="XBE51" s="84"/>
      <c r="XBF51" s="84"/>
      <c r="XBG51" s="84"/>
      <c r="XBH51" s="84"/>
      <c r="XBI51" s="84"/>
      <c r="XBJ51" s="84"/>
      <c r="XBK51" s="84"/>
      <c r="XBL51" s="84"/>
      <c r="XBM51" s="84"/>
      <c r="XBN51" s="84"/>
      <c r="XBO51" s="84"/>
      <c r="XBP51" s="84"/>
      <c r="XBQ51" s="84"/>
      <c r="XBR51" s="84"/>
      <c r="XBS51" s="84"/>
      <c r="XBT51" s="84"/>
      <c r="XBU51" s="84"/>
      <c r="XBV51" s="84"/>
      <c r="XBW51" s="84"/>
      <c r="XBX51" s="84"/>
      <c r="XBY51" s="84"/>
      <c r="XBZ51" s="84"/>
      <c r="XCA51" s="84"/>
      <c r="XCB51" s="84"/>
      <c r="XCC51" s="84"/>
      <c r="XCD51" s="84"/>
      <c r="XCE51" s="84"/>
      <c r="XCF51" s="84"/>
      <c r="XCG51" s="84"/>
      <c r="XCH51" s="84"/>
      <c r="XCI51" s="84"/>
      <c r="XCJ51" s="84"/>
      <c r="XCK51" s="84"/>
      <c r="XCL51" s="84"/>
      <c r="XCM51" s="84"/>
      <c r="XCN51" s="84"/>
      <c r="XCO51" s="84"/>
      <c r="XCP51" s="84"/>
      <c r="XCQ51" s="84"/>
      <c r="XCR51" s="84"/>
      <c r="XCS51" s="84"/>
      <c r="XCT51" s="84"/>
      <c r="XCU51" s="84"/>
      <c r="XCV51" s="84"/>
      <c r="XCW51" s="84"/>
      <c r="XCX51" s="84"/>
      <c r="XCY51" s="84"/>
      <c r="XCZ51" s="84"/>
      <c r="XDA51" s="84"/>
      <c r="XDB51" s="84"/>
      <c r="XDC51" s="84"/>
      <c r="XDD51" s="84"/>
      <c r="XDE51" s="84"/>
      <c r="XDF51" s="84"/>
      <c r="XDG51" s="84"/>
      <c r="XDH51" s="84"/>
      <c r="XDI51" s="84"/>
      <c r="XDJ51" s="84"/>
      <c r="XDK51" s="84"/>
      <c r="XDL51" s="84"/>
      <c r="XDM51" s="84"/>
      <c r="XDN51" s="84"/>
      <c r="XDO51" s="84"/>
      <c r="XDP51" s="84"/>
      <c r="XDQ51" s="84"/>
      <c r="XDR51" s="84"/>
      <c r="XDS51" s="84"/>
      <c r="XDT51" s="84"/>
      <c r="XDU51" s="84"/>
      <c r="XDV51" s="84"/>
      <c r="XDW51" s="84"/>
      <c r="XDX51" s="84"/>
      <c r="XDY51" s="84"/>
      <c r="XDZ51" s="84"/>
      <c r="XEA51" s="84"/>
      <c r="XEB51" s="84"/>
      <c r="XEC51" s="84"/>
      <c r="XED51" s="84"/>
      <c r="XEE51" s="84"/>
      <c r="XEF51" s="84"/>
      <c r="XEG51" s="84"/>
      <c r="XEH51" s="84"/>
      <c r="XEI51" s="84"/>
      <c r="XEJ51" s="84"/>
      <c r="XEK51" s="84"/>
      <c r="XEL51" s="84"/>
    </row>
    <row r="52" spans="1:16366" s="119" customFormat="1" ht="38.25" x14ac:dyDescent="0.25">
      <c r="A52" s="35" t="s">
        <v>1928</v>
      </c>
      <c r="B52" s="35" t="s">
        <v>1834</v>
      </c>
      <c r="C52" s="35" t="s">
        <v>1929</v>
      </c>
      <c r="D52" s="43" t="s">
        <v>1930</v>
      </c>
      <c r="E52" s="20">
        <v>1.7</v>
      </c>
      <c r="F52" s="44">
        <v>1.7</v>
      </c>
      <c r="G52" s="24"/>
      <c r="H52" s="25">
        <v>3</v>
      </c>
      <c r="I52" s="60">
        <v>1.7</v>
      </c>
      <c r="J52" s="27">
        <v>1.7</v>
      </c>
      <c r="K52" s="28">
        <v>0</v>
      </c>
      <c r="L52" s="29">
        <v>0</v>
      </c>
      <c r="M52" s="24">
        <v>5</v>
      </c>
      <c r="N52" s="25">
        <v>3</v>
      </c>
      <c r="O52" s="120">
        <v>1.7</v>
      </c>
      <c r="P52" s="27">
        <f t="shared" si="1"/>
        <v>1.7</v>
      </c>
      <c r="Q52" s="28">
        <f t="shared" si="2"/>
        <v>0</v>
      </c>
      <c r="R52" s="29">
        <f t="shared" si="3"/>
        <v>0</v>
      </c>
      <c r="S52" s="30"/>
      <c r="T52" s="31">
        <f t="shared" si="4"/>
        <v>1.7</v>
      </c>
      <c r="U52" s="32">
        <f t="shared" si="4"/>
        <v>1.7</v>
      </c>
      <c r="V52" s="32">
        <f t="shared" si="4"/>
        <v>0</v>
      </c>
      <c r="W52" s="32">
        <f t="shared" si="4"/>
        <v>0</v>
      </c>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c r="IW52" s="84"/>
      <c r="IX52" s="84"/>
      <c r="IY52" s="84"/>
      <c r="IZ52" s="84"/>
      <c r="JA52" s="84"/>
      <c r="JB52" s="84"/>
      <c r="JC52" s="84"/>
      <c r="JD52" s="84"/>
      <c r="JE52" s="84"/>
      <c r="JF52" s="84"/>
      <c r="JG52" s="84"/>
      <c r="JH52" s="84"/>
      <c r="JI52" s="84"/>
      <c r="JJ52" s="84"/>
      <c r="JK52" s="84"/>
      <c r="JL52" s="84"/>
      <c r="JM52" s="84"/>
      <c r="JN52" s="84"/>
      <c r="JO52" s="84"/>
      <c r="JP52" s="84"/>
      <c r="JQ52" s="84"/>
      <c r="JR52" s="84"/>
      <c r="JS52" s="84"/>
      <c r="JT52" s="84"/>
      <c r="JU52" s="84"/>
      <c r="JV52" s="84"/>
      <c r="JW52" s="84"/>
      <c r="JX52" s="84"/>
      <c r="JY52" s="84"/>
      <c r="JZ52" s="84"/>
      <c r="KA52" s="84"/>
      <c r="KB52" s="84"/>
      <c r="KC52" s="84"/>
      <c r="KD52" s="84"/>
      <c r="KE52" s="84"/>
      <c r="KF52" s="84"/>
      <c r="KG52" s="84"/>
      <c r="KH52" s="84"/>
      <c r="KI52" s="84"/>
      <c r="KJ52" s="84"/>
      <c r="KK52" s="84"/>
      <c r="KL52" s="84"/>
      <c r="KM52" s="84"/>
      <c r="KN52" s="84"/>
      <c r="KO52" s="84"/>
      <c r="KP52" s="84"/>
      <c r="KQ52" s="84"/>
      <c r="KR52" s="84"/>
      <c r="KS52" s="84"/>
      <c r="KT52" s="84"/>
      <c r="KU52" s="84"/>
      <c r="KV52" s="84"/>
      <c r="KW52" s="84"/>
      <c r="KX52" s="84"/>
      <c r="KY52" s="84"/>
      <c r="KZ52" s="84"/>
      <c r="LA52" s="84"/>
      <c r="LB52" s="84"/>
      <c r="LC52" s="84"/>
      <c r="LD52" s="84"/>
      <c r="LE52" s="84"/>
      <c r="LF52" s="84"/>
      <c r="LG52" s="84"/>
      <c r="LH52" s="84"/>
      <c r="LI52" s="84"/>
      <c r="LJ52" s="84"/>
      <c r="LK52" s="84"/>
      <c r="LL52" s="84"/>
      <c r="LM52" s="84"/>
      <c r="LN52" s="84"/>
      <c r="LO52" s="84"/>
      <c r="LP52" s="84"/>
      <c r="LQ52" s="84"/>
      <c r="LR52" s="84"/>
      <c r="LS52" s="84"/>
      <c r="LT52" s="84"/>
      <c r="LU52" s="84"/>
      <c r="LV52" s="84"/>
      <c r="LW52" s="84"/>
      <c r="LX52" s="84"/>
      <c r="LY52" s="84"/>
      <c r="LZ52" s="84"/>
      <c r="MA52" s="84"/>
      <c r="MB52" s="84"/>
      <c r="MC52" s="84"/>
      <c r="MD52" s="84"/>
      <c r="ME52" s="84"/>
      <c r="MF52" s="84"/>
      <c r="MG52" s="84"/>
      <c r="MH52" s="84"/>
      <c r="MI52" s="84"/>
      <c r="MJ52" s="84"/>
      <c r="MK52" s="84"/>
      <c r="ML52" s="84"/>
      <c r="MM52" s="84"/>
      <c r="MN52" s="84"/>
      <c r="MO52" s="84"/>
      <c r="MP52" s="84"/>
      <c r="MQ52" s="84"/>
      <c r="MR52" s="84"/>
      <c r="MS52" s="84"/>
      <c r="MT52" s="84"/>
      <c r="MU52" s="84"/>
      <c r="MV52" s="84"/>
      <c r="MW52" s="84"/>
      <c r="MX52" s="84"/>
      <c r="MY52" s="84"/>
      <c r="MZ52" s="84"/>
      <c r="NA52" s="84"/>
      <c r="NB52" s="84"/>
      <c r="NC52" s="84"/>
      <c r="ND52" s="84"/>
      <c r="NE52" s="84"/>
      <c r="NF52" s="84"/>
      <c r="NG52" s="84"/>
      <c r="NH52" s="84"/>
      <c r="NI52" s="84"/>
      <c r="NJ52" s="84"/>
      <c r="NK52" s="84"/>
      <c r="NL52" s="84"/>
      <c r="NM52" s="84"/>
      <c r="NN52" s="84"/>
      <c r="NO52" s="84"/>
      <c r="NP52" s="84"/>
      <c r="NQ52" s="84"/>
      <c r="NR52" s="84"/>
      <c r="NS52" s="84"/>
      <c r="NT52" s="84"/>
      <c r="NU52" s="84"/>
      <c r="NV52" s="84"/>
      <c r="NW52" s="84"/>
      <c r="NX52" s="84"/>
      <c r="NY52" s="84"/>
      <c r="NZ52" s="84"/>
      <c r="OA52" s="84"/>
      <c r="OB52" s="84"/>
      <c r="OC52" s="84"/>
      <c r="OD52" s="84"/>
      <c r="OE52" s="84"/>
      <c r="OF52" s="84"/>
      <c r="OG52" s="84"/>
      <c r="OH52" s="84"/>
      <c r="OI52" s="84"/>
      <c r="OJ52" s="84"/>
      <c r="OK52" s="84"/>
      <c r="OL52" s="84"/>
      <c r="OM52" s="84"/>
      <c r="ON52" s="84"/>
      <c r="OO52" s="84"/>
      <c r="OP52" s="84"/>
      <c r="OQ52" s="84"/>
      <c r="OR52" s="84"/>
      <c r="OS52" s="84"/>
      <c r="OT52" s="84"/>
      <c r="OU52" s="84"/>
      <c r="OV52" s="84"/>
      <c r="OW52" s="84"/>
      <c r="OX52" s="84"/>
      <c r="OY52" s="84"/>
      <c r="OZ52" s="84"/>
      <c r="PA52" s="84"/>
      <c r="PB52" s="84"/>
      <c r="PC52" s="84"/>
      <c r="PD52" s="84"/>
      <c r="PE52" s="84"/>
      <c r="PF52" s="84"/>
      <c r="PG52" s="84"/>
      <c r="PH52" s="84"/>
      <c r="PI52" s="84"/>
      <c r="PJ52" s="84"/>
      <c r="PK52" s="84"/>
      <c r="PL52" s="84"/>
      <c r="PM52" s="84"/>
      <c r="PN52" s="84"/>
      <c r="PO52" s="84"/>
      <c r="PP52" s="84"/>
      <c r="PQ52" s="84"/>
      <c r="PR52" s="84"/>
      <c r="PS52" s="84"/>
      <c r="PT52" s="84"/>
      <c r="PU52" s="84"/>
      <c r="PV52" s="84"/>
      <c r="PW52" s="84"/>
      <c r="PX52" s="84"/>
      <c r="PY52" s="84"/>
      <c r="PZ52" s="84"/>
      <c r="QA52" s="84"/>
      <c r="QB52" s="84"/>
      <c r="QC52" s="84"/>
      <c r="QD52" s="84"/>
      <c r="QE52" s="84"/>
      <c r="QF52" s="84"/>
      <c r="QG52" s="84"/>
      <c r="QH52" s="84"/>
      <c r="QI52" s="84"/>
      <c r="QJ52" s="84"/>
      <c r="QK52" s="84"/>
      <c r="QL52" s="84"/>
      <c r="QM52" s="84"/>
      <c r="QN52" s="84"/>
      <c r="QO52" s="84"/>
      <c r="QP52" s="84"/>
      <c r="QQ52" s="84"/>
      <c r="QR52" s="84"/>
      <c r="QS52" s="84"/>
      <c r="QT52" s="84"/>
      <c r="QU52" s="84"/>
      <c r="QV52" s="84"/>
      <c r="QW52" s="84"/>
      <c r="QX52" s="84"/>
      <c r="QY52" s="84"/>
      <c r="QZ52" s="84"/>
      <c r="RA52" s="84"/>
      <c r="RB52" s="84"/>
      <c r="RC52" s="84"/>
      <c r="RD52" s="84"/>
      <c r="RE52" s="84"/>
      <c r="RF52" s="84"/>
      <c r="RG52" s="84"/>
      <c r="RH52" s="84"/>
      <c r="RI52" s="84"/>
      <c r="RJ52" s="84"/>
      <c r="RK52" s="84"/>
      <c r="RL52" s="84"/>
      <c r="RM52" s="84"/>
      <c r="RN52" s="84"/>
      <c r="RO52" s="84"/>
      <c r="RP52" s="84"/>
      <c r="RQ52" s="84"/>
      <c r="RR52" s="84"/>
      <c r="RS52" s="84"/>
      <c r="RT52" s="84"/>
      <c r="RU52" s="84"/>
      <c r="RV52" s="84"/>
      <c r="RW52" s="84"/>
      <c r="RX52" s="84"/>
      <c r="RY52" s="84"/>
      <c r="RZ52" s="84"/>
      <c r="SA52" s="84"/>
      <c r="SB52" s="84"/>
      <c r="SC52" s="84"/>
      <c r="SD52" s="84"/>
      <c r="SE52" s="84"/>
      <c r="SF52" s="84"/>
      <c r="SG52" s="84"/>
      <c r="SH52" s="84"/>
      <c r="SI52" s="84"/>
      <c r="SJ52" s="84"/>
      <c r="SK52" s="84"/>
      <c r="SL52" s="84"/>
      <c r="SM52" s="84"/>
      <c r="SN52" s="84"/>
      <c r="SO52" s="84"/>
      <c r="SP52" s="84"/>
      <c r="SQ52" s="84"/>
      <c r="SR52" s="84"/>
      <c r="SS52" s="84"/>
      <c r="ST52" s="84"/>
      <c r="SU52" s="84"/>
      <c r="SV52" s="84"/>
      <c r="SW52" s="84"/>
      <c r="SX52" s="84"/>
      <c r="SY52" s="84"/>
      <c r="SZ52" s="84"/>
      <c r="TA52" s="84"/>
      <c r="TB52" s="84"/>
      <c r="TC52" s="84"/>
      <c r="TD52" s="84"/>
      <c r="TE52" s="84"/>
      <c r="TF52" s="84"/>
      <c r="TG52" s="84"/>
      <c r="TH52" s="84"/>
      <c r="TI52" s="84"/>
      <c r="TJ52" s="84"/>
      <c r="TK52" s="84"/>
      <c r="TL52" s="84"/>
      <c r="TM52" s="84"/>
      <c r="TN52" s="84"/>
      <c r="TO52" s="84"/>
      <c r="TP52" s="84"/>
      <c r="TQ52" s="84"/>
      <c r="TR52" s="84"/>
      <c r="TS52" s="84"/>
      <c r="TT52" s="84"/>
      <c r="TU52" s="84"/>
      <c r="TV52" s="84"/>
      <c r="TW52" s="84"/>
      <c r="TX52" s="84"/>
      <c r="TY52" s="84"/>
      <c r="TZ52" s="84"/>
      <c r="UA52" s="84"/>
      <c r="UB52" s="84"/>
      <c r="UC52" s="84"/>
      <c r="UD52" s="84"/>
      <c r="UE52" s="84"/>
      <c r="UF52" s="84"/>
      <c r="UG52" s="84"/>
      <c r="UH52" s="84"/>
      <c r="UI52" s="84"/>
      <c r="UJ52" s="84"/>
      <c r="UK52" s="84"/>
      <c r="UL52" s="84"/>
      <c r="UM52" s="84"/>
      <c r="UN52" s="84"/>
      <c r="UO52" s="84"/>
      <c r="UP52" s="84"/>
      <c r="UQ52" s="84"/>
      <c r="UR52" s="84"/>
      <c r="US52" s="84"/>
      <c r="UT52" s="84"/>
      <c r="UU52" s="84"/>
      <c r="UV52" s="84"/>
      <c r="UW52" s="84"/>
      <c r="UX52" s="84"/>
      <c r="UY52" s="84"/>
      <c r="UZ52" s="84"/>
      <c r="VA52" s="84"/>
      <c r="VB52" s="84"/>
      <c r="VC52" s="84"/>
      <c r="VD52" s="84"/>
      <c r="VE52" s="84"/>
      <c r="VF52" s="84"/>
      <c r="VG52" s="84"/>
      <c r="VH52" s="84"/>
      <c r="VI52" s="84"/>
      <c r="VJ52" s="84"/>
      <c r="VK52" s="84"/>
      <c r="VL52" s="84"/>
      <c r="VM52" s="84"/>
      <c r="VN52" s="84"/>
      <c r="VO52" s="84"/>
      <c r="VP52" s="84"/>
      <c r="VQ52" s="84"/>
      <c r="VR52" s="84"/>
      <c r="VS52" s="84"/>
      <c r="VT52" s="84"/>
      <c r="VU52" s="84"/>
      <c r="VV52" s="84"/>
      <c r="VW52" s="84"/>
      <c r="VX52" s="84"/>
      <c r="VY52" s="84"/>
      <c r="VZ52" s="84"/>
      <c r="WA52" s="84"/>
      <c r="WB52" s="84"/>
      <c r="WC52" s="84"/>
      <c r="WD52" s="84"/>
      <c r="WE52" s="84"/>
      <c r="WF52" s="84"/>
      <c r="WG52" s="84"/>
      <c r="WH52" s="84"/>
      <c r="WI52" s="84"/>
      <c r="WJ52" s="84"/>
      <c r="WK52" s="84"/>
      <c r="WL52" s="84"/>
      <c r="WM52" s="84"/>
      <c r="WN52" s="84"/>
      <c r="WO52" s="84"/>
      <c r="WP52" s="84"/>
      <c r="WQ52" s="84"/>
      <c r="WR52" s="84"/>
      <c r="WS52" s="84"/>
      <c r="WT52" s="84"/>
      <c r="WU52" s="84"/>
      <c r="WV52" s="84"/>
      <c r="WW52" s="84"/>
      <c r="WX52" s="84"/>
      <c r="WY52" s="84"/>
      <c r="WZ52" s="84"/>
      <c r="XA52" s="84"/>
      <c r="XB52" s="84"/>
      <c r="XC52" s="84"/>
      <c r="XD52" s="84"/>
      <c r="XE52" s="84"/>
      <c r="XF52" s="84"/>
      <c r="XG52" s="84"/>
      <c r="XH52" s="84"/>
      <c r="XI52" s="84"/>
      <c r="XJ52" s="84"/>
      <c r="XK52" s="84"/>
      <c r="XL52" s="84"/>
      <c r="XM52" s="84"/>
      <c r="XN52" s="84"/>
      <c r="XO52" s="84"/>
      <c r="XP52" s="84"/>
      <c r="XQ52" s="84"/>
      <c r="XR52" s="84"/>
      <c r="XS52" s="84"/>
      <c r="XT52" s="84"/>
      <c r="XU52" s="84"/>
      <c r="XV52" s="84"/>
      <c r="XW52" s="84"/>
      <c r="XX52" s="84"/>
      <c r="XY52" s="84"/>
      <c r="XZ52" s="84"/>
      <c r="YA52" s="84"/>
      <c r="YB52" s="84"/>
      <c r="YC52" s="84"/>
      <c r="YD52" s="84"/>
      <c r="YE52" s="84"/>
      <c r="YF52" s="84"/>
      <c r="YG52" s="84"/>
      <c r="YH52" s="84"/>
      <c r="YI52" s="84"/>
      <c r="YJ52" s="84"/>
      <c r="YK52" s="84"/>
      <c r="YL52" s="84"/>
      <c r="YM52" s="84"/>
      <c r="YN52" s="84"/>
      <c r="YO52" s="84"/>
      <c r="YP52" s="84"/>
      <c r="YQ52" s="84"/>
      <c r="YR52" s="84"/>
      <c r="YS52" s="84"/>
      <c r="YT52" s="84"/>
      <c r="YU52" s="84"/>
      <c r="YV52" s="84"/>
      <c r="YW52" s="84"/>
      <c r="YX52" s="84"/>
      <c r="YY52" s="84"/>
      <c r="YZ52" s="84"/>
      <c r="ZA52" s="84"/>
      <c r="ZB52" s="84"/>
      <c r="ZC52" s="84"/>
      <c r="ZD52" s="84"/>
      <c r="ZE52" s="84"/>
      <c r="ZF52" s="84"/>
      <c r="ZG52" s="84"/>
      <c r="ZH52" s="84"/>
      <c r="ZI52" s="84"/>
      <c r="ZJ52" s="84"/>
      <c r="ZK52" s="84"/>
      <c r="ZL52" s="84"/>
      <c r="ZM52" s="84"/>
      <c r="ZN52" s="84"/>
      <c r="ZO52" s="84"/>
      <c r="ZP52" s="84"/>
      <c r="ZQ52" s="84"/>
      <c r="ZR52" s="84"/>
      <c r="ZS52" s="84"/>
      <c r="ZT52" s="84"/>
      <c r="ZU52" s="84"/>
      <c r="ZV52" s="84"/>
      <c r="ZW52" s="84"/>
      <c r="ZX52" s="84"/>
      <c r="ZY52" s="84"/>
      <c r="ZZ52" s="84"/>
      <c r="AAA52" s="84"/>
      <c r="AAB52" s="84"/>
      <c r="AAC52" s="84"/>
      <c r="AAD52" s="84"/>
      <c r="AAE52" s="84"/>
      <c r="AAF52" s="84"/>
      <c r="AAG52" s="84"/>
      <c r="AAH52" s="84"/>
      <c r="AAI52" s="84"/>
      <c r="AAJ52" s="84"/>
      <c r="AAK52" s="84"/>
      <c r="AAL52" s="84"/>
      <c r="AAM52" s="84"/>
      <c r="AAN52" s="84"/>
      <c r="AAO52" s="84"/>
      <c r="AAP52" s="84"/>
      <c r="AAQ52" s="84"/>
      <c r="AAR52" s="84"/>
      <c r="AAS52" s="84"/>
      <c r="AAT52" s="84"/>
      <c r="AAU52" s="84"/>
      <c r="AAV52" s="84"/>
      <c r="AAW52" s="84"/>
      <c r="AAX52" s="84"/>
      <c r="AAY52" s="84"/>
      <c r="AAZ52" s="84"/>
      <c r="ABA52" s="84"/>
      <c r="ABB52" s="84"/>
      <c r="ABC52" s="84"/>
      <c r="ABD52" s="84"/>
      <c r="ABE52" s="84"/>
      <c r="ABF52" s="84"/>
      <c r="ABG52" s="84"/>
      <c r="ABH52" s="84"/>
      <c r="ABI52" s="84"/>
      <c r="ABJ52" s="84"/>
      <c r="ABK52" s="84"/>
      <c r="ABL52" s="84"/>
      <c r="ABM52" s="84"/>
      <c r="ABN52" s="84"/>
      <c r="ABO52" s="84"/>
      <c r="ABP52" s="84"/>
      <c r="ABQ52" s="84"/>
      <c r="ABR52" s="84"/>
      <c r="ABS52" s="84"/>
      <c r="ABT52" s="84"/>
      <c r="ABU52" s="84"/>
      <c r="ABV52" s="84"/>
      <c r="ABW52" s="84"/>
      <c r="ABX52" s="84"/>
      <c r="ABY52" s="84"/>
      <c r="ABZ52" s="84"/>
      <c r="ACA52" s="84"/>
      <c r="ACB52" s="84"/>
      <c r="ACC52" s="84"/>
      <c r="ACD52" s="84"/>
      <c r="ACE52" s="84"/>
      <c r="ACF52" s="84"/>
      <c r="ACG52" s="84"/>
      <c r="ACH52" s="84"/>
      <c r="ACI52" s="84"/>
      <c r="ACJ52" s="84"/>
      <c r="ACK52" s="84"/>
      <c r="ACL52" s="84"/>
      <c r="ACM52" s="84"/>
      <c r="ACN52" s="84"/>
      <c r="ACO52" s="84"/>
      <c r="ACP52" s="84"/>
      <c r="ACQ52" s="84"/>
      <c r="ACR52" s="84"/>
      <c r="ACS52" s="84"/>
      <c r="ACT52" s="84"/>
      <c r="ACU52" s="84"/>
      <c r="ACV52" s="84"/>
      <c r="ACW52" s="84"/>
      <c r="ACX52" s="84"/>
      <c r="ACY52" s="84"/>
      <c r="ACZ52" s="84"/>
      <c r="ADA52" s="84"/>
      <c r="ADB52" s="84"/>
      <c r="ADC52" s="84"/>
      <c r="ADD52" s="84"/>
      <c r="ADE52" s="84"/>
      <c r="ADF52" s="84"/>
      <c r="ADG52" s="84"/>
      <c r="ADH52" s="84"/>
      <c r="ADI52" s="84"/>
      <c r="ADJ52" s="84"/>
      <c r="ADK52" s="84"/>
      <c r="ADL52" s="84"/>
      <c r="ADM52" s="84"/>
      <c r="ADN52" s="84"/>
      <c r="ADO52" s="84"/>
      <c r="ADP52" s="84"/>
      <c r="ADQ52" s="84"/>
      <c r="ADR52" s="84"/>
      <c r="ADS52" s="84"/>
      <c r="ADT52" s="84"/>
      <c r="ADU52" s="84"/>
      <c r="ADV52" s="84"/>
      <c r="ADW52" s="84"/>
      <c r="ADX52" s="84"/>
      <c r="ADY52" s="84"/>
      <c r="ADZ52" s="84"/>
      <c r="AEA52" s="84"/>
      <c r="AEB52" s="84"/>
      <c r="AEC52" s="84"/>
      <c r="AED52" s="84"/>
      <c r="AEE52" s="84"/>
      <c r="AEF52" s="84"/>
      <c r="AEG52" s="84"/>
      <c r="AEH52" s="84"/>
      <c r="AEI52" s="84"/>
      <c r="AEJ52" s="84"/>
      <c r="AEK52" s="84"/>
      <c r="AEL52" s="84"/>
      <c r="AEM52" s="84"/>
      <c r="AEN52" s="84"/>
      <c r="AEO52" s="84"/>
      <c r="AEP52" s="84"/>
      <c r="AEQ52" s="84"/>
      <c r="AER52" s="84"/>
      <c r="AES52" s="84"/>
      <c r="AET52" s="84"/>
      <c r="AEU52" s="84"/>
      <c r="AEV52" s="84"/>
      <c r="AEW52" s="84"/>
      <c r="AEX52" s="84"/>
      <c r="AEY52" s="84"/>
      <c r="AEZ52" s="84"/>
      <c r="AFA52" s="84"/>
      <c r="AFB52" s="84"/>
      <c r="AFC52" s="84"/>
      <c r="AFD52" s="84"/>
      <c r="AFE52" s="84"/>
      <c r="AFF52" s="84"/>
      <c r="AFG52" s="84"/>
      <c r="AFH52" s="84"/>
      <c r="AFI52" s="84"/>
      <c r="AFJ52" s="84"/>
      <c r="AFK52" s="84"/>
      <c r="AFL52" s="84"/>
      <c r="AFM52" s="84"/>
      <c r="AFN52" s="84"/>
      <c r="AFO52" s="84"/>
      <c r="AFP52" s="84"/>
      <c r="AFQ52" s="84"/>
      <c r="AFR52" s="84"/>
      <c r="AFS52" s="84"/>
      <c r="AFT52" s="84"/>
      <c r="AFU52" s="84"/>
      <c r="AFV52" s="84"/>
      <c r="AFW52" s="84"/>
      <c r="AFX52" s="84"/>
      <c r="AFY52" s="84"/>
      <c r="AFZ52" s="84"/>
      <c r="AGA52" s="84"/>
      <c r="AGB52" s="84"/>
      <c r="AGC52" s="84"/>
      <c r="AGD52" s="84"/>
      <c r="AGE52" s="84"/>
      <c r="AGF52" s="84"/>
      <c r="AGG52" s="84"/>
      <c r="AGH52" s="84"/>
      <c r="AGI52" s="84"/>
      <c r="AGJ52" s="84"/>
      <c r="AGK52" s="84"/>
      <c r="AGL52" s="84"/>
      <c r="AGM52" s="84"/>
      <c r="AGN52" s="84"/>
      <c r="AGO52" s="84"/>
      <c r="AGP52" s="84"/>
      <c r="AGQ52" s="84"/>
      <c r="AGR52" s="84"/>
      <c r="AGS52" s="84"/>
      <c r="AGT52" s="84"/>
      <c r="AGU52" s="84"/>
      <c r="AGV52" s="84"/>
      <c r="AGW52" s="84"/>
      <c r="AGX52" s="84"/>
      <c r="AGY52" s="84"/>
      <c r="AGZ52" s="84"/>
      <c r="AHA52" s="84"/>
      <c r="AHB52" s="84"/>
      <c r="AHC52" s="84"/>
      <c r="AHD52" s="84"/>
      <c r="AHE52" s="84"/>
      <c r="AHF52" s="84"/>
      <c r="AHG52" s="84"/>
      <c r="AHH52" s="84"/>
      <c r="AHI52" s="84"/>
      <c r="AHJ52" s="84"/>
      <c r="AHK52" s="84"/>
      <c r="AHL52" s="84"/>
      <c r="AHM52" s="84"/>
      <c r="AHN52" s="84"/>
      <c r="AHO52" s="84"/>
      <c r="AHP52" s="84"/>
      <c r="AHQ52" s="84"/>
      <c r="AHR52" s="84"/>
      <c r="AHS52" s="84"/>
      <c r="AHT52" s="84"/>
      <c r="AHU52" s="84"/>
      <c r="AHV52" s="84"/>
      <c r="AHW52" s="84"/>
      <c r="AHX52" s="84"/>
      <c r="AHY52" s="84"/>
      <c r="AHZ52" s="84"/>
      <c r="AIA52" s="84"/>
      <c r="AIB52" s="84"/>
      <c r="AIC52" s="84"/>
      <c r="AID52" s="84"/>
      <c r="AIE52" s="84"/>
      <c r="AIF52" s="84"/>
      <c r="AIG52" s="84"/>
      <c r="AIH52" s="84"/>
      <c r="AII52" s="84"/>
      <c r="AIJ52" s="84"/>
      <c r="AIK52" s="84"/>
      <c r="AIL52" s="84"/>
      <c r="AIM52" s="84"/>
      <c r="AIN52" s="84"/>
      <c r="AIO52" s="84"/>
      <c r="AIP52" s="84"/>
      <c r="AIQ52" s="84"/>
      <c r="AIR52" s="84"/>
      <c r="AIS52" s="84"/>
      <c r="AIT52" s="84"/>
      <c r="AIU52" s="84"/>
      <c r="AIV52" s="84"/>
      <c r="AIW52" s="84"/>
      <c r="AIX52" s="84"/>
      <c r="AIY52" s="84"/>
      <c r="AIZ52" s="84"/>
      <c r="AJA52" s="84"/>
      <c r="AJB52" s="84"/>
      <c r="AJC52" s="84"/>
      <c r="AJD52" s="84"/>
      <c r="AJE52" s="84"/>
      <c r="AJF52" s="84"/>
      <c r="AJG52" s="84"/>
      <c r="AJH52" s="84"/>
      <c r="AJI52" s="84"/>
      <c r="AJJ52" s="84"/>
      <c r="AJK52" s="84"/>
      <c r="AJL52" s="84"/>
      <c r="AJM52" s="84"/>
      <c r="AJN52" s="84"/>
      <c r="AJO52" s="84"/>
      <c r="AJP52" s="84"/>
      <c r="AJQ52" s="84"/>
      <c r="AJR52" s="84"/>
      <c r="AJS52" s="84"/>
      <c r="AJT52" s="84"/>
      <c r="AJU52" s="84"/>
      <c r="AJV52" s="84"/>
      <c r="AJW52" s="84"/>
      <c r="AJX52" s="84"/>
      <c r="AJY52" s="84"/>
      <c r="AJZ52" s="84"/>
      <c r="AKA52" s="84"/>
      <c r="AKB52" s="84"/>
      <c r="AKC52" s="84"/>
      <c r="AKD52" s="84"/>
      <c r="AKE52" s="84"/>
      <c r="AKF52" s="84"/>
      <c r="AKG52" s="84"/>
      <c r="AKH52" s="84"/>
      <c r="AKI52" s="84"/>
      <c r="AKJ52" s="84"/>
      <c r="AKK52" s="84"/>
      <c r="AKL52" s="84"/>
      <c r="AKM52" s="84"/>
      <c r="AKN52" s="84"/>
      <c r="AKO52" s="84"/>
      <c r="AKP52" s="84"/>
      <c r="AKQ52" s="84"/>
      <c r="AKR52" s="84"/>
      <c r="AKS52" s="84"/>
      <c r="AKT52" s="84"/>
      <c r="AKU52" s="84"/>
      <c r="AKV52" s="84"/>
      <c r="AKW52" s="84"/>
      <c r="AKX52" s="84"/>
      <c r="AKY52" s="84"/>
      <c r="AKZ52" s="84"/>
      <c r="ALA52" s="84"/>
      <c r="ALB52" s="84"/>
      <c r="ALC52" s="84"/>
      <c r="ALD52" s="84"/>
      <c r="ALE52" s="84"/>
      <c r="ALF52" s="84"/>
      <c r="ALG52" s="84"/>
      <c r="ALH52" s="84"/>
      <c r="ALI52" s="84"/>
      <c r="ALJ52" s="84"/>
      <c r="ALK52" s="84"/>
      <c r="ALL52" s="84"/>
      <c r="ALM52" s="84"/>
      <c r="ALN52" s="84"/>
      <c r="ALO52" s="84"/>
      <c r="ALP52" s="84"/>
      <c r="ALQ52" s="84"/>
      <c r="ALR52" s="84"/>
      <c r="ALS52" s="84"/>
      <c r="ALT52" s="84"/>
      <c r="ALU52" s="84"/>
      <c r="ALV52" s="84"/>
      <c r="ALW52" s="84"/>
      <c r="ALX52" s="84"/>
      <c r="ALY52" s="84"/>
      <c r="ALZ52" s="84"/>
      <c r="AMA52" s="84"/>
      <c r="AMB52" s="84"/>
      <c r="AMC52" s="84"/>
      <c r="AMD52" s="84"/>
      <c r="AME52" s="84"/>
      <c r="AMF52" s="84"/>
      <c r="AMG52" s="84"/>
      <c r="AMH52" s="84"/>
      <c r="AMI52" s="84"/>
      <c r="AMJ52" s="84"/>
      <c r="AMK52" s="84"/>
      <c r="AML52" s="84"/>
      <c r="AMM52" s="84"/>
      <c r="AMN52" s="84"/>
      <c r="AMO52" s="84"/>
      <c r="AMP52" s="84"/>
      <c r="AMQ52" s="84"/>
      <c r="AMR52" s="84"/>
      <c r="AMS52" s="84"/>
      <c r="AMT52" s="84"/>
      <c r="AMU52" s="84"/>
      <c r="AMV52" s="84"/>
      <c r="AMW52" s="84"/>
      <c r="AMX52" s="84"/>
      <c r="AMY52" s="84"/>
      <c r="AMZ52" s="84"/>
      <c r="ANA52" s="84"/>
      <c r="ANB52" s="84"/>
      <c r="ANC52" s="84"/>
      <c r="AND52" s="84"/>
      <c r="ANE52" s="84"/>
      <c r="ANF52" s="84"/>
      <c r="ANG52" s="84"/>
      <c r="ANH52" s="84"/>
      <c r="ANI52" s="84"/>
      <c r="ANJ52" s="84"/>
      <c r="ANK52" s="84"/>
      <c r="ANL52" s="84"/>
      <c r="ANM52" s="84"/>
      <c r="ANN52" s="84"/>
      <c r="ANO52" s="84"/>
      <c r="ANP52" s="84"/>
      <c r="ANQ52" s="84"/>
      <c r="ANR52" s="84"/>
      <c r="ANS52" s="84"/>
      <c r="ANT52" s="84"/>
      <c r="ANU52" s="84"/>
      <c r="ANV52" s="84"/>
      <c r="ANW52" s="84"/>
      <c r="ANX52" s="84"/>
      <c r="ANY52" s="84"/>
      <c r="ANZ52" s="84"/>
      <c r="AOA52" s="84"/>
      <c r="AOB52" s="84"/>
      <c r="AOC52" s="84"/>
      <c r="AOD52" s="84"/>
      <c r="AOE52" s="84"/>
      <c r="AOF52" s="84"/>
      <c r="AOG52" s="84"/>
      <c r="AOH52" s="84"/>
      <c r="AOI52" s="84"/>
      <c r="AOJ52" s="84"/>
      <c r="AOK52" s="84"/>
      <c r="AOL52" s="84"/>
      <c r="AOM52" s="84"/>
      <c r="AON52" s="84"/>
      <c r="AOO52" s="84"/>
      <c r="AOP52" s="84"/>
      <c r="AOQ52" s="84"/>
      <c r="AOR52" s="84"/>
      <c r="AOS52" s="84"/>
      <c r="AOT52" s="84"/>
      <c r="AOU52" s="84"/>
      <c r="AOV52" s="84"/>
      <c r="AOW52" s="84"/>
      <c r="AOX52" s="84"/>
      <c r="AOY52" s="84"/>
      <c r="AOZ52" s="84"/>
      <c r="APA52" s="84"/>
      <c r="APB52" s="84"/>
      <c r="APC52" s="84"/>
      <c r="APD52" s="84"/>
      <c r="APE52" s="84"/>
      <c r="APF52" s="84"/>
      <c r="APG52" s="84"/>
      <c r="APH52" s="84"/>
      <c r="API52" s="84"/>
      <c r="APJ52" s="84"/>
      <c r="APK52" s="84"/>
      <c r="APL52" s="84"/>
      <c r="APM52" s="84"/>
      <c r="APN52" s="84"/>
      <c r="APO52" s="84"/>
      <c r="APP52" s="84"/>
      <c r="APQ52" s="84"/>
      <c r="APR52" s="84"/>
      <c r="APS52" s="84"/>
      <c r="APT52" s="84"/>
      <c r="APU52" s="84"/>
      <c r="APV52" s="84"/>
      <c r="APW52" s="84"/>
      <c r="APX52" s="84"/>
      <c r="APY52" s="84"/>
      <c r="APZ52" s="84"/>
      <c r="AQA52" s="84"/>
      <c r="AQB52" s="84"/>
      <c r="AQC52" s="84"/>
      <c r="AQD52" s="84"/>
      <c r="AQE52" s="84"/>
      <c r="AQF52" s="84"/>
      <c r="AQG52" s="84"/>
      <c r="AQH52" s="84"/>
      <c r="AQI52" s="84"/>
      <c r="AQJ52" s="84"/>
      <c r="AQK52" s="84"/>
      <c r="AQL52" s="84"/>
      <c r="AQM52" s="84"/>
      <c r="AQN52" s="84"/>
      <c r="AQO52" s="84"/>
      <c r="AQP52" s="84"/>
      <c r="AQQ52" s="84"/>
      <c r="AQR52" s="84"/>
      <c r="AQS52" s="84"/>
      <c r="AQT52" s="84"/>
      <c r="AQU52" s="84"/>
      <c r="AQV52" s="84"/>
      <c r="AQW52" s="84"/>
      <c r="AQX52" s="84"/>
      <c r="AQY52" s="84"/>
      <c r="AQZ52" s="84"/>
      <c r="ARA52" s="84"/>
      <c r="ARB52" s="84"/>
      <c r="ARC52" s="84"/>
      <c r="ARD52" s="84"/>
      <c r="ARE52" s="84"/>
      <c r="ARF52" s="84"/>
      <c r="ARG52" s="84"/>
      <c r="ARH52" s="84"/>
      <c r="ARI52" s="84"/>
      <c r="ARJ52" s="84"/>
      <c r="ARK52" s="84"/>
      <c r="ARL52" s="84"/>
      <c r="ARM52" s="84"/>
      <c r="ARN52" s="84"/>
      <c r="ARO52" s="84"/>
      <c r="ARP52" s="84"/>
      <c r="ARQ52" s="84"/>
      <c r="ARR52" s="84"/>
      <c r="ARS52" s="84"/>
      <c r="ART52" s="84"/>
      <c r="ARU52" s="84"/>
      <c r="ARV52" s="84"/>
      <c r="ARW52" s="84"/>
      <c r="ARX52" s="84"/>
      <c r="ARY52" s="84"/>
      <c r="ARZ52" s="84"/>
      <c r="ASA52" s="84"/>
      <c r="ASB52" s="84"/>
      <c r="ASC52" s="84"/>
      <c r="ASD52" s="84"/>
      <c r="ASE52" s="84"/>
      <c r="ASF52" s="84"/>
      <c r="ASG52" s="84"/>
      <c r="ASH52" s="84"/>
      <c r="ASI52" s="84"/>
      <c r="ASJ52" s="84"/>
      <c r="ASK52" s="84"/>
      <c r="ASL52" s="84"/>
      <c r="ASM52" s="84"/>
      <c r="ASN52" s="84"/>
      <c r="ASO52" s="84"/>
      <c r="ASP52" s="84"/>
      <c r="ASQ52" s="84"/>
      <c r="ASR52" s="84"/>
      <c r="ASS52" s="84"/>
      <c r="AST52" s="84"/>
      <c r="ASU52" s="84"/>
      <c r="ASV52" s="84"/>
      <c r="ASW52" s="84"/>
      <c r="ASX52" s="84"/>
      <c r="ASY52" s="84"/>
      <c r="ASZ52" s="84"/>
      <c r="ATA52" s="84"/>
      <c r="ATB52" s="84"/>
      <c r="ATC52" s="84"/>
      <c r="ATD52" s="84"/>
      <c r="ATE52" s="84"/>
      <c r="ATF52" s="84"/>
      <c r="ATG52" s="84"/>
      <c r="ATH52" s="84"/>
      <c r="ATI52" s="84"/>
      <c r="ATJ52" s="84"/>
      <c r="ATK52" s="84"/>
      <c r="ATL52" s="84"/>
      <c r="ATM52" s="84"/>
      <c r="ATN52" s="84"/>
      <c r="ATO52" s="84"/>
      <c r="ATP52" s="84"/>
      <c r="ATQ52" s="84"/>
      <c r="ATR52" s="84"/>
      <c r="ATS52" s="84"/>
      <c r="ATT52" s="84"/>
      <c r="ATU52" s="84"/>
      <c r="ATV52" s="84"/>
      <c r="ATW52" s="84"/>
      <c r="ATX52" s="84"/>
      <c r="ATY52" s="84"/>
      <c r="ATZ52" s="84"/>
      <c r="AUA52" s="84"/>
      <c r="AUB52" s="84"/>
      <c r="AUC52" s="84"/>
      <c r="AUD52" s="84"/>
      <c r="AUE52" s="84"/>
      <c r="AUF52" s="84"/>
      <c r="AUG52" s="84"/>
      <c r="AUH52" s="84"/>
      <c r="AUI52" s="84"/>
      <c r="AUJ52" s="84"/>
      <c r="AUK52" s="84"/>
      <c r="AUL52" s="84"/>
      <c r="AUM52" s="84"/>
      <c r="AUN52" s="84"/>
      <c r="AUO52" s="84"/>
      <c r="AUP52" s="84"/>
      <c r="AUQ52" s="84"/>
      <c r="AUR52" s="84"/>
      <c r="AUS52" s="84"/>
      <c r="AUT52" s="84"/>
      <c r="AUU52" s="84"/>
      <c r="AUV52" s="84"/>
      <c r="AUW52" s="84"/>
      <c r="AUX52" s="84"/>
      <c r="AUY52" s="84"/>
      <c r="AUZ52" s="84"/>
      <c r="AVA52" s="84"/>
      <c r="AVB52" s="84"/>
      <c r="AVC52" s="84"/>
      <c r="AVD52" s="84"/>
      <c r="AVE52" s="84"/>
      <c r="AVF52" s="84"/>
      <c r="AVG52" s="84"/>
      <c r="AVH52" s="84"/>
      <c r="AVI52" s="84"/>
      <c r="AVJ52" s="84"/>
      <c r="AVK52" s="84"/>
      <c r="AVL52" s="84"/>
      <c r="AVM52" s="84"/>
      <c r="AVN52" s="84"/>
      <c r="AVO52" s="84"/>
      <c r="AVP52" s="84"/>
      <c r="AVQ52" s="84"/>
      <c r="AVR52" s="84"/>
      <c r="AVS52" s="84"/>
      <c r="AVT52" s="84"/>
      <c r="AVU52" s="84"/>
      <c r="AVV52" s="84"/>
      <c r="AVW52" s="84"/>
      <c r="AVX52" s="84"/>
      <c r="AVY52" s="84"/>
      <c r="AVZ52" s="84"/>
      <c r="AWA52" s="84"/>
      <c r="AWB52" s="84"/>
      <c r="AWC52" s="84"/>
      <c r="AWD52" s="84"/>
      <c r="AWE52" s="84"/>
      <c r="AWF52" s="84"/>
      <c r="AWG52" s="84"/>
      <c r="AWH52" s="84"/>
      <c r="AWI52" s="84"/>
      <c r="AWJ52" s="84"/>
      <c r="AWK52" s="84"/>
      <c r="AWL52" s="84"/>
      <c r="AWM52" s="84"/>
      <c r="AWN52" s="84"/>
      <c r="AWO52" s="84"/>
      <c r="AWP52" s="84"/>
      <c r="AWQ52" s="84"/>
      <c r="AWR52" s="84"/>
      <c r="AWS52" s="84"/>
      <c r="AWT52" s="84"/>
      <c r="AWU52" s="84"/>
      <c r="AWV52" s="84"/>
      <c r="AWW52" s="84"/>
      <c r="AWX52" s="84"/>
      <c r="AWY52" s="84"/>
      <c r="AWZ52" s="84"/>
      <c r="AXA52" s="84"/>
      <c r="AXB52" s="84"/>
      <c r="AXC52" s="84"/>
      <c r="AXD52" s="84"/>
      <c r="AXE52" s="84"/>
      <c r="AXF52" s="84"/>
      <c r="AXG52" s="84"/>
      <c r="AXH52" s="84"/>
      <c r="AXI52" s="84"/>
      <c r="AXJ52" s="84"/>
      <c r="AXK52" s="84"/>
      <c r="AXL52" s="84"/>
      <c r="AXM52" s="84"/>
      <c r="AXN52" s="84"/>
      <c r="AXO52" s="84"/>
      <c r="AXP52" s="84"/>
      <c r="AXQ52" s="84"/>
      <c r="AXR52" s="84"/>
      <c r="AXS52" s="84"/>
      <c r="AXT52" s="84"/>
      <c r="AXU52" s="84"/>
      <c r="AXV52" s="84"/>
      <c r="AXW52" s="84"/>
      <c r="AXX52" s="84"/>
      <c r="AXY52" s="84"/>
      <c r="AXZ52" s="84"/>
      <c r="AYA52" s="84"/>
      <c r="AYB52" s="84"/>
      <c r="AYC52" s="84"/>
      <c r="AYD52" s="84"/>
      <c r="AYE52" s="84"/>
      <c r="AYF52" s="84"/>
      <c r="AYG52" s="84"/>
      <c r="AYH52" s="84"/>
      <c r="AYI52" s="84"/>
      <c r="AYJ52" s="84"/>
      <c r="AYK52" s="84"/>
      <c r="AYL52" s="84"/>
      <c r="AYM52" s="84"/>
      <c r="AYN52" s="84"/>
      <c r="AYO52" s="84"/>
      <c r="AYP52" s="84"/>
      <c r="AYQ52" s="84"/>
      <c r="AYR52" s="84"/>
      <c r="AYS52" s="84"/>
      <c r="AYT52" s="84"/>
      <c r="AYU52" s="84"/>
      <c r="AYV52" s="84"/>
      <c r="AYW52" s="84"/>
      <c r="AYX52" s="84"/>
      <c r="AYY52" s="84"/>
      <c r="AYZ52" s="84"/>
      <c r="AZA52" s="84"/>
      <c r="AZB52" s="84"/>
      <c r="AZC52" s="84"/>
      <c r="AZD52" s="84"/>
      <c r="AZE52" s="84"/>
      <c r="AZF52" s="84"/>
      <c r="AZG52" s="84"/>
      <c r="AZH52" s="84"/>
      <c r="AZI52" s="84"/>
      <c r="AZJ52" s="84"/>
      <c r="AZK52" s="84"/>
      <c r="AZL52" s="84"/>
      <c r="AZM52" s="84"/>
      <c r="AZN52" s="84"/>
      <c r="AZO52" s="84"/>
      <c r="AZP52" s="84"/>
      <c r="AZQ52" s="84"/>
      <c r="AZR52" s="84"/>
      <c r="AZS52" s="84"/>
      <c r="AZT52" s="84"/>
      <c r="AZU52" s="84"/>
      <c r="AZV52" s="84"/>
      <c r="AZW52" s="84"/>
      <c r="AZX52" s="84"/>
      <c r="AZY52" s="84"/>
      <c r="AZZ52" s="84"/>
      <c r="BAA52" s="84"/>
      <c r="BAB52" s="84"/>
      <c r="BAC52" s="84"/>
      <c r="BAD52" s="84"/>
      <c r="BAE52" s="84"/>
      <c r="BAF52" s="84"/>
      <c r="BAG52" s="84"/>
      <c r="BAH52" s="84"/>
      <c r="BAI52" s="84"/>
      <c r="BAJ52" s="84"/>
      <c r="BAK52" s="84"/>
      <c r="BAL52" s="84"/>
      <c r="BAM52" s="84"/>
      <c r="BAN52" s="84"/>
      <c r="BAO52" s="84"/>
      <c r="BAP52" s="84"/>
      <c r="BAQ52" s="84"/>
      <c r="BAR52" s="84"/>
      <c r="BAS52" s="84"/>
      <c r="BAT52" s="84"/>
      <c r="BAU52" s="84"/>
      <c r="BAV52" s="84"/>
      <c r="BAW52" s="84"/>
      <c r="BAX52" s="84"/>
      <c r="BAY52" s="84"/>
      <c r="BAZ52" s="84"/>
      <c r="BBA52" s="84"/>
      <c r="BBB52" s="84"/>
      <c r="BBC52" s="84"/>
      <c r="BBD52" s="84"/>
      <c r="BBE52" s="84"/>
      <c r="BBF52" s="84"/>
      <c r="BBG52" s="84"/>
      <c r="BBH52" s="84"/>
      <c r="BBI52" s="84"/>
      <c r="BBJ52" s="84"/>
      <c r="BBK52" s="84"/>
      <c r="BBL52" s="84"/>
      <c r="BBM52" s="84"/>
      <c r="BBN52" s="84"/>
      <c r="BBO52" s="84"/>
      <c r="BBP52" s="84"/>
      <c r="BBQ52" s="84"/>
      <c r="BBR52" s="84"/>
      <c r="BBS52" s="84"/>
      <c r="BBT52" s="84"/>
      <c r="BBU52" s="84"/>
      <c r="BBV52" s="84"/>
      <c r="BBW52" s="84"/>
      <c r="BBX52" s="84"/>
      <c r="BBY52" s="84"/>
      <c r="BBZ52" s="84"/>
      <c r="BCA52" s="84"/>
      <c r="BCB52" s="84"/>
      <c r="BCC52" s="84"/>
      <c r="BCD52" s="84"/>
      <c r="BCE52" s="84"/>
      <c r="BCF52" s="84"/>
      <c r="BCG52" s="84"/>
      <c r="BCH52" s="84"/>
      <c r="BCI52" s="84"/>
      <c r="BCJ52" s="84"/>
      <c r="BCK52" s="84"/>
      <c r="BCL52" s="84"/>
      <c r="BCM52" s="84"/>
      <c r="BCN52" s="84"/>
      <c r="BCO52" s="84"/>
      <c r="BCP52" s="84"/>
      <c r="BCQ52" s="84"/>
      <c r="BCR52" s="84"/>
      <c r="BCS52" s="84"/>
      <c r="BCT52" s="84"/>
      <c r="BCU52" s="84"/>
      <c r="BCV52" s="84"/>
      <c r="BCW52" s="84"/>
      <c r="BCX52" s="84"/>
      <c r="BCY52" s="84"/>
      <c r="BCZ52" s="84"/>
      <c r="BDA52" s="84"/>
      <c r="BDB52" s="84"/>
      <c r="BDC52" s="84"/>
      <c r="BDD52" s="84"/>
      <c r="BDE52" s="84"/>
      <c r="BDF52" s="84"/>
      <c r="BDG52" s="84"/>
      <c r="BDH52" s="84"/>
      <c r="BDI52" s="84"/>
      <c r="BDJ52" s="84"/>
      <c r="BDK52" s="84"/>
      <c r="BDL52" s="84"/>
      <c r="BDM52" s="84"/>
      <c r="BDN52" s="84"/>
      <c r="BDO52" s="84"/>
      <c r="BDP52" s="84"/>
      <c r="BDQ52" s="84"/>
      <c r="BDR52" s="84"/>
      <c r="BDS52" s="84"/>
      <c r="BDT52" s="84"/>
      <c r="BDU52" s="84"/>
      <c r="BDV52" s="84"/>
      <c r="BDW52" s="84"/>
      <c r="BDX52" s="84"/>
      <c r="BDY52" s="84"/>
      <c r="BDZ52" s="84"/>
      <c r="BEA52" s="84"/>
      <c r="BEB52" s="84"/>
      <c r="BEC52" s="84"/>
      <c r="BED52" s="84"/>
      <c r="BEE52" s="84"/>
      <c r="BEF52" s="84"/>
      <c r="BEG52" s="84"/>
      <c r="BEH52" s="84"/>
      <c r="BEI52" s="84"/>
      <c r="BEJ52" s="84"/>
      <c r="BEK52" s="84"/>
      <c r="BEL52" s="84"/>
      <c r="BEM52" s="84"/>
      <c r="BEN52" s="84"/>
      <c r="BEO52" s="84"/>
      <c r="BEP52" s="84"/>
      <c r="BEQ52" s="84"/>
      <c r="BER52" s="84"/>
      <c r="BES52" s="84"/>
      <c r="BET52" s="84"/>
      <c r="BEU52" s="84"/>
      <c r="BEV52" s="84"/>
      <c r="BEW52" s="84"/>
      <c r="BEX52" s="84"/>
      <c r="BEY52" s="84"/>
      <c r="BEZ52" s="84"/>
      <c r="BFA52" s="84"/>
      <c r="BFB52" s="84"/>
      <c r="BFC52" s="84"/>
      <c r="BFD52" s="84"/>
      <c r="BFE52" s="84"/>
      <c r="BFF52" s="84"/>
      <c r="BFG52" s="84"/>
      <c r="BFH52" s="84"/>
      <c r="BFI52" s="84"/>
      <c r="BFJ52" s="84"/>
      <c r="BFK52" s="84"/>
      <c r="BFL52" s="84"/>
      <c r="BFM52" s="84"/>
      <c r="BFN52" s="84"/>
      <c r="BFO52" s="84"/>
      <c r="BFP52" s="84"/>
      <c r="BFQ52" s="84"/>
      <c r="BFR52" s="84"/>
      <c r="BFS52" s="84"/>
      <c r="BFT52" s="84"/>
      <c r="BFU52" s="84"/>
      <c r="BFV52" s="84"/>
      <c r="BFW52" s="84"/>
      <c r="BFX52" s="84"/>
      <c r="BFY52" s="84"/>
      <c r="BFZ52" s="84"/>
      <c r="BGA52" s="84"/>
      <c r="BGB52" s="84"/>
      <c r="BGC52" s="84"/>
      <c r="BGD52" s="84"/>
      <c r="BGE52" s="84"/>
      <c r="BGF52" s="84"/>
      <c r="BGG52" s="84"/>
      <c r="BGH52" s="84"/>
      <c r="BGI52" s="84"/>
      <c r="BGJ52" s="84"/>
      <c r="BGK52" s="84"/>
      <c r="BGL52" s="84"/>
      <c r="BGM52" s="84"/>
      <c r="BGN52" s="84"/>
      <c r="BGO52" s="84"/>
      <c r="BGP52" s="84"/>
      <c r="BGQ52" s="84"/>
      <c r="BGR52" s="84"/>
      <c r="BGS52" s="84"/>
      <c r="BGT52" s="84"/>
      <c r="BGU52" s="84"/>
      <c r="BGV52" s="84"/>
      <c r="BGW52" s="84"/>
      <c r="BGX52" s="84"/>
      <c r="BGY52" s="84"/>
      <c r="BGZ52" s="84"/>
      <c r="BHA52" s="84"/>
      <c r="BHB52" s="84"/>
      <c r="BHC52" s="84"/>
      <c r="BHD52" s="84"/>
      <c r="BHE52" s="84"/>
      <c r="BHF52" s="84"/>
      <c r="BHG52" s="84"/>
      <c r="BHH52" s="84"/>
      <c r="BHI52" s="84"/>
      <c r="BHJ52" s="84"/>
      <c r="BHK52" s="84"/>
      <c r="BHL52" s="84"/>
      <c r="BHM52" s="84"/>
      <c r="BHN52" s="84"/>
      <c r="BHO52" s="84"/>
      <c r="BHP52" s="84"/>
      <c r="BHQ52" s="84"/>
      <c r="BHR52" s="84"/>
      <c r="BHS52" s="84"/>
      <c r="BHT52" s="84"/>
      <c r="BHU52" s="84"/>
      <c r="BHV52" s="84"/>
      <c r="BHW52" s="84"/>
      <c r="BHX52" s="84"/>
      <c r="BHY52" s="84"/>
      <c r="BHZ52" s="84"/>
      <c r="BIA52" s="84"/>
      <c r="BIB52" s="84"/>
      <c r="BIC52" s="84"/>
      <c r="BID52" s="84"/>
      <c r="BIE52" s="84"/>
      <c r="BIF52" s="84"/>
      <c r="BIG52" s="84"/>
      <c r="BIH52" s="84"/>
      <c r="BII52" s="84"/>
      <c r="BIJ52" s="84"/>
      <c r="BIK52" s="84"/>
      <c r="BIL52" s="84"/>
      <c r="BIM52" s="84"/>
      <c r="BIN52" s="84"/>
      <c r="BIO52" s="84"/>
      <c r="BIP52" s="84"/>
      <c r="BIQ52" s="84"/>
      <c r="BIR52" s="84"/>
      <c r="BIS52" s="84"/>
      <c r="BIT52" s="84"/>
      <c r="BIU52" s="84"/>
      <c r="BIV52" s="84"/>
      <c r="BIW52" s="84"/>
      <c r="BIX52" s="84"/>
      <c r="BIY52" s="84"/>
      <c r="BIZ52" s="84"/>
      <c r="BJA52" s="84"/>
      <c r="BJB52" s="84"/>
      <c r="BJC52" s="84"/>
      <c r="BJD52" s="84"/>
      <c r="BJE52" s="84"/>
      <c r="BJF52" s="84"/>
      <c r="BJG52" s="84"/>
      <c r="BJH52" s="84"/>
      <c r="BJI52" s="84"/>
      <c r="BJJ52" s="84"/>
      <c r="BJK52" s="84"/>
      <c r="BJL52" s="84"/>
      <c r="BJM52" s="84"/>
      <c r="BJN52" s="84"/>
      <c r="BJO52" s="84"/>
      <c r="BJP52" s="84"/>
      <c r="BJQ52" s="84"/>
      <c r="BJR52" s="84"/>
      <c r="BJS52" s="84"/>
      <c r="BJT52" s="84"/>
      <c r="BJU52" s="84"/>
      <c r="BJV52" s="84"/>
      <c r="BJW52" s="84"/>
      <c r="BJX52" s="84"/>
      <c r="BJY52" s="84"/>
      <c r="BJZ52" s="84"/>
      <c r="BKA52" s="84"/>
      <c r="BKB52" s="84"/>
      <c r="BKC52" s="84"/>
      <c r="BKD52" s="84"/>
      <c r="BKE52" s="84"/>
      <c r="BKF52" s="84"/>
      <c r="BKG52" s="84"/>
      <c r="BKH52" s="84"/>
      <c r="BKI52" s="84"/>
      <c r="BKJ52" s="84"/>
      <c r="BKK52" s="84"/>
      <c r="BKL52" s="84"/>
      <c r="BKM52" s="84"/>
      <c r="BKN52" s="84"/>
      <c r="BKO52" s="84"/>
      <c r="BKP52" s="84"/>
      <c r="BKQ52" s="84"/>
      <c r="BKR52" s="84"/>
      <c r="BKS52" s="84"/>
      <c r="BKT52" s="84"/>
      <c r="BKU52" s="84"/>
      <c r="BKV52" s="84"/>
      <c r="BKW52" s="84"/>
      <c r="BKX52" s="84"/>
      <c r="BKY52" s="84"/>
      <c r="BKZ52" s="84"/>
      <c r="BLA52" s="84"/>
      <c r="BLB52" s="84"/>
      <c r="BLC52" s="84"/>
      <c r="BLD52" s="84"/>
      <c r="BLE52" s="84"/>
      <c r="BLF52" s="84"/>
      <c r="BLG52" s="84"/>
      <c r="BLH52" s="84"/>
      <c r="BLI52" s="84"/>
      <c r="BLJ52" s="84"/>
      <c r="BLK52" s="84"/>
      <c r="BLL52" s="84"/>
      <c r="BLM52" s="84"/>
      <c r="BLN52" s="84"/>
      <c r="BLO52" s="84"/>
      <c r="BLP52" s="84"/>
      <c r="BLQ52" s="84"/>
      <c r="BLR52" s="84"/>
      <c r="BLS52" s="84"/>
      <c r="BLT52" s="84"/>
      <c r="BLU52" s="84"/>
      <c r="BLV52" s="84"/>
      <c r="BLW52" s="84"/>
      <c r="BLX52" s="84"/>
      <c r="BLY52" s="84"/>
      <c r="BLZ52" s="84"/>
      <c r="BMA52" s="84"/>
      <c r="BMB52" s="84"/>
      <c r="BMC52" s="84"/>
      <c r="BMD52" s="84"/>
      <c r="BME52" s="84"/>
      <c r="BMF52" s="84"/>
      <c r="BMG52" s="84"/>
      <c r="BMH52" s="84"/>
      <c r="BMI52" s="84"/>
      <c r="BMJ52" s="84"/>
      <c r="BMK52" s="84"/>
      <c r="BML52" s="84"/>
      <c r="BMM52" s="84"/>
      <c r="BMN52" s="84"/>
      <c r="BMO52" s="84"/>
      <c r="BMP52" s="84"/>
      <c r="BMQ52" s="84"/>
      <c r="BMR52" s="84"/>
      <c r="BMS52" s="84"/>
      <c r="BMT52" s="84"/>
      <c r="BMU52" s="84"/>
      <c r="BMV52" s="84"/>
      <c r="BMW52" s="84"/>
      <c r="BMX52" s="84"/>
      <c r="BMY52" s="84"/>
      <c r="BMZ52" s="84"/>
      <c r="BNA52" s="84"/>
      <c r="BNB52" s="84"/>
      <c r="BNC52" s="84"/>
      <c r="BND52" s="84"/>
      <c r="BNE52" s="84"/>
      <c r="BNF52" s="84"/>
      <c r="BNG52" s="84"/>
      <c r="BNH52" s="84"/>
      <c r="BNI52" s="84"/>
      <c r="BNJ52" s="84"/>
      <c r="BNK52" s="84"/>
      <c r="BNL52" s="84"/>
      <c r="BNM52" s="84"/>
      <c r="BNN52" s="84"/>
      <c r="BNO52" s="84"/>
      <c r="BNP52" s="84"/>
      <c r="BNQ52" s="84"/>
      <c r="BNR52" s="84"/>
      <c r="BNS52" s="84"/>
      <c r="BNT52" s="84"/>
      <c r="BNU52" s="84"/>
      <c r="BNV52" s="84"/>
      <c r="BNW52" s="84"/>
      <c r="BNX52" s="84"/>
      <c r="BNY52" s="84"/>
      <c r="BNZ52" s="84"/>
      <c r="BOA52" s="84"/>
      <c r="BOB52" s="84"/>
      <c r="BOC52" s="84"/>
      <c r="BOD52" s="84"/>
      <c r="BOE52" s="84"/>
      <c r="BOF52" s="84"/>
      <c r="BOG52" s="84"/>
      <c r="BOH52" s="84"/>
      <c r="BOI52" s="84"/>
      <c r="BOJ52" s="84"/>
      <c r="BOK52" s="84"/>
      <c r="BOL52" s="84"/>
      <c r="BOM52" s="84"/>
      <c r="BON52" s="84"/>
      <c r="BOO52" s="84"/>
      <c r="BOP52" s="84"/>
      <c r="BOQ52" s="84"/>
      <c r="BOR52" s="84"/>
      <c r="BOS52" s="84"/>
      <c r="BOT52" s="84"/>
      <c r="BOU52" s="84"/>
      <c r="BOV52" s="84"/>
      <c r="BOW52" s="84"/>
      <c r="BOX52" s="84"/>
      <c r="BOY52" s="84"/>
      <c r="BOZ52" s="84"/>
      <c r="BPA52" s="84"/>
      <c r="BPB52" s="84"/>
      <c r="BPC52" s="84"/>
      <c r="BPD52" s="84"/>
      <c r="BPE52" s="84"/>
      <c r="BPF52" s="84"/>
      <c r="BPG52" s="84"/>
      <c r="BPH52" s="84"/>
      <c r="BPI52" s="84"/>
      <c r="BPJ52" s="84"/>
      <c r="BPK52" s="84"/>
      <c r="BPL52" s="84"/>
      <c r="BPM52" s="84"/>
      <c r="BPN52" s="84"/>
      <c r="BPO52" s="84"/>
      <c r="BPP52" s="84"/>
      <c r="BPQ52" s="84"/>
      <c r="BPR52" s="84"/>
      <c r="BPS52" s="84"/>
      <c r="BPT52" s="84"/>
      <c r="BPU52" s="84"/>
      <c r="BPV52" s="84"/>
      <c r="BPW52" s="84"/>
      <c r="BPX52" s="84"/>
      <c r="BPY52" s="84"/>
      <c r="BPZ52" s="84"/>
      <c r="BQA52" s="84"/>
      <c r="BQB52" s="84"/>
      <c r="BQC52" s="84"/>
      <c r="BQD52" s="84"/>
      <c r="BQE52" s="84"/>
      <c r="BQF52" s="84"/>
      <c r="BQG52" s="84"/>
      <c r="BQH52" s="84"/>
      <c r="BQI52" s="84"/>
      <c r="BQJ52" s="84"/>
      <c r="BQK52" s="84"/>
      <c r="BQL52" s="84"/>
      <c r="BQM52" s="84"/>
      <c r="BQN52" s="84"/>
      <c r="BQO52" s="84"/>
      <c r="BQP52" s="84"/>
      <c r="BQQ52" s="84"/>
      <c r="BQR52" s="84"/>
      <c r="BQS52" s="84"/>
      <c r="BQT52" s="84"/>
      <c r="BQU52" s="84"/>
      <c r="BQV52" s="84"/>
      <c r="BQW52" s="84"/>
      <c r="BQX52" s="84"/>
      <c r="BQY52" s="84"/>
      <c r="BQZ52" s="84"/>
      <c r="BRA52" s="84"/>
      <c r="BRB52" s="84"/>
      <c r="BRC52" s="84"/>
      <c r="BRD52" s="84"/>
      <c r="BRE52" s="84"/>
      <c r="BRF52" s="84"/>
      <c r="BRG52" s="84"/>
      <c r="BRH52" s="84"/>
      <c r="BRI52" s="84"/>
      <c r="BRJ52" s="84"/>
      <c r="BRK52" s="84"/>
      <c r="BRL52" s="84"/>
      <c r="BRM52" s="84"/>
      <c r="BRN52" s="84"/>
      <c r="BRO52" s="84"/>
      <c r="BRP52" s="84"/>
      <c r="BRQ52" s="84"/>
      <c r="BRR52" s="84"/>
      <c r="BRS52" s="84"/>
      <c r="BRT52" s="84"/>
      <c r="BRU52" s="84"/>
      <c r="BRV52" s="84"/>
      <c r="BRW52" s="84"/>
      <c r="BRX52" s="84"/>
      <c r="BRY52" s="84"/>
      <c r="BRZ52" s="84"/>
      <c r="BSA52" s="84"/>
      <c r="BSB52" s="84"/>
      <c r="BSC52" s="84"/>
      <c r="BSD52" s="84"/>
      <c r="BSE52" s="84"/>
      <c r="BSF52" s="84"/>
      <c r="BSG52" s="84"/>
      <c r="BSH52" s="84"/>
      <c r="BSI52" s="84"/>
      <c r="BSJ52" s="84"/>
      <c r="BSK52" s="84"/>
      <c r="BSL52" s="84"/>
      <c r="BSM52" s="84"/>
      <c r="BSN52" s="84"/>
      <c r="BSO52" s="84"/>
      <c r="BSP52" s="84"/>
      <c r="BSQ52" s="84"/>
      <c r="BSR52" s="84"/>
      <c r="BSS52" s="84"/>
      <c r="BST52" s="84"/>
      <c r="BSU52" s="84"/>
      <c r="BSV52" s="84"/>
      <c r="BSW52" s="84"/>
      <c r="BSX52" s="84"/>
      <c r="BSY52" s="84"/>
      <c r="BSZ52" s="84"/>
      <c r="BTA52" s="84"/>
      <c r="BTB52" s="84"/>
      <c r="BTC52" s="84"/>
      <c r="BTD52" s="84"/>
      <c r="BTE52" s="84"/>
      <c r="BTF52" s="84"/>
      <c r="BTG52" s="84"/>
      <c r="BTH52" s="84"/>
      <c r="BTI52" s="84"/>
      <c r="BTJ52" s="84"/>
      <c r="BTK52" s="84"/>
      <c r="BTL52" s="84"/>
      <c r="BTM52" s="84"/>
      <c r="BTN52" s="84"/>
      <c r="BTO52" s="84"/>
      <c r="BTP52" s="84"/>
      <c r="BTQ52" s="84"/>
      <c r="BTR52" s="84"/>
      <c r="BTS52" s="84"/>
      <c r="BTT52" s="84"/>
      <c r="BTU52" s="84"/>
      <c r="BTV52" s="84"/>
      <c r="BTW52" s="84"/>
      <c r="BTX52" s="84"/>
      <c r="BTY52" s="84"/>
      <c r="BTZ52" s="84"/>
      <c r="BUA52" s="84"/>
      <c r="BUB52" s="84"/>
      <c r="BUC52" s="84"/>
      <c r="BUD52" s="84"/>
      <c r="BUE52" s="84"/>
      <c r="BUF52" s="84"/>
      <c r="BUG52" s="84"/>
      <c r="BUH52" s="84"/>
      <c r="BUI52" s="84"/>
      <c r="BUJ52" s="84"/>
      <c r="BUK52" s="84"/>
      <c r="BUL52" s="84"/>
      <c r="BUM52" s="84"/>
      <c r="BUN52" s="84"/>
      <c r="BUO52" s="84"/>
      <c r="BUP52" s="84"/>
      <c r="BUQ52" s="84"/>
      <c r="BUR52" s="84"/>
      <c r="BUS52" s="84"/>
      <c r="BUT52" s="84"/>
      <c r="BUU52" s="84"/>
      <c r="BUV52" s="84"/>
      <c r="BUW52" s="84"/>
      <c r="BUX52" s="84"/>
      <c r="BUY52" s="84"/>
      <c r="BUZ52" s="84"/>
      <c r="BVA52" s="84"/>
      <c r="BVB52" s="84"/>
      <c r="BVC52" s="84"/>
      <c r="BVD52" s="84"/>
      <c r="BVE52" s="84"/>
      <c r="BVF52" s="84"/>
      <c r="BVG52" s="84"/>
      <c r="BVH52" s="84"/>
      <c r="BVI52" s="84"/>
      <c r="BVJ52" s="84"/>
      <c r="BVK52" s="84"/>
      <c r="BVL52" s="84"/>
      <c r="BVM52" s="84"/>
      <c r="BVN52" s="84"/>
      <c r="BVO52" s="84"/>
      <c r="BVP52" s="84"/>
      <c r="BVQ52" s="84"/>
      <c r="BVR52" s="84"/>
      <c r="BVS52" s="84"/>
      <c r="BVT52" s="84"/>
      <c r="BVU52" s="84"/>
      <c r="BVV52" s="84"/>
      <c r="BVW52" s="84"/>
      <c r="BVX52" s="84"/>
      <c r="BVY52" s="84"/>
      <c r="BVZ52" s="84"/>
      <c r="BWA52" s="84"/>
      <c r="BWB52" s="84"/>
      <c r="BWC52" s="84"/>
      <c r="BWD52" s="84"/>
      <c r="BWE52" s="84"/>
      <c r="BWF52" s="84"/>
      <c r="BWG52" s="84"/>
      <c r="BWH52" s="84"/>
      <c r="BWI52" s="84"/>
      <c r="BWJ52" s="84"/>
      <c r="BWK52" s="84"/>
      <c r="BWL52" s="84"/>
      <c r="BWM52" s="84"/>
      <c r="BWN52" s="84"/>
      <c r="BWO52" s="84"/>
      <c r="BWP52" s="84"/>
      <c r="BWQ52" s="84"/>
      <c r="BWR52" s="84"/>
      <c r="BWS52" s="84"/>
      <c r="BWT52" s="84"/>
      <c r="BWU52" s="84"/>
      <c r="BWV52" s="84"/>
      <c r="BWW52" s="84"/>
      <c r="BWX52" s="84"/>
      <c r="BWY52" s="84"/>
      <c r="BWZ52" s="84"/>
      <c r="BXA52" s="84"/>
      <c r="BXB52" s="84"/>
      <c r="BXC52" s="84"/>
      <c r="BXD52" s="84"/>
      <c r="BXE52" s="84"/>
      <c r="BXF52" s="84"/>
      <c r="BXG52" s="84"/>
      <c r="BXH52" s="84"/>
      <c r="BXI52" s="84"/>
      <c r="BXJ52" s="84"/>
      <c r="BXK52" s="84"/>
      <c r="BXL52" s="84"/>
      <c r="BXM52" s="84"/>
      <c r="BXN52" s="84"/>
      <c r="BXO52" s="84"/>
      <c r="BXP52" s="84"/>
      <c r="BXQ52" s="84"/>
      <c r="BXR52" s="84"/>
      <c r="BXS52" s="84"/>
      <c r="BXT52" s="84"/>
      <c r="BXU52" s="84"/>
      <c r="BXV52" s="84"/>
      <c r="BXW52" s="84"/>
      <c r="BXX52" s="84"/>
      <c r="BXY52" s="84"/>
      <c r="BXZ52" s="84"/>
      <c r="BYA52" s="84"/>
      <c r="BYB52" s="84"/>
      <c r="BYC52" s="84"/>
      <c r="BYD52" s="84"/>
      <c r="BYE52" s="84"/>
      <c r="BYF52" s="84"/>
      <c r="BYG52" s="84"/>
      <c r="BYH52" s="84"/>
      <c r="BYI52" s="84"/>
      <c r="BYJ52" s="84"/>
      <c r="BYK52" s="84"/>
      <c r="BYL52" s="84"/>
      <c r="BYM52" s="84"/>
      <c r="BYN52" s="84"/>
      <c r="BYO52" s="84"/>
      <c r="BYP52" s="84"/>
      <c r="BYQ52" s="84"/>
      <c r="BYR52" s="84"/>
      <c r="BYS52" s="84"/>
      <c r="BYT52" s="84"/>
      <c r="BYU52" s="84"/>
      <c r="BYV52" s="84"/>
      <c r="BYW52" s="84"/>
      <c r="BYX52" s="84"/>
      <c r="BYY52" s="84"/>
      <c r="BYZ52" s="84"/>
      <c r="BZA52" s="84"/>
      <c r="BZB52" s="84"/>
      <c r="BZC52" s="84"/>
      <c r="BZD52" s="84"/>
      <c r="BZE52" s="84"/>
      <c r="BZF52" s="84"/>
      <c r="BZG52" s="84"/>
      <c r="BZH52" s="84"/>
      <c r="BZI52" s="84"/>
      <c r="BZJ52" s="84"/>
      <c r="BZK52" s="84"/>
      <c r="BZL52" s="84"/>
      <c r="BZM52" s="84"/>
      <c r="BZN52" s="84"/>
      <c r="BZO52" s="84"/>
      <c r="BZP52" s="84"/>
      <c r="BZQ52" s="84"/>
      <c r="BZR52" s="84"/>
      <c r="BZS52" s="84"/>
      <c r="BZT52" s="84"/>
      <c r="BZU52" s="84"/>
      <c r="BZV52" s="84"/>
      <c r="BZW52" s="84"/>
      <c r="BZX52" s="84"/>
      <c r="BZY52" s="84"/>
      <c r="BZZ52" s="84"/>
      <c r="CAA52" s="84"/>
      <c r="CAB52" s="84"/>
      <c r="CAC52" s="84"/>
      <c r="CAD52" s="84"/>
      <c r="CAE52" s="84"/>
      <c r="CAF52" s="84"/>
      <c r="CAG52" s="84"/>
      <c r="CAH52" s="84"/>
      <c r="CAI52" s="84"/>
      <c r="CAJ52" s="84"/>
      <c r="CAK52" s="84"/>
      <c r="CAL52" s="84"/>
      <c r="CAM52" s="84"/>
      <c r="CAN52" s="84"/>
      <c r="CAO52" s="84"/>
      <c r="CAP52" s="84"/>
      <c r="CAQ52" s="84"/>
      <c r="CAR52" s="84"/>
      <c r="CAS52" s="84"/>
      <c r="CAT52" s="84"/>
      <c r="CAU52" s="84"/>
      <c r="CAV52" s="84"/>
      <c r="CAW52" s="84"/>
      <c r="CAX52" s="84"/>
      <c r="CAY52" s="84"/>
      <c r="CAZ52" s="84"/>
      <c r="CBA52" s="84"/>
      <c r="CBB52" s="84"/>
      <c r="CBC52" s="84"/>
      <c r="CBD52" s="84"/>
      <c r="CBE52" s="84"/>
      <c r="CBF52" s="84"/>
      <c r="CBG52" s="84"/>
      <c r="CBH52" s="84"/>
      <c r="CBI52" s="84"/>
      <c r="CBJ52" s="84"/>
      <c r="CBK52" s="84"/>
      <c r="CBL52" s="84"/>
      <c r="CBM52" s="84"/>
      <c r="CBN52" s="84"/>
      <c r="CBO52" s="84"/>
      <c r="CBP52" s="84"/>
      <c r="CBQ52" s="84"/>
      <c r="CBR52" s="84"/>
      <c r="CBS52" s="84"/>
      <c r="CBT52" s="84"/>
      <c r="CBU52" s="84"/>
      <c r="CBV52" s="84"/>
      <c r="CBW52" s="84"/>
      <c r="CBX52" s="84"/>
      <c r="CBY52" s="84"/>
      <c r="CBZ52" s="84"/>
      <c r="CCA52" s="84"/>
      <c r="CCB52" s="84"/>
      <c r="CCC52" s="84"/>
      <c r="CCD52" s="84"/>
      <c r="CCE52" s="84"/>
      <c r="CCF52" s="84"/>
      <c r="CCG52" s="84"/>
      <c r="CCH52" s="84"/>
      <c r="CCI52" s="84"/>
      <c r="CCJ52" s="84"/>
      <c r="CCK52" s="84"/>
      <c r="CCL52" s="84"/>
      <c r="CCM52" s="84"/>
      <c r="CCN52" s="84"/>
      <c r="CCO52" s="84"/>
      <c r="CCP52" s="84"/>
      <c r="CCQ52" s="84"/>
      <c r="CCR52" s="84"/>
      <c r="CCS52" s="84"/>
      <c r="CCT52" s="84"/>
      <c r="CCU52" s="84"/>
      <c r="CCV52" s="84"/>
      <c r="CCW52" s="84"/>
      <c r="CCX52" s="84"/>
      <c r="CCY52" s="84"/>
      <c r="CCZ52" s="84"/>
      <c r="CDA52" s="84"/>
      <c r="CDB52" s="84"/>
      <c r="CDC52" s="84"/>
      <c r="CDD52" s="84"/>
      <c r="CDE52" s="84"/>
      <c r="CDF52" s="84"/>
      <c r="CDG52" s="84"/>
      <c r="CDH52" s="84"/>
      <c r="CDI52" s="84"/>
      <c r="CDJ52" s="84"/>
      <c r="CDK52" s="84"/>
      <c r="CDL52" s="84"/>
      <c r="CDM52" s="84"/>
      <c r="CDN52" s="84"/>
      <c r="CDO52" s="84"/>
      <c r="CDP52" s="84"/>
      <c r="CDQ52" s="84"/>
      <c r="CDR52" s="84"/>
      <c r="CDS52" s="84"/>
      <c r="CDT52" s="84"/>
      <c r="CDU52" s="84"/>
      <c r="CDV52" s="84"/>
      <c r="CDW52" s="84"/>
      <c r="CDX52" s="84"/>
      <c r="CDY52" s="84"/>
      <c r="CDZ52" s="84"/>
      <c r="CEA52" s="84"/>
      <c r="CEB52" s="84"/>
      <c r="CEC52" s="84"/>
      <c r="CED52" s="84"/>
      <c r="CEE52" s="84"/>
      <c r="CEF52" s="84"/>
      <c r="CEG52" s="84"/>
      <c r="CEH52" s="84"/>
      <c r="CEI52" s="84"/>
      <c r="CEJ52" s="84"/>
      <c r="CEK52" s="84"/>
      <c r="CEL52" s="84"/>
      <c r="CEM52" s="84"/>
      <c r="CEN52" s="84"/>
      <c r="CEO52" s="84"/>
      <c r="CEP52" s="84"/>
      <c r="CEQ52" s="84"/>
      <c r="CER52" s="84"/>
      <c r="CES52" s="84"/>
      <c r="CET52" s="84"/>
      <c r="CEU52" s="84"/>
      <c r="CEV52" s="84"/>
      <c r="CEW52" s="84"/>
      <c r="CEX52" s="84"/>
      <c r="CEY52" s="84"/>
      <c r="CEZ52" s="84"/>
      <c r="CFA52" s="84"/>
      <c r="CFB52" s="84"/>
      <c r="CFC52" s="84"/>
      <c r="CFD52" s="84"/>
      <c r="CFE52" s="84"/>
      <c r="CFF52" s="84"/>
      <c r="CFG52" s="84"/>
      <c r="CFH52" s="84"/>
      <c r="CFI52" s="84"/>
      <c r="CFJ52" s="84"/>
      <c r="CFK52" s="84"/>
      <c r="CFL52" s="84"/>
      <c r="CFM52" s="84"/>
      <c r="CFN52" s="84"/>
      <c r="CFO52" s="84"/>
      <c r="CFP52" s="84"/>
      <c r="CFQ52" s="84"/>
      <c r="CFR52" s="84"/>
      <c r="CFS52" s="84"/>
      <c r="CFT52" s="84"/>
      <c r="CFU52" s="84"/>
      <c r="CFV52" s="84"/>
      <c r="CFW52" s="84"/>
      <c r="CFX52" s="84"/>
      <c r="CFY52" s="84"/>
      <c r="CFZ52" s="84"/>
      <c r="CGA52" s="84"/>
      <c r="CGB52" s="84"/>
      <c r="CGC52" s="84"/>
      <c r="CGD52" s="84"/>
      <c r="CGE52" s="84"/>
      <c r="CGF52" s="84"/>
      <c r="CGG52" s="84"/>
      <c r="CGH52" s="84"/>
      <c r="CGI52" s="84"/>
      <c r="CGJ52" s="84"/>
      <c r="CGK52" s="84"/>
      <c r="CGL52" s="84"/>
      <c r="CGM52" s="84"/>
      <c r="CGN52" s="84"/>
      <c r="CGO52" s="84"/>
      <c r="CGP52" s="84"/>
      <c r="CGQ52" s="84"/>
      <c r="CGR52" s="84"/>
      <c r="CGS52" s="84"/>
      <c r="CGT52" s="84"/>
      <c r="CGU52" s="84"/>
      <c r="CGV52" s="84"/>
      <c r="CGW52" s="84"/>
      <c r="CGX52" s="84"/>
      <c r="CGY52" s="84"/>
      <c r="CGZ52" s="84"/>
      <c r="CHA52" s="84"/>
      <c r="CHB52" s="84"/>
      <c r="CHC52" s="84"/>
      <c r="CHD52" s="84"/>
      <c r="CHE52" s="84"/>
      <c r="CHF52" s="84"/>
      <c r="CHG52" s="84"/>
      <c r="CHH52" s="84"/>
      <c r="CHI52" s="84"/>
      <c r="CHJ52" s="84"/>
      <c r="CHK52" s="84"/>
      <c r="CHL52" s="84"/>
      <c r="CHM52" s="84"/>
      <c r="CHN52" s="84"/>
      <c r="CHO52" s="84"/>
      <c r="CHP52" s="84"/>
      <c r="CHQ52" s="84"/>
      <c r="CHR52" s="84"/>
      <c r="CHS52" s="84"/>
      <c r="CHT52" s="84"/>
      <c r="CHU52" s="84"/>
      <c r="CHV52" s="84"/>
      <c r="CHW52" s="84"/>
      <c r="CHX52" s="84"/>
      <c r="CHY52" s="84"/>
      <c r="CHZ52" s="84"/>
      <c r="CIA52" s="84"/>
      <c r="CIB52" s="84"/>
      <c r="CIC52" s="84"/>
      <c r="CID52" s="84"/>
      <c r="CIE52" s="84"/>
      <c r="CIF52" s="84"/>
      <c r="CIG52" s="84"/>
      <c r="CIH52" s="84"/>
      <c r="CII52" s="84"/>
      <c r="CIJ52" s="84"/>
      <c r="CIK52" s="84"/>
      <c r="CIL52" s="84"/>
      <c r="CIM52" s="84"/>
      <c r="CIN52" s="84"/>
      <c r="CIO52" s="84"/>
      <c r="CIP52" s="84"/>
      <c r="CIQ52" s="84"/>
      <c r="CIR52" s="84"/>
      <c r="CIS52" s="84"/>
      <c r="CIT52" s="84"/>
      <c r="CIU52" s="84"/>
      <c r="CIV52" s="84"/>
      <c r="CIW52" s="84"/>
      <c r="CIX52" s="84"/>
      <c r="CIY52" s="84"/>
      <c r="CIZ52" s="84"/>
      <c r="CJA52" s="84"/>
      <c r="CJB52" s="84"/>
      <c r="CJC52" s="84"/>
      <c r="CJD52" s="84"/>
      <c r="CJE52" s="84"/>
      <c r="CJF52" s="84"/>
      <c r="CJG52" s="84"/>
      <c r="CJH52" s="84"/>
      <c r="CJI52" s="84"/>
      <c r="CJJ52" s="84"/>
      <c r="CJK52" s="84"/>
      <c r="CJL52" s="84"/>
      <c r="CJM52" s="84"/>
      <c r="CJN52" s="84"/>
      <c r="CJO52" s="84"/>
      <c r="CJP52" s="84"/>
      <c r="CJQ52" s="84"/>
      <c r="CJR52" s="84"/>
      <c r="CJS52" s="84"/>
      <c r="CJT52" s="84"/>
      <c r="CJU52" s="84"/>
      <c r="CJV52" s="84"/>
      <c r="CJW52" s="84"/>
      <c r="CJX52" s="84"/>
      <c r="CJY52" s="84"/>
      <c r="CJZ52" s="84"/>
      <c r="CKA52" s="84"/>
      <c r="CKB52" s="84"/>
      <c r="CKC52" s="84"/>
      <c r="CKD52" s="84"/>
      <c r="CKE52" s="84"/>
      <c r="CKF52" s="84"/>
      <c r="CKG52" s="84"/>
      <c r="CKH52" s="84"/>
      <c r="CKI52" s="84"/>
      <c r="CKJ52" s="84"/>
      <c r="CKK52" s="84"/>
      <c r="CKL52" s="84"/>
      <c r="CKM52" s="84"/>
      <c r="CKN52" s="84"/>
      <c r="CKO52" s="84"/>
      <c r="CKP52" s="84"/>
      <c r="CKQ52" s="84"/>
      <c r="CKR52" s="84"/>
      <c r="CKS52" s="84"/>
      <c r="CKT52" s="84"/>
      <c r="CKU52" s="84"/>
      <c r="CKV52" s="84"/>
      <c r="CKW52" s="84"/>
      <c r="CKX52" s="84"/>
      <c r="CKY52" s="84"/>
      <c r="CKZ52" s="84"/>
      <c r="CLA52" s="84"/>
      <c r="CLB52" s="84"/>
      <c r="CLC52" s="84"/>
      <c r="CLD52" s="84"/>
      <c r="CLE52" s="84"/>
      <c r="CLF52" s="84"/>
      <c r="CLG52" s="84"/>
      <c r="CLH52" s="84"/>
      <c r="CLI52" s="84"/>
      <c r="CLJ52" s="84"/>
      <c r="CLK52" s="84"/>
      <c r="CLL52" s="84"/>
      <c r="CLM52" s="84"/>
      <c r="CLN52" s="84"/>
      <c r="CLO52" s="84"/>
      <c r="CLP52" s="84"/>
      <c r="CLQ52" s="84"/>
      <c r="CLR52" s="84"/>
      <c r="CLS52" s="84"/>
      <c r="CLT52" s="84"/>
      <c r="CLU52" s="84"/>
      <c r="CLV52" s="84"/>
      <c r="CLW52" s="84"/>
      <c r="CLX52" s="84"/>
      <c r="CLY52" s="84"/>
      <c r="CLZ52" s="84"/>
      <c r="CMA52" s="84"/>
      <c r="CMB52" s="84"/>
      <c r="CMC52" s="84"/>
      <c r="CMD52" s="84"/>
      <c r="CME52" s="84"/>
      <c r="CMF52" s="84"/>
      <c r="CMG52" s="84"/>
      <c r="CMH52" s="84"/>
      <c r="CMI52" s="84"/>
      <c r="CMJ52" s="84"/>
      <c r="CMK52" s="84"/>
      <c r="CML52" s="84"/>
      <c r="CMM52" s="84"/>
      <c r="CMN52" s="84"/>
      <c r="CMO52" s="84"/>
      <c r="CMP52" s="84"/>
      <c r="CMQ52" s="84"/>
      <c r="CMR52" s="84"/>
      <c r="CMS52" s="84"/>
      <c r="CMT52" s="84"/>
      <c r="CMU52" s="84"/>
      <c r="CMV52" s="84"/>
      <c r="CMW52" s="84"/>
      <c r="CMX52" s="84"/>
      <c r="CMY52" s="84"/>
      <c r="CMZ52" s="84"/>
      <c r="CNA52" s="84"/>
      <c r="CNB52" s="84"/>
      <c r="CNC52" s="84"/>
      <c r="CND52" s="84"/>
      <c r="CNE52" s="84"/>
      <c r="CNF52" s="84"/>
      <c r="CNG52" s="84"/>
      <c r="CNH52" s="84"/>
      <c r="CNI52" s="84"/>
      <c r="CNJ52" s="84"/>
      <c r="CNK52" s="84"/>
      <c r="CNL52" s="84"/>
      <c r="CNM52" s="84"/>
      <c r="CNN52" s="84"/>
      <c r="CNO52" s="84"/>
      <c r="CNP52" s="84"/>
      <c r="CNQ52" s="84"/>
      <c r="CNR52" s="84"/>
      <c r="CNS52" s="84"/>
      <c r="CNT52" s="84"/>
      <c r="CNU52" s="84"/>
      <c r="CNV52" s="84"/>
      <c r="CNW52" s="84"/>
      <c r="CNX52" s="84"/>
      <c r="CNY52" s="84"/>
      <c r="CNZ52" s="84"/>
      <c r="COA52" s="84"/>
      <c r="COB52" s="84"/>
      <c r="COC52" s="84"/>
      <c r="COD52" s="84"/>
      <c r="COE52" s="84"/>
      <c r="COF52" s="84"/>
      <c r="COG52" s="84"/>
      <c r="COH52" s="84"/>
      <c r="COI52" s="84"/>
      <c r="COJ52" s="84"/>
      <c r="COK52" s="84"/>
      <c r="COL52" s="84"/>
      <c r="COM52" s="84"/>
      <c r="CON52" s="84"/>
      <c r="COO52" s="84"/>
      <c r="COP52" s="84"/>
      <c r="COQ52" s="84"/>
      <c r="COR52" s="84"/>
      <c r="COS52" s="84"/>
      <c r="COT52" s="84"/>
      <c r="COU52" s="84"/>
      <c r="COV52" s="84"/>
      <c r="COW52" s="84"/>
      <c r="COX52" s="84"/>
      <c r="COY52" s="84"/>
      <c r="COZ52" s="84"/>
      <c r="CPA52" s="84"/>
      <c r="CPB52" s="84"/>
      <c r="CPC52" s="84"/>
      <c r="CPD52" s="84"/>
      <c r="CPE52" s="84"/>
      <c r="CPF52" s="84"/>
      <c r="CPG52" s="84"/>
      <c r="CPH52" s="84"/>
      <c r="CPI52" s="84"/>
      <c r="CPJ52" s="84"/>
      <c r="CPK52" s="84"/>
      <c r="CPL52" s="84"/>
      <c r="CPM52" s="84"/>
      <c r="CPN52" s="84"/>
      <c r="CPO52" s="84"/>
      <c r="CPP52" s="84"/>
      <c r="CPQ52" s="84"/>
      <c r="CPR52" s="84"/>
      <c r="CPS52" s="84"/>
      <c r="CPT52" s="84"/>
      <c r="CPU52" s="84"/>
      <c r="CPV52" s="84"/>
      <c r="CPW52" s="84"/>
      <c r="CPX52" s="84"/>
      <c r="CPY52" s="84"/>
      <c r="CPZ52" s="84"/>
      <c r="CQA52" s="84"/>
      <c r="CQB52" s="84"/>
      <c r="CQC52" s="84"/>
      <c r="CQD52" s="84"/>
      <c r="CQE52" s="84"/>
      <c r="CQF52" s="84"/>
      <c r="CQG52" s="84"/>
      <c r="CQH52" s="84"/>
      <c r="CQI52" s="84"/>
      <c r="CQJ52" s="84"/>
      <c r="CQK52" s="84"/>
      <c r="CQL52" s="84"/>
      <c r="CQM52" s="84"/>
      <c r="CQN52" s="84"/>
      <c r="CQO52" s="84"/>
      <c r="CQP52" s="84"/>
      <c r="CQQ52" s="84"/>
      <c r="CQR52" s="84"/>
      <c r="CQS52" s="84"/>
      <c r="CQT52" s="84"/>
      <c r="CQU52" s="84"/>
      <c r="CQV52" s="84"/>
      <c r="CQW52" s="84"/>
      <c r="CQX52" s="84"/>
      <c r="CQY52" s="84"/>
      <c r="CQZ52" s="84"/>
      <c r="CRA52" s="84"/>
      <c r="CRB52" s="84"/>
      <c r="CRC52" s="84"/>
      <c r="CRD52" s="84"/>
      <c r="CRE52" s="84"/>
      <c r="CRF52" s="84"/>
      <c r="CRG52" s="84"/>
      <c r="CRH52" s="84"/>
      <c r="CRI52" s="84"/>
      <c r="CRJ52" s="84"/>
      <c r="CRK52" s="84"/>
      <c r="CRL52" s="84"/>
      <c r="CRM52" s="84"/>
      <c r="CRN52" s="84"/>
      <c r="CRO52" s="84"/>
      <c r="CRP52" s="84"/>
      <c r="CRQ52" s="84"/>
      <c r="CRR52" s="84"/>
      <c r="CRS52" s="84"/>
      <c r="CRT52" s="84"/>
      <c r="CRU52" s="84"/>
      <c r="CRV52" s="84"/>
      <c r="CRW52" s="84"/>
      <c r="CRX52" s="84"/>
      <c r="CRY52" s="84"/>
      <c r="CRZ52" s="84"/>
      <c r="CSA52" s="84"/>
      <c r="CSB52" s="84"/>
      <c r="CSC52" s="84"/>
      <c r="CSD52" s="84"/>
      <c r="CSE52" s="84"/>
      <c r="CSF52" s="84"/>
      <c r="CSG52" s="84"/>
      <c r="CSH52" s="84"/>
      <c r="CSI52" s="84"/>
      <c r="CSJ52" s="84"/>
      <c r="CSK52" s="84"/>
      <c r="CSL52" s="84"/>
      <c r="CSM52" s="84"/>
      <c r="CSN52" s="84"/>
      <c r="CSO52" s="84"/>
      <c r="CSP52" s="84"/>
      <c r="CSQ52" s="84"/>
      <c r="CSR52" s="84"/>
      <c r="CSS52" s="84"/>
      <c r="CST52" s="84"/>
      <c r="CSU52" s="84"/>
      <c r="CSV52" s="84"/>
      <c r="CSW52" s="84"/>
      <c r="CSX52" s="84"/>
      <c r="CSY52" s="84"/>
      <c r="CSZ52" s="84"/>
      <c r="CTA52" s="84"/>
      <c r="CTB52" s="84"/>
      <c r="CTC52" s="84"/>
      <c r="CTD52" s="84"/>
      <c r="CTE52" s="84"/>
      <c r="CTF52" s="84"/>
      <c r="CTG52" s="84"/>
      <c r="CTH52" s="84"/>
      <c r="CTI52" s="84"/>
      <c r="CTJ52" s="84"/>
      <c r="CTK52" s="84"/>
      <c r="CTL52" s="84"/>
      <c r="CTM52" s="84"/>
      <c r="CTN52" s="84"/>
      <c r="CTO52" s="84"/>
      <c r="CTP52" s="84"/>
      <c r="CTQ52" s="84"/>
      <c r="CTR52" s="84"/>
      <c r="CTS52" s="84"/>
      <c r="CTT52" s="84"/>
      <c r="CTU52" s="84"/>
      <c r="CTV52" s="84"/>
      <c r="CTW52" s="84"/>
      <c r="CTX52" s="84"/>
      <c r="CTY52" s="84"/>
      <c r="CTZ52" s="84"/>
      <c r="CUA52" s="84"/>
      <c r="CUB52" s="84"/>
      <c r="CUC52" s="84"/>
      <c r="CUD52" s="84"/>
      <c r="CUE52" s="84"/>
      <c r="CUF52" s="84"/>
      <c r="CUG52" s="84"/>
      <c r="CUH52" s="84"/>
      <c r="CUI52" s="84"/>
      <c r="CUJ52" s="84"/>
      <c r="CUK52" s="84"/>
      <c r="CUL52" s="84"/>
      <c r="CUM52" s="84"/>
      <c r="CUN52" s="84"/>
      <c r="CUO52" s="84"/>
      <c r="CUP52" s="84"/>
      <c r="CUQ52" s="84"/>
      <c r="CUR52" s="84"/>
      <c r="CUS52" s="84"/>
      <c r="CUT52" s="84"/>
      <c r="CUU52" s="84"/>
      <c r="CUV52" s="84"/>
      <c r="CUW52" s="84"/>
      <c r="CUX52" s="84"/>
      <c r="CUY52" s="84"/>
      <c r="CUZ52" s="84"/>
      <c r="CVA52" s="84"/>
      <c r="CVB52" s="84"/>
      <c r="CVC52" s="84"/>
      <c r="CVD52" s="84"/>
      <c r="CVE52" s="84"/>
      <c r="CVF52" s="84"/>
      <c r="CVG52" s="84"/>
      <c r="CVH52" s="84"/>
      <c r="CVI52" s="84"/>
      <c r="CVJ52" s="84"/>
      <c r="CVK52" s="84"/>
      <c r="CVL52" s="84"/>
      <c r="CVM52" s="84"/>
      <c r="CVN52" s="84"/>
      <c r="CVO52" s="84"/>
      <c r="CVP52" s="84"/>
      <c r="CVQ52" s="84"/>
      <c r="CVR52" s="84"/>
      <c r="CVS52" s="84"/>
      <c r="CVT52" s="84"/>
      <c r="CVU52" s="84"/>
      <c r="CVV52" s="84"/>
      <c r="CVW52" s="84"/>
      <c r="CVX52" s="84"/>
      <c r="CVY52" s="84"/>
      <c r="CVZ52" s="84"/>
      <c r="CWA52" s="84"/>
      <c r="CWB52" s="84"/>
      <c r="CWC52" s="84"/>
      <c r="CWD52" s="84"/>
      <c r="CWE52" s="84"/>
      <c r="CWF52" s="84"/>
      <c r="CWG52" s="84"/>
      <c r="CWH52" s="84"/>
      <c r="CWI52" s="84"/>
      <c r="CWJ52" s="84"/>
      <c r="CWK52" s="84"/>
      <c r="CWL52" s="84"/>
      <c r="CWM52" s="84"/>
      <c r="CWN52" s="84"/>
      <c r="CWO52" s="84"/>
      <c r="CWP52" s="84"/>
      <c r="CWQ52" s="84"/>
      <c r="CWR52" s="84"/>
      <c r="CWS52" s="84"/>
      <c r="CWT52" s="84"/>
      <c r="CWU52" s="84"/>
      <c r="CWV52" s="84"/>
      <c r="CWW52" s="84"/>
      <c r="CWX52" s="84"/>
      <c r="CWY52" s="84"/>
      <c r="CWZ52" s="84"/>
      <c r="CXA52" s="84"/>
      <c r="CXB52" s="84"/>
      <c r="CXC52" s="84"/>
      <c r="CXD52" s="84"/>
      <c r="CXE52" s="84"/>
      <c r="CXF52" s="84"/>
      <c r="CXG52" s="84"/>
      <c r="CXH52" s="84"/>
      <c r="CXI52" s="84"/>
      <c r="CXJ52" s="84"/>
      <c r="CXK52" s="84"/>
      <c r="CXL52" s="84"/>
      <c r="CXM52" s="84"/>
      <c r="CXN52" s="84"/>
      <c r="CXO52" s="84"/>
      <c r="CXP52" s="84"/>
      <c r="CXQ52" s="84"/>
      <c r="CXR52" s="84"/>
      <c r="CXS52" s="84"/>
      <c r="CXT52" s="84"/>
      <c r="CXU52" s="84"/>
      <c r="CXV52" s="84"/>
      <c r="CXW52" s="84"/>
      <c r="CXX52" s="84"/>
      <c r="CXY52" s="84"/>
      <c r="CXZ52" s="84"/>
      <c r="CYA52" s="84"/>
      <c r="CYB52" s="84"/>
      <c r="CYC52" s="84"/>
      <c r="CYD52" s="84"/>
      <c r="CYE52" s="84"/>
      <c r="CYF52" s="84"/>
      <c r="CYG52" s="84"/>
      <c r="CYH52" s="84"/>
      <c r="CYI52" s="84"/>
      <c r="CYJ52" s="84"/>
      <c r="CYK52" s="84"/>
      <c r="CYL52" s="84"/>
      <c r="CYM52" s="84"/>
      <c r="CYN52" s="84"/>
      <c r="CYO52" s="84"/>
      <c r="CYP52" s="84"/>
      <c r="CYQ52" s="84"/>
      <c r="CYR52" s="84"/>
      <c r="CYS52" s="84"/>
      <c r="CYT52" s="84"/>
      <c r="CYU52" s="84"/>
      <c r="CYV52" s="84"/>
      <c r="CYW52" s="84"/>
      <c r="CYX52" s="84"/>
      <c r="CYY52" s="84"/>
      <c r="CYZ52" s="84"/>
      <c r="CZA52" s="84"/>
      <c r="CZB52" s="84"/>
      <c r="CZC52" s="84"/>
      <c r="CZD52" s="84"/>
      <c r="CZE52" s="84"/>
      <c r="CZF52" s="84"/>
      <c r="CZG52" s="84"/>
      <c r="CZH52" s="84"/>
      <c r="CZI52" s="84"/>
      <c r="CZJ52" s="84"/>
      <c r="CZK52" s="84"/>
      <c r="CZL52" s="84"/>
      <c r="CZM52" s="84"/>
      <c r="CZN52" s="84"/>
      <c r="CZO52" s="84"/>
      <c r="CZP52" s="84"/>
      <c r="CZQ52" s="84"/>
      <c r="CZR52" s="84"/>
      <c r="CZS52" s="84"/>
      <c r="CZT52" s="84"/>
      <c r="CZU52" s="84"/>
      <c r="CZV52" s="84"/>
      <c r="CZW52" s="84"/>
      <c r="CZX52" s="84"/>
      <c r="CZY52" s="84"/>
      <c r="CZZ52" s="84"/>
      <c r="DAA52" s="84"/>
      <c r="DAB52" s="84"/>
      <c r="DAC52" s="84"/>
      <c r="DAD52" s="84"/>
      <c r="DAE52" s="84"/>
      <c r="DAF52" s="84"/>
      <c r="DAG52" s="84"/>
      <c r="DAH52" s="84"/>
      <c r="DAI52" s="84"/>
      <c r="DAJ52" s="84"/>
      <c r="DAK52" s="84"/>
      <c r="DAL52" s="84"/>
      <c r="DAM52" s="84"/>
      <c r="DAN52" s="84"/>
      <c r="DAO52" s="84"/>
      <c r="DAP52" s="84"/>
      <c r="DAQ52" s="84"/>
      <c r="DAR52" s="84"/>
      <c r="DAS52" s="84"/>
      <c r="DAT52" s="84"/>
      <c r="DAU52" s="84"/>
      <c r="DAV52" s="84"/>
      <c r="DAW52" s="84"/>
      <c r="DAX52" s="84"/>
      <c r="DAY52" s="84"/>
      <c r="DAZ52" s="84"/>
      <c r="DBA52" s="84"/>
      <c r="DBB52" s="84"/>
      <c r="DBC52" s="84"/>
      <c r="DBD52" s="84"/>
      <c r="DBE52" s="84"/>
      <c r="DBF52" s="84"/>
      <c r="DBG52" s="84"/>
      <c r="DBH52" s="84"/>
      <c r="DBI52" s="84"/>
      <c r="DBJ52" s="84"/>
      <c r="DBK52" s="84"/>
      <c r="DBL52" s="84"/>
      <c r="DBM52" s="84"/>
      <c r="DBN52" s="84"/>
      <c r="DBO52" s="84"/>
      <c r="DBP52" s="84"/>
      <c r="DBQ52" s="84"/>
      <c r="DBR52" s="84"/>
      <c r="DBS52" s="84"/>
      <c r="DBT52" s="84"/>
      <c r="DBU52" s="84"/>
      <c r="DBV52" s="84"/>
      <c r="DBW52" s="84"/>
      <c r="DBX52" s="84"/>
      <c r="DBY52" s="84"/>
      <c r="DBZ52" s="84"/>
      <c r="DCA52" s="84"/>
      <c r="DCB52" s="84"/>
      <c r="DCC52" s="84"/>
      <c r="DCD52" s="84"/>
      <c r="DCE52" s="84"/>
      <c r="DCF52" s="84"/>
      <c r="DCG52" s="84"/>
      <c r="DCH52" s="84"/>
      <c r="DCI52" s="84"/>
      <c r="DCJ52" s="84"/>
      <c r="DCK52" s="84"/>
      <c r="DCL52" s="84"/>
      <c r="DCM52" s="84"/>
      <c r="DCN52" s="84"/>
      <c r="DCO52" s="84"/>
      <c r="DCP52" s="84"/>
      <c r="DCQ52" s="84"/>
      <c r="DCR52" s="84"/>
      <c r="DCS52" s="84"/>
      <c r="DCT52" s="84"/>
      <c r="DCU52" s="84"/>
      <c r="DCV52" s="84"/>
      <c r="DCW52" s="84"/>
      <c r="DCX52" s="84"/>
      <c r="DCY52" s="84"/>
      <c r="DCZ52" s="84"/>
      <c r="DDA52" s="84"/>
      <c r="DDB52" s="84"/>
      <c r="DDC52" s="84"/>
      <c r="DDD52" s="84"/>
      <c r="DDE52" s="84"/>
      <c r="DDF52" s="84"/>
      <c r="DDG52" s="84"/>
      <c r="DDH52" s="84"/>
      <c r="DDI52" s="84"/>
      <c r="DDJ52" s="84"/>
      <c r="DDK52" s="84"/>
      <c r="DDL52" s="84"/>
      <c r="DDM52" s="84"/>
      <c r="DDN52" s="84"/>
      <c r="DDO52" s="84"/>
      <c r="DDP52" s="84"/>
      <c r="DDQ52" s="84"/>
      <c r="DDR52" s="84"/>
      <c r="DDS52" s="84"/>
      <c r="DDT52" s="84"/>
      <c r="DDU52" s="84"/>
      <c r="DDV52" s="84"/>
      <c r="DDW52" s="84"/>
      <c r="DDX52" s="84"/>
      <c r="DDY52" s="84"/>
      <c r="DDZ52" s="84"/>
      <c r="DEA52" s="84"/>
      <c r="DEB52" s="84"/>
      <c r="DEC52" s="84"/>
      <c r="DED52" s="84"/>
      <c r="DEE52" s="84"/>
      <c r="DEF52" s="84"/>
      <c r="DEG52" s="84"/>
      <c r="DEH52" s="84"/>
      <c r="DEI52" s="84"/>
      <c r="DEJ52" s="84"/>
      <c r="DEK52" s="84"/>
      <c r="DEL52" s="84"/>
      <c r="DEM52" s="84"/>
      <c r="DEN52" s="84"/>
      <c r="DEO52" s="84"/>
      <c r="DEP52" s="84"/>
      <c r="DEQ52" s="84"/>
      <c r="DER52" s="84"/>
      <c r="DES52" s="84"/>
      <c r="DET52" s="84"/>
      <c r="DEU52" s="84"/>
      <c r="DEV52" s="84"/>
      <c r="DEW52" s="84"/>
      <c r="DEX52" s="84"/>
      <c r="DEY52" s="84"/>
      <c r="DEZ52" s="84"/>
      <c r="DFA52" s="84"/>
      <c r="DFB52" s="84"/>
      <c r="DFC52" s="84"/>
      <c r="DFD52" s="84"/>
      <c r="DFE52" s="84"/>
      <c r="DFF52" s="84"/>
      <c r="DFG52" s="84"/>
      <c r="DFH52" s="84"/>
      <c r="DFI52" s="84"/>
      <c r="DFJ52" s="84"/>
      <c r="DFK52" s="84"/>
      <c r="DFL52" s="84"/>
      <c r="DFM52" s="84"/>
      <c r="DFN52" s="84"/>
      <c r="DFO52" s="84"/>
      <c r="DFP52" s="84"/>
      <c r="DFQ52" s="84"/>
      <c r="DFR52" s="84"/>
      <c r="DFS52" s="84"/>
      <c r="DFT52" s="84"/>
      <c r="DFU52" s="84"/>
      <c r="DFV52" s="84"/>
      <c r="DFW52" s="84"/>
      <c r="DFX52" s="84"/>
      <c r="DFY52" s="84"/>
      <c r="DFZ52" s="84"/>
      <c r="DGA52" s="84"/>
      <c r="DGB52" s="84"/>
      <c r="DGC52" s="84"/>
      <c r="DGD52" s="84"/>
      <c r="DGE52" s="84"/>
      <c r="DGF52" s="84"/>
      <c r="DGG52" s="84"/>
      <c r="DGH52" s="84"/>
      <c r="DGI52" s="84"/>
      <c r="DGJ52" s="84"/>
      <c r="DGK52" s="84"/>
      <c r="DGL52" s="84"/>
      <c r="DGM52" s="84"/>
      <c r="DGN52" s="84"/>
      <c r="DGO52" s="84"/>
      <c r="DGP52" s="84"/>
      <c r="DGQ52" s="84"/>
      <c r="DGR52" s="84"/>
      <c r="DGS52" s="84"/>
      <c r="DGT52" s="84"/>
      <c r="DGU52" s="84"/>
      <c r="DGV52" s="84"/>
      <c r="DGW52" s="84"/>
      <c r="DGX52" s="84"/>
      <c r="DGY52" s="84"/>
      <c r="DGZ52" s="84"/>
      <c r="DHA52" s="84"/>
      <c r="DHB52" s="84"/>
      <c r="DHC52" s="84"/>
      <c r="DHD52" s="84"/>
      <c r="DHE52" s="84"/>
      <c r="DHF52" s="84"/>
      <c r="DHG52" s="84"/>
      <c r="DHH52" s="84"/>
      <c r="DHI52" s="84"/>
      <c r="DHJ52" s="84"/>
      <c r="DHK52" s="84"/>
      <c r="DHL52" s="84"/>
      <c r="DHM52" s="84"/>
      <c r="DHN52" s="84"/>
      <c r="DHO52" s="84"/>
      <c r="DHP52" s="84"/>
      <c r="DHQ52" s="84"/>
      <c r="DHR52" s="84"/>
      <c r="DHS52" s="84"/>
      <c r="DHT52" s="84"/>
      <c r="DHU52" s="84"/>
      <c r="DHV52" s="84"/>
      <c r="DHW52" s="84"/>
      <c r="DHX52" s="84"/>
      <c r="DHY52" s="84"/>
      <c r="DHZ52" s="84"/>
      <c r="DIA52" s="84"/>
      <c r="DIB52" s="84"/>
      <c r="DIC52" s="84"/>
      <c r="DID52" s="84"/>
      <c r="DIE52" s="84"/>
      <c r="DIF52" s="84"/>
      <c r="DIG52" s="84"/>
      <c r="DIH52" s="84"/>
      <c r="DII52" s="84"/>
      <c r="DIJ52" s="84"/>
      <c r="DIK52" s="84"/>
      <c r="DIL52" s="84"/>
      <c r="DIM52" s="84"/>
      <c r="DIN52" s="84"/>
      <c r="DIO52" s="84"/>
      <c r="DIP52" s="84"/>
      <c r="DIQ52" s="84"/>
      <c r="DIR52" s="84"/>
      <c r="DIS52" s="84"/>
      <c r="DIT52" s="84"/>
      <c r="DIU52" s="84"/>
      <c r="DIV52" s="84"/>
      <c r="DIW52" s="84"/>
      <c r="DIX52" s="84"/>
      <c r="DIY52" s="84"/>
      <c r="DIZ52" s="84"/>
      <c r="DJA52" s="84"/>
      <c r="DJB52" s="84"/>
      <c r="DJC52" s="84"/>
      <c r="DJD52" s="84"/>
      <c r="DJE52" s="84"/>
      <c r="DJF52" s="84"/>
      <c r="DJG52" s="84"/>
      <c r="DJH52" s="84"/>
      <c r="DJI52" s="84"/>
      <c r="DJJ52" s="84"/>
      <c r="DJK52" s="84"/>
      <c r="DJL52" s="84"/>
      <c r="DJM52" s="84"/>
      <c r="DJN52" s="84"/>
      <c r="DJO52" s="84"/>
      <c r="DJP52" s="84"/>
      <c r="DJQ52" s="84"/>
      <c r="DJR52" s="84"/>
      <c r="DJS52" s="84"/>
      <c r="DJT52" s="84"/>
      <c r="DJU52" s="84"/>
      <c r="DJV52" s="84"/>
      <c r="DJW52" s="84"/>
      <c r="DJX52" s="84"/>
      <c r="DJY52" s="84"/>
      <c r="DJZ52" s="84"/>
      <c r="DKA52" s="84"/>
      <c r="DKB52" s="84"/>
      <c r="DKC52" s="84"/>
      <c r="DKD52" s="84"/>
      <c r="DKE52" s="84"/>
      <c r="DKF52" s="84"/>
      <c r="DKG52" s="84"/>
      <c r="DKH52" s="84"/>
      <c r="DKI52" s="84"/>
      <c r="DKJ52" s="84"/>
      <c r="DKK52" s="84"/>
      <c r="DKL52" s="84"/>
      <c r="DKM52" s="84"/>
      <c r="DKN52" s="84"/>
      <c r="DKO52" s="84"/>
      <c r="DKP52" s="84"/>
      <c r="DKQ52" s="84"/>
      <c r="DKR52" s="84"/>
      <c r="DKS52" s="84"/>
      <c r="DKT52" s="84"/>
      <c r="DKU52" s="84"/>
      <c r="DKV52" s="84"/>
      <c r="DKW52" s="84"/>
      <c r="DKX52" s="84"/>
      <c r="DKY52" s="84"/>
      <c r="DKZ52" s="84"/>
      <c r="DLA52" s="84"/>
      <c r="DLB52" s="84"/>
      <c r="DLC52" s="84"/>
      <c r="DLD52" s="84"/>
      <c r="DLE52" s="84"/>
      <c r="DLF52" s="84"/>
      <c r="DLG52" s="84"/>
      <c r="DLH52" s="84"/>
      <c r="DLI52" s="84"/>
      <c r="DLJ52" s="84"/>
      <c r="DLK52" s="84"/>
      <c r="DLL52" s="84"/>
      <c r="DLM52" s="84"/>
      <c r="DLN52" s="84"/>
      <c r="DLO52" s="84"/>
      <c r="DLP52" s="84"/>
      <c r="DLQ52" s="84"/>
      <c r="DLR52" s="84"/>
      <c r="DLS52" s="84"/>
      <c r="DLT52" s="84"/>
      <c r="DLU52" s="84"/>
      <c r="DLV52" s="84"/>
      <c r="DLW52" s="84"/>
      <c r="DLX52" s="84"/>
      <c r="DLY52" s="84"/>
      <c r="DLZ52" s="84"/>
      <c r="DMA52" s="84"/>
      <c r="DMB52" s="84"/>
      <c r="DMC52" s="84"/>
      <c r="DMD52" s="84"/>
      <c r="DME52" s="84"/>
      <c r="DMF52" s="84"/>
      <c r="DMG52" s="84"/>
      <c r="DMH52" s="84"/>
      <c r="DMI52" s="84"/>
      <c r="DMJ52" s="84"/>
      <c r="DMK52" s="84"/>
      <c r="DML52" s="84"/>
      <c r="DMM52" s="84"/>
      <c r="DMN52" s="84"/>
      <c r="DMO52" s="84"/>
      <c r="DMP52" s="84"/>
      <c r="DMQ52" s="84"/>
      <c r="DMR52" s="84"/>
      <c r="DMS52" s="84"/>
      <c r="DMT52" s="84"/>
      <c r="DMU52" s="84"/>
      <c r="DMV52" s="84"/>
      <c r="DMW52" s="84"/>
      <c r="DMX52" s="84"/>
      <c r="DMY52" s="84"/>
      <c r="DMZ52" s="84"/>
      <c r="DNA52" s="84"/>
      <c r="DNB52" s="84"/>
      <c r="DNC52" s="84"/>
      <c r="DND52" s="84"/>
      <c r="DNE52" s="84"/>
      <c r="DNF52" s="84"/>
      <c r="DNG52" s="84"/>
      <c r="DNH52" s="84"/>
      <c r="DNI52" s="84"/>
      <c r="DNJ52" s="84"/>
      <c r="DNK52" s="84"/>
      <c r="DNL52" s="84"/>
      <c r="DNM52" s="84"/>
      <c r="DNN52" s="84"/>
      <c r="DNO52" s="84"/>
      <c r="DNP52" s="84"/>
      <c r="DNQ52" s="84"/>
      <c r="DNR52" s="84"/>
      <c r="DNS52" s="84"/>
      <c r="DNT52" s="84"/>
      <c r="DNU52" s="84"/>
      <c r="DNV52" s="84"/>
      <c r="DNW52" s="84"/>
      <c r="DNX52" s="84"/>
      <c r="DNY52" s="84"/>
      <c r="DNZ52" s="84"/>
      <c r="DOA52" s="84"/>
      <c r="DOB52" s="84"/>
      <c r="DOC52" s="84"/>
      <c r="DOD52" s="84"/>
      <c r="DOE52" s="84"/>
      <c r="DOF52" s="84"/>
      <c r="DOG52" s="84"/>
      <c r="DOH52" s="84"/>
      <c r="DOI52" s="84"/>
      <c r="DOJ52" s="84"/>
      <c r="DOK52" s="84"/>
      <c r="DOL52" s="84"/>
      <c r="DOM52" s="84"/>
      <c r="DON52" s="84"/>
      <c r="DOO52" s="84"/>
      <c r="DOP52" s="84"/>
      <c r="DOQ52" s="84"/>
      <c r="DOR52" s="84"/>
      <c r="DOS52" s="84"/>
      <c r="DOT52" s="84"/>
      <c r="DOU52" s="84"/>
      <c r="DOV52" s="84"/>
      <c r="DOW52" s="84"/>
      <c r="DOX52" s="84"/>
      <c r="DOY52" s="84"/>
      <c r="DOZ52" s="84"/>
      <c r="DPA52" s="84"/>
      <c r="DPB52" s="84"/>
      <c r="DPC52" s="84"/>
      <c r="DPD52" s="84"/>
      <c r="DPE52" s="84"/>
      <c r="DPF52" s="84"/>
      <c r="DPG52" s="84"/>
      <c r="DPH52" s="84"/>
      <c r="DPI52" s="84"/>
      <c r="DPJ52" s="84"/>
      <c r="DPK52" s="84"/>
      <c r="DPL52" s="84"/>
      <c r="DPM52" s="84"/>
      <c r="DPN52" s="84"/>
      <c r="DPO52" s="84"/>
      <c r="DPP52" s="84"/>
      <c r="DPQ52" s="84"/>
      <c r="DPR52" s="84"/>
      <c r="DPS52" s="84"/>
      <c r="DPT52" s="84"/>
      <c r="DPU52" s="84"/>
      <c r="DPV52" s="84"/>
      <c r="DPW52" s="84"/>
      <c r="DPX52" s="84"/>
      <c r="DPY52" s="84"/>
      <c r="DPZ52" s="84"/>
      <c r="DQA52" s="84"/>
      <c r="DQB52" s="84"/>
      <c r="DQC52" s="84"/>
      <c r="DQD52" s="84"/>
      <c r="DQE52" s="84"/>
      <c r="DQF52" s="84"/>
      <c r="DQG52" s="84"/>
      <c r="DQH52" s="84"/>
      <c r="DQI52" s="84"/>
      <c r="DQJ52" s="84"/>
      <c r="DQK52" s="84"/>
      <c r="DQL52" s="84"/>
      <c r="DQM52" s="84"/>
      <c r="DQN52" s="84"/>
      <c r="DQO52" s="84"/>
      <c r="DQP52" s="84"/>
      <c r="DQQ52" s="84"/>
      <c r="DQR52" s="84"/>
      <c r="DQS52" s="84"/>
      <c r="DQT52" s="84"/>
      <c r="DQU52" s="84"/>
      <c r="DQV52" s="84"/>
      <c r="DQW52" s="84"/>
      <c r="DQX52" s="84"/>
      <c r="DQY52" s="84"/>
      <c r="DQZ52" s="84"/>
      <c r="DRA52" s="84"/>
      <c r="DRB52" s="84"/>
      <c r="DRC52" s="84"/>
      <c r="DRD52" s="84"/>
      <c r="DRE52" s="84"/>
      <c r="DRF52" s="84"/>
      <c r="DRG52" s="84"/>
      <c r="DRH52" s="84"/>
      <c r="DRI52" s="84"/>
      <c r="DRJ52" s="84"/>
      <c r="DRK52" s="84"/>
      <c r="DRL52" s="84"/>
      <c r="DRM52" s="84"/>
      <c r="DRN52" s="84"/>
      <c r="DRO52" s="84"/>
      <c r="DRP52" s="84"/>
      <c r="DRQ52" s="84"/>
      <c r="DRR52" s="84"/>
      <c r="DRS52" s="84"/>
      <c r="DRT52" s="84"/>
      <c r="DRU52" s="84"/>
      <c r="DRV52" s="84"/>
      <c r="DRW52" s="84"/>
      <c r="DRX52" s="84"/>
      <c r="DRY52" s="84"/>
      <c r="DRZ52" s="84"/>
      <c r="DSA52" s="84"/>
      <c r="DSB52" s="84"/>
      <c r="DSC52" s="84"/>
      <c r="DSD52" s="84"/>
      <c r="DSE52" s="84"/>
      <c r="DSF52" s="84"/>
      <c r="DSG52" s="84"/>
      <c r="DSH52" s="84"/>
      <c r="DSI52" s="84"/>
      <c r="DSJ52" s="84"/>
      <c r="DSK52" s="84"/>
      <c r="DSL52" s="84"/>
      <c r="DSM52" s="84"/>
      <c r="DSN52" s="84"/>
      <c r="DSO52" s="84"/>
      <c r="DSP52" s="84"/>
      <c r="DSQ52" s="84"/>
      <c r="DSR52" s="84"/>
      <c r="DSS52" s="84"/>
      <c r="DST52" s="84"/>
      <c r="DSU52" s="84"/>
      <c r="DSV52" s="84"/>
      <c r="DSW52" s="84"/>
      <c r="DSX52" s="84"/>
      <c r="DSY52" s="84"/>
      <c r="DSZ52" s="84"/>
      <c r="DTA52" s="84"/>
      <c r="DTB52" s="84"/>
      <c r="DTC52" s="84"/>
      <c r="DTD52" s="84"/>
      <c r="DTE52" s="84"/>
      <c r="DTF52" s="84"/>
      <c r="DTG52" s="84"/>
      <c r="DTH52" s="84"/>
      <c r="DTI52" s="84"/>
      <c r="DTJ52" s="84"/>
      <c r="DTK52" s="84"/>
      <c r="DTL52" s="84"/>
      <c r="DTM52" s="84"/>
      <c r="DTN52" s="84"/>
      <c r="DTO52" s="84"/>
      <c r="DTP52" s="84"/>
      <c r="DTQ52" s="84"/>
      <c r="DTR52" s="84"/>
      <c r="DTS52" s="84"/>
      <c r="DTT52" s="84"/>
      <c r="DTU52" s="84"/>
      <c r="DTV52" s="84"/>
      <c r="DTW52" s="84"/>
      <c r="DTX52" s="84"/>
      <c r="DTY52" s="84"/>
      <c r="DTZ52" s="84"/>
      <c r="DUA52" s="84"/>
      <c r="DUB52" s="84"/>
      <c r="DUC52" s="84"/>
      <c r="DUD52" s="84"/>
      <c r="DUE52" s="84"/>
      <c r="DUF52" s="84"/>
      <c r="DUG52" s="84"/>
      <c r="DUH52" s="84"/>
      <c r="DUI52" s="84"/>
      <c r="DUJ52" s="84"/>
      <c r="DUK52" s="84"/>
      <c r="DUL52" s="84"/>
      <c r="DUM52" s="84"/>
      <c r="DUN52" s="84"/>
      <c r="DUO52" s="84"/>
      <c r="DUP52" s="84"/>
      <c r="DUQ52" s="84"/>
      <c r="DUR52" s="84"/>
      <c r="DUS52" s="84"/>
      <c r="DUT52" s="84"/>
      <c r="DUU52" s="84"/>
      <c r="DUV52" s="84"/>
      <c r="DUW52" s="84"/>
      <c r="DUX52" s="84"/>
      <c r="DUY52" s="84"/>
      <c r="DUZ52" s="84"/>
      <c r="DVA52" s="84"/>
      <c r="DVB52" s="84"/>
      <c r="DVC52" s="84"/>
      <c r="DVD52" s="84"/>
      <c r="DVE52" s="84"/>
      <c r="DVF52" s="84"/>
      <c r="DVG52" s="84"/>
      <c r="DVH52" s="84"/>
      <c r="DVI52" s="84"/>
      <c r="DVJ52" s="84"/>
      <c r="DVK52" s="84"/>
      <c r="DVL52" s="84"/>
      <c r="DVM52" s="84"/>
      <c r="DVN52" s="84"/>
      <c r="DVO52" s="84"/>
      <c r="DVP52" s="84"/>
      <c r="DVQ52" s="84"/>
      <c r="DVR52" s="84"/>
      <c r="DVS52" s="84"/>
      <c r="DVT52" s="84"/>
      <c r="DVU52" s="84"/>
      <c r="DVV52" s="84"/>
      <c r="DVW52" s="84"/>
      <c r="DVX52" s="84"/>
      <c r="DVY52" s="84"/>
      <c r="DVZ52" s="84"/>
      <c r="DWA52" s="84"/>
      <c r="DWB52" s="84"/>
      <c r="DWC52" s="84"/>
      <c r="DWD52" s="84"/>
      <c r="DWE52" s="84"/>
      <c r="DWF52" s="84"/>
      <c r="DWG52" s="84"/>
      <c r="DWH52" s="84"/>
      <c r="DWI52" s="84"/>
      <c r="DWJ52" s="84"/>
      <c r="DWK52" s="84"/>
      <c r="DWL52" s="84"/>
      <c r="DWM52" s="84"/>
      <c r="DWN52" s="84"/>
      <c r="DWO52" s="84"/>
      <c r="DWP52" s="84"/>
      <c r="DWQ52" s="84"/>
      <c r="DWR52" s="84"/>
      <c r="DWS52" s="84"/>
      <c r="DWT52" s="84"/>
      <c r="DWU52" s="84"/>
      <c r="DWV52" s="84"/>
      <c r="DWW52" s="84"/>
      <c r="DWX52" s="84"/>
      <c r="DWY52" s="84"/>
      <c r="DWZ52" s="84"/>
      <c r="DXA52" s="84"/>
      <c r="DXB52" s="84"/>
      <c r="DXC52" s="84"/>
      <c r="DXD52" s="84"/>
      <c r="DXE52" s="84"/>
      <c r="DXF52" s="84"/>
      <c r="DXG52" s="84"/>
      <c r="DXH52" s="84"/>
      <c r="DXI52" s="84"/>
      <c r="DXJ52" s="84"/>
      <c r="DXK52" s="84"/>
      <c r="DXL52" s="84"/>
      <c r="DXM52" s="84"/>
      <c r="DXN52" s="84"/>
      <c r="DXO52" s="84"/>
      <c r="DXP52" s="84"/>
      <c r="DXQ52" s="84"/>
      <c r="DXR52" s="84"/>
      <c r="DXS52" s="84"/>
      <c r="DXT52" s="84"/>
      <c r="DXU52" s="84"/>
      <c r="DXV52" s="84"/>
      <c r="DXW52" s="84"/>
      <c r="DXX52" s="84"/>
      <c r="DXY52" s="84"/>
      <c r="DXZ52" s="84"/>
      <c r="DYA52" s="84"/>
      <c r="DYB52" s="84"/>
      <c r="DYC52" s="84"/>
      <c r="DYD52" s="84"/>
      <c r="DYE52" s="84"/>
      <c r="DYF52" s="84"/>
      <c r="DYG52" s="84"/>
      <c r="DYH52" s="84"/>
      <c r="DYI52" s="84"/>
      <c r="DYJ52" s="84"/>
      <c r="DYK52" s="84"/>
      <c r="DYL52" s="84"/>
      <c r="DYM52" s="84"/>
      <c r="DYN52" s="84"/>
      <c r="DYO52" s="84"/>
      <c r="DYP52" s="84"/>
      <c r="DYQ52" s="84"/>
      <c r="DYR52" s="84"/>
      <c r="DYS52" s="84"/>
      <c r="DYT52" s="84"/>
      <c r="DYU52" s="84"/>
      <c r="DYV52" s="84"/>
      <c r="DYW52" s="84"/>
      <c r="DYX52" s="84"/>
      <c r="DYY52" s="84"/>
      <c r="DYZ52" s="84"/>
      <c r="DZA52" s="84"/>
      <c r="DZB52" s="84"/>
      <c r="DZC52" s="84"/>
      <c r="DZD52" s="84"/>
      <c r="DZE52" s="84"/>
      <c r="DZF52" s="84"/>
      <c r="DZG52" s="84"/>
      <c r="DZH52" s="84"/>
      <c r="DZI52" s="84"/>
      <c r="DZJ52" s="84"/>
      <c r="DZK52" s="84"/>
      <c r="DZL52" s="84"/>
      <c r="DZM52" s="84"/>
      <c r="DZN52" s="84"/>
      <c r="DZO52" s="84"/>
      <c r="DZP52" s="84"/>
      <c r="DZQ52" s="84"/>
      <c r="DZR52" s="84"/>
      <c r="DZS52" s="84"/>
      <c r="DZT52" s="84"/>
      <c r="DZU52" s="84"/>
      <c r="DZV52" s="84"/>
      <c r="DZW52" s="84"/>
      <c r="DZX52" s="84"/>
      <c r="DZY52" s="84"/>
      <c r="DZZ52" s="84"/>
      <c r="EAA52" s="84"/>
      <c r="EAB52" s="84"/>
      <c r="EAC52" s="84"/>
      <c r="EAD52" s="84"/>
      <c r="EAE52" s="84"/>
      <c r="EAF52" s="84"/>
      <c r="EAG52" s="84"/>
      <c r="EAH52" s="84"/>
      <c r="EAI52" s="84"/>
      <c r="EAJ52" s="84"/>
      <c r="EAK52" s="84"/>
      <c r="EAL52" s="84"/>
      <c r="EAM52" s="84"/>
      <c r="EAN52" s="84"/>
      <c r="EAO52" s="84"/>
      <c r="EAP52" s="84"/>
      <c r="EAQ52" s="84"/>
      <c r="EAR52" s="84"/>
      <c r="EAS52" s="84"/>
      <c r="EAT52" s="84"/>
      <c r="EAU52" s="84"/>
      <c r="EAV52" s="84"/>
      <c r="EAW52" s="84"/>
      <c r="EAX52" s="84"/>
      <c r="EAY52" s="84"/>
      <c r="EAZ52" s="84"/>
      <c r="EBA52" s="84"/>
      <c r="EBB52" s="84"/>
      <c r="EBC52" s="84"/>
      <c r="EBD52" s="84"/>
      <c r="EBE52" s="84"/>
      <c r="EBF52" s="84"/>
      <c r="EBG52" s="84"/>
      <c r="EBH52" s="84"/>
      <c r="EBI52" s="84"/>
      <c r="EBJ52" s="84"/>
      <c r="EBK52" s="84"/>
      <c r="EBL52" s="84"/>
      <c r="EBM52" s="84"/>
      <c r="EBN52" s="84"/>
      <c r="EBO52" s="84"/>
      <c r="EBP52" s="84"/>
      <c r="EBQ52" s="84"/>
      <c r="EBR52" s="84"/>
      <c r="EBS52" s="84"/>
      <c r="EBT52" s="84"/>
      <c r="EBU52" s="84"/>
      <c r="EBV52" s="84"/>
      <c r="EBW52" s="84"/>
      <c r="EBX52" s="84"/>
      <c r="EBY52" s="84"/>
      <c r="EBZ52" s="84"/>
      <c r="ECA52" s="84"/>
      <c r="ECB52" s="84"/>
      <c r="ECC52" s="84"/>
      <c r="ECD52" s="84"/>
      <c r="ECE52" s="84"/>
      <c r="ECF52" s="84"/>
      <c r="ECG52" s="84"/>
      <c r="ECH52" s="84"/>
      <c r="ECI52" s="84"/>
      <c r="ECJ52" s="84"/>
      <c r="ECK52" s="84"/>
      <c r="ECL52" s="84"/>
      <c r="ECM52" s="84"/>
      <c r="ECN52" s="84"/>
      <c r="ECO52" s="84"/>
      <c r="ECP52" s="84"/>
      <c r="ECQ52" s="84"/>
      <c r="ECR52" s="84"/>
      <c r="ECS52" s="84"/>
      <c r="ECT52" s="84"/>
      <c r="ECU52" s="84"/>
      <c r="ECV52" s="84"/>
      <c r="ECW52" s="84"/>
      <c r="ECX52" s="84"/>
      <c r="ECY52" s="84"/>
      <c r="ECZ52" s="84"/>
      <c r="EDA52" s="84"/>
      <c r="EDB52" s="84"/>
      <c r="EDC52" s="84"/>
      <c r="EDD52" s="84"/>
      <c r="EDE52" s="84"/>
      <c r="EDF52" s="84"/>
      <c r="EDG52" s="84"/>
      <c r="EDH52" s="84"/>
      <c r="EDI52" s="84"/>
      <c r="EDJ52" s="84"/>
      <c r="EDK52" s="84"/>
      <c r="EDL52" s="84"/>
      <c r="EDM52" s="84"/>
      <c r="EDN52" s="84"/>
      <c r="EDO52" s="84"/>
      <c r="EDP52" s="84"/>
      <c r="EDQ52" s="84"/>
      <c r="EDR52" s="84"/>
      <c r="EDS52" s="84"/>
      <c r="EDT52" s="84"/>
      <c r="EDU52" s="84"/>
      <c r="EDV52" s="84"/>
      <c r="EDW52" s="84"/>
      <c r="EDX52" s="84"/>
      <c r="EDY52" s="84"/>
      <c r="EDZ52" s="84"/>
      <c r="EEA52" s="84"/>
      <c r="EEB52" s="84"/>
      <c r="EEC52" s="84"/>
      <c r="EED52" s="84"/>
      <c r="EEE52" s="84"/>
      <c r="EEF52" s="84"/>
      <c r="EEG52" s="84"/>
      <c r="EEH52" s="84"/>
      <c r="EEI52" s="84"/>
      <c r="EEJ52" s="84"/>
      <c r="EEK52" s="84"/>
      <c r="EEL52" s="84"/>
      <c r="EEM52" s="84"/>
      <c r="EEN52" s="84"/>
      <c r="EEO52" s="84"/>
      <c r="EEP52" s="84"/>
      <c r="EEQ52" s="84"/>
      <c r="EER52" s="84"/>
      <c r="EES52" s="84"/>
      <c r="EET52" s="84"/>
      <c r="EEU52" s="84"/>
      <c r="EEV52" s="84"/>
      <c r="EEW52" s="84"/>
      <c r="EEX52" s="84"/>
      <c r="EEY52" s="84"/>
      <c r="EEZ52" s="84"/>
      <c r="EFA52" s="84"/>
      <c r="EFB52" s="84"/>
      <c r="EFC52" s="84"/>
      <c r="EFD52" s="84"/>
      <c r="EFE52" s="84"/>
      <c r="EFF52" s="84"/>
      <c r="EFG52" s="84"/>
      <c r="EFH52" s="84"/>
      <c r="EFI52" s="84"/>
      <c r="EFJ52" s="84"/>
      <c r="EFK52" s="84"/>
      <c r="EFL52" s="84"/>
      <c r="EFM52" s="84"/>
      <c r="EFN52" s="84"/>
      <c r="EFO52" s="84"/>
      <c r="EFP52" s="84"/>
      <c r="EFQ52" s="84"/>
      <c r="EFR52" s="84"/>
      <c r="EFS52" s="84"/>
      <c r="EFT52" s="84"/>
      <c r="EFU52" s="84"/>
      <c r="EFV52" s="84"/>
      <c r="EFW52" s="84"/>
      <c r="EFX52" s="84"/>
      <c r="EFY52" s="84"/>
      <c r="EFZ52" s="84"/>
      <c r="EGA52" s="84"/>
      <c r="EGB52" s="84"/>
      <c r="EGC52" s="84"/>
      <c r="EGD52" s="84"/>
      <c r="EGE52" s="84"/>
      <c r="EGF52" s="84"/>
      <c r="EGG52" s="84"/>
      <c r="EGH52" s="84"/>
      <c r="EGI52" s="84"/>
      <c r="EGJ52" s="84"/>
      <c r="EGK52" s="84"/>
      <c r="EGL52" s="84"/>
      <c r="EGM52" s="84"/>
      <c r="EGN52" s="84"/>
      <c r="EGO52" s="84"/>
      <c r="EGP52" s="84"/>
      <c r="EGQ52" s="84"/>
      <c r="EGR52" s="84"/>
      <c r="EGS52" s="84"/>
      <c r="EGT52" s="84"/>
      <c r="EGU52" s="84"/>
      <c r="EGV52" s="84"/>
      <c r="EGW52" s="84"/>
      <c r="EGX52" s="84"/>
      <c r="EGY52" s="84"/>
      <c r="EGZ52" s="84"/>
      <c r="EHA52" s="84"/>
      <c r="EHB52" s="84"/>
      <c r="EHC52" s="84"/>
      <c r="EHD52" s="84"/>
      <c r="EHE52" s="84"/>
      <c r="EHF52" s="84"/>
      <c r="EHG52" s="84"/>
      <c r="EHH52" s="84"/>
      <c r="EHI52" s="84"/>
      <c r="EHJ52" s="84"/>
      <c r="EHK52" s="84"/>
      <c r="EHL52" s="84"/>
      <c r="EHM52" s="84"/>
      <c r="EHN52" s="84"/>
      <c r="EHO52" s="84"/>
      <c r="EHP52" s="84"/>
      <c r="EHQ52" s="84"/>
      <c r="EHR52" s="84"/>
      <c r="EHS52" s="84"/>
      <c r="EHT52" s="84"/>
      <c r="EHU52" s="84"/>
      <c r="EHV52" s="84"/>
      <c r="EHW52" s="84"/>
      <c r="EHX52" s="84"/>
      <c r="EHY52" s="84"/>
      <c r="EHZ52" s="84"/>
      <c r="EIA52" s="84"/>
      <c r="EIB52" s="84"/>
      <c r="EIC52" s="84"/>
      <c r="EID52" s="84"/>
      <c r="EIE52" s="84"/>
      <c r="EIF52" s="84"/>
      <c r="EIG52" s="84"/>
      <c r="EIH52" s="84"/>
      <c r="EII52" s="84"/>
      <c r="EIJ52" s="84"/>
      <c r="EIK52" s="84"/>
      <c r="EIL52" s="84"/>
      <c r="EIM52" s="84"/>
      <c r="EIN52" s="84"/>
      <c r="EIO52" s="84"/>
      <c r="EIP52" s="84"/>
      <c r="EIQ52" s="84"/>
      <c r="EIR52" s="84"/>
      <c r="EIS52" s="84"/>
      <c r="EIT52" s="84"/>
      <c r="EIU52" s="84"/>
      <c r="EIV52" s="84"/>
      <c r="EIW52" s="84"/>
      <c r="EIX52" s="84"/>
      <c r="EIY52" s="84"/>
      <c r="EIZ52" s="84"/>
      <c r="EJA52" s="84"/>
      <c r="EJB52" s="84"/>
      <c r="EJC52" s="84"/>
      <c r="EJD52" s="84"/>
      <c r="EJE52" s="84"/>
      <c r="EJF52" s="84"/>
      <c r="EJG52" s="84"/>
      <c r="EJH52" s="84"/>
      <c r="EJI52" s="84"/>
      <c r="EJJ52" s="84"/>
      <c r="EJK52" s="84"/>
      <c r="EJL52" s="84"/>
      <c r="EJM52" s="84"/>
      <c r="EJN52" s="84"/>
      <c r="EJO52" s="84"/>
      <c r="EJP52" s="84"/>
      <c r="EJQ52" s="84"/>
      <c r="EJR52" s="84"/>
      <c r="EJS52" s="84"/>
      <c r="EJT52" s="84"/>
      <c r="EJU52" s="84"/>
      <c r="EJV52" s="84"/>
      <c r="EJW52" s="84"/>
      <c r="EJX52" s="84"/>
      <c r="EJY52" s="84"/>
      <c r="EJZ52" s="84"/>
      <c r="EKA52" s="84"/>
      <c r="EKB52" s="84"/>
      <c r="EKC52" s="84"/>
      <c r="EKD52" s="84"/>
      <c r="EKE52" s="84"/>
      <c r="EKF52" s="84"/>
      <c r="EKG52" s="84"/>
      <c r="EKH52" s="84"/>
      <c r="EKI52" s="84"/>
      <c r="EKJ52" s="84"/>
      <c r="EKK52" s="84"/>
      <c r="EKL52" s="84"/>
      <c r="EKM52" s="84"/>
      <c r="EKN52" s="84"/>
      <c r="EKO52" s="84"/>
      <c r="EKP52" s="84"/>
      <c r="EKQ52" s="84"/>
      <c r="EKR52" s="84"/>
      <c r="EKS52" s="84"/>
      <c r="EKT52" s="84"/>
      <c r="EKU52" s="84"/>
      <c r="EKV52" s="84"/>
      <c r="EKW52" s="84"/>
      <c r="EKX52" s="84"/>
      <c r="EKY52" s="84"/>
      <c r="EKZ52" s="84"/>
      <c r="ELA52" s="84"/>
      <c r="ELB52" s="84"/>
      <c r="ELC52" s="84"/>
      <c r="ELD52" s="84"/>
      <c r="ELE52" s="84"/>
      <c r="ELF52" s="84"/>
      <c r="ELG52" s="84"/>
      <c r="ELH52" s="84"/>
      <c r="ELI52" s="84"/>
      <c r="ELJ52" s="84"/>
      <c r="ELK52" s="84"/>
      <c r="ELL52" s="84"/>
      <c r="ELM52" s="84"/>
      <c r="ELN52" s="84"/>
      <c r="ELO52" s="84"/>
      <c r="ELP52" s="84"/>
      <c r="ELQ52" s="84"/>
      <c r="ELR52" s="84"/>
      <c r="ELS52" s="84"/>
      <c r="ELT52" s="84"/>
      <c r="ELU52" s="84"/>
      <c r="ELV52" s="84"/>
      <c r="ELW52" s="84"/>
      <c r="ELX52" s="84"/>
      <c r="ELY52" s="84"/>
      <c r="ELZ52" s="84"/>
      <c r="EMA52" s="84"/>
      <c r="EMB52" s="84"/>
      <c r="EMC52" s="84"/>
      <c r="EMD52" s="84"/>
      <c r="EME52" s="84"/>
      <c r="EMF52" s="84"/>
      <c r="EMG52" s="84"/>
      <c r="EMH52" s="84"/>
      <c r="EMI52" s="84"/>
      <c r="EMJ52" s="84"/>
      <c r="EMK52" s="84"/>
      <c r="EML52" s="84"/>
      <c r="EMM52" s="84"/>
      <c r="EMN52" s="84"/>
      <c r="EMO52" s="84"/>
      <c r="EMP52" s="84"/>
      <c r="EMQ52" s="84"/>
      <c r="EMR52" s="84"/>
      <c r="EMS52" s="84"/>
      <c r="EMT52" s="84"/>
      <c r="EMU52" s="84"/>
      <c r="EMV52" s="84"/>
      <c r="EMW52" s="84"/>
      <c r="EMX52" s="84"/>
      <c r="EMY52" s="84"/>
      <c r="EMZ52" s="84"/>
      <c r="ENA52" s="84"/>
      <c r="ENB52" s="84"/>
      <c r="ENC52" s="84"/>
      <c r="END52" s="84"/>
      <c r="ENE52" s="84"/>
      <c r="ENF52" s="84"/>
      <c r="ENG52" s="84"/>
      <c r="ENH52" s="84"/>
      <c r="ENI52" s="84"/>
      <c r="ENJ52" s="84"/>
      <c r="ENK52" s="84"/>
      <c r="ENL52" s="84"/>
      <c r="ENM52" s="84"/>
      <c r="ENN52" s="84"/>
      <c r="ENO52" s="84"/>
      <c r="ENP52" s="84"/>
      <c r="ENQ52" s="84"/>
      <c r="ENR52" s="84"/>
      <c r="ENS52" s="84"/>
      <c r="ENT52" s="84"/>
      <c r="ENU52" s="84"/>
      <c r="ENV52" s="84"/>
      <c r="ENW52" s="84"/>
      <c r="ENX52" s="84"/>
      <c r="ENY52" s="84"/>
      <c r="ENZ52" s="84"/>
      <c r="EOA52" s="84"/>
      <c r="EOB52" s="84"/>
      <c r="EOC52" s="84"/>
      <c r="EOD52" s="84"/>
      <c r="EOE52" s="84"/>
      <c r="EOF52" s="84"/>
      <c r="EOG52" s="84"/>
      <c r="EOH52" s="84"/>
      <c r="EOI52" s="84"/>
      <c r="EOJ52" s="84"/>
      <c r="EOK52" s="84"/>
      <c r="EOL52" s="84"/>
      <c r="EOM52" s="84"/>
      <c r="EON52" s="84"/>
      <c r="EOO52" s="84"/>
      <c r="EOP52" s="84"/>
      <c r="EOQ52" s="84"/>
      <c r="EOR52" s="84"/>
      <c r="EOS52" s="84"/>
      <c r="EOT52" s="84"/>
      <c r="EOU52" s="84"/>
      <c r="EOV52" s="84"/>
      <c r="EOW52" s="84"/>
      <c r="EOX52" s="84"/>
      <c r="EOY52" s="84"/>
      <c r="EOZ52" s="84"/>
      <c r="EPA52" s="84"/>
      <c r="EPB52" s="84"/>
      <c r="EPC52" s="84"/>
      <c r="EPD52" s="84"/>
      <c r="EPE52" s="84"/>
      <c r="EPF52" s="84"/>
      <c r="EPG52" s="84"/>
      <c r="EPH52" s="84"/>
      <c r="EPI52" s="84"/>
      <c r="EPJ52" s="84"/>
      <c r="EPK52" s="84"/>
      <c r="EPL52" s="84"/>
      <c r="EPM52" s="84"/>
      <c r="EPN52" s="84"/>
      <c r="EPO52" s="84"/>
      <c r="EPP52" s="84"/>
      <c r="EPQ52" s="84"/>
      <c r="EPR52" s="84"/>
      <c r="EPS52" s="84"/>
      <c r="EPT52" s="84"/>
      <c r="EPU52" s="84"/>
      <c r="EPV52" s="84"/>
      <c r="EPW52" s="84"/>
      <c r="EPX52" s="84"/>
      <c r="EPY52" s="84"/>
      <c r="EPZ52" s="84"/>
      <c r="EQA52" s="84"/>
      <c r="EQB52" s="84"/>
      <c r="EQC52" s="84"/>
      <c r="EQD52" s="84"/>
      <c r="EQE52" s="84"/>
      <c r="EQF52" s="84"/>
      <c r="EQG52" s="84"/>
      <c r="EQH52" s="84"/>
      <c r="EQI52" s="84"/>
      <c r="EQJ52" s="84"/>
      <c r="EQK52" s="84"/>
      <c r="EQL52" s="84"/>
      <c r="EQM52" s="84"/>
      <c r="EQN52" s="84"/>
      <c r="EQO52" s="84"/>
      <c r="EQP52" s="84"/>
      <c r="EQQ52" s="84"/>
      <c r="EQR52" s="84"/>
      <c r="EQS52" s="84"/>
      <c r="EQT52" s="84"/>
      <c r="EQU52" s="84"/>
      <c r="EQV52" s="84"/>
      <c r="EQW52" s="84"/>
      <c r="EQX52" s="84"/>
      <c r="EQY52" s="84"/>
      <c r="EQZ52" s="84"/>
      <c r="ERA52" s="84"/>
      <c r="ERB52" s="84"/>
      <c r="ERC52" s="84"/>
      <c r="ERD52" s="84"/>
      <c r="ERE52" s="84"/>
      <c r="ERF52" s="84"/>
      <c r="ERG52" s="84"/>
      <c r="ERH52" s="84"/>
      <c r="ERI52" s="84"/>
      <c r="ERJ52" s="84"/>
      <c r="ERK52" s="84"/>
      <c r="ERL52" s="84"/>
      <c r="ERM52" s="84"/>
      <c r="ERN52" s="84"/>
      <c r="ERO52" s="84"/>
      <c r="ERP52" s="84"/>
      <c r="ERQ52" s="84"/>
      <c r="ERR52" s="84"/>
      <c r="ERS52" s="84"/>
      <c r="ERT52" s="84"/>
      <c r="ERU52" s="84"/>
      <c r="ERV52" s="84"/>
      <c r="ERW52" s="84"/>
      <c r="ERX52" s="84"/>
      <c r="ERY52" s="84"/>
      <c r="ERZ52" s="84"/>
      <c r="ESA52" s="84"/>
      <c r="ESB52" s="84"/>
      <c r="ESC52" s="84"/>
      <c r="ESD52" s="84"/>
      <c r="ESE52" s="84"/>
      <c r="ESF52" s="84"/>
      <c r="ESG52" s="84"/>
      <c r="ESH52" s="84"/>
      <c r="ESI52" s="84"/>
      <c r="ESJ52" s="84"/>
      <c r="ESK52" s="84"/>
      <c r="ESL52" s="84"/>
      <c r="ESM52" s="84"/>
      <c r="ESN52" s="84"/>
      <c r="ESO52" s="84"/>
      <c r="ESP52" s="84"/>
      <c r="ESQ52" s="84"/>
      <c r="ESR52" s="84"/>
      <c r="ESS52" s="84"/>
      <c r="EST52" s="84"/>
      <c r="ESU52" s="84"/>
      <c r="ESV52" s="84"/>
      <c r="ESW52" s="84"/>
      <c r="ESX52" s="84"/>
      <c r="ESY52" s="84"/>
      <c r="ESZ52" s="84"/>
      <c r="ETA52" s="84"/>
      <c r="ETB52" s="84"/>
      <c r="ETC52" s="84"/>
      <c r="ETD52" s="84"/>
      <c r="ETE52" s="84"/>
      <c r="ETF52" s="84"/>
      <c r="ETG52" s="84"/>
      <c r="ETH52" s="84"/>
      <c r="ETI52" s="84"/>
      <c r="ETJ52" s="84"/>
      <c r="ETK52" s="84"/>
      <c r="ETL52" s="84"/>
      <c r="ETM52" s="84"/>
      <c r="ETN52" s="84"/>
      <c r="ETO52" s="84"/>
      <c r="ETP52" s="84"/>
      <c r="ETQ52" s="84"/>
      <c r="ETR52" s="84"/>
      <c r="ETS52" s="84"/>
      <c r="ETT52" s="84"/>
      <c r="ETU52" s="84"/>
      <c r="ETV52" s="84"/>
      <c r="ETW52" s="84"/>
      <c r="ETX52" s="84"/>
      <c r="ETY52" s="84"/>
      <c r="ETZ52" s="84"/>
      <c r="EUA52" s="84"/>
      <c r="EUB52" s="84"/>
      <c r="EUC52" s="84"/>
      <c r="EUD52" s="84"/>
      <c r="EUE52" s="84"/>
      <c r="EUF52" s="84"/>
      <c r="EUG52" s="84"/>
      <c r="EUH52" s="84"/>
      <c r="EUI52" s="84"/>
      <c r="EUJ52" s="84"/>
      <c r="EUK52" s="84"/>
      <c r="EUL52" s="84"/>
      <c r="EUM52" s="84"/>
      <c r="EUN52" s="84"/>
      <c r="EUO52" s="84"/>
      <c r="EUP52" s="84"/>
      <c r="EUQ52" s="84"/>
      <c r="EUR52" s="84"/>
      <c r="EUS52" s="84"/>
      <c r="EUT52" s="84"/>
      <c r="EUU52" s="84"/>
      <c r="EUV52" s="84"/>
      <c r="EUW52" s="84"/>
      <c r="EUX52" s="84"/>
      <c r="EUY52" s="84"/>
      <c r="EUZ52" s="84"/>
      <c r="EVA52" s="84"/>
      <c r="EVB52" s="84"/>
      <c r="EVC52" s="84"/>
      <c r="EVD52" s="84"/>
      <c r="EVE52" s="84"/>
      <c r="EVF52" s="84"/>
      <c r="EVG52" s="84"/>
      <c r="EVH52" s="84"/>
      <c r="EVI52" s="84"/>
      <c r="EVJ52" s="84"/>
      <c r="EVK52" s="84"/>
      <c r="EVL52" s="84"/>
      <c r="EVM52" s="84"/>
      <c r="EVN52" s="84"/>
      <c r="EVO52" s="84"/>
      <c r="EVP52" s="84"/>
      <c r="EVQ52" s="84"/>
      <c r="EVR52" s="84"/>
      <c r="EVS52" s="84"/>
      <c r="EVT52" s="84"/>
      <c r="EVU52" s="84"/>
      <c r="EVV52" s="84"/>
      <c r="EVW52" s="84"/>
      <c r="EVX52" s="84"/>
      <c r="EVY52" s="84"/>
      <c r="EVZ52" s="84"/>
      <c r="EWA52" s="84"/>
      <c r="EWB52" s="84"/>
      <c r="EWC52" s="84"/>
      <c r="EWD52" s="84"/>
      <c r="EWE52" s="84"/>
      <c r="EWF52" s="84"/>
      <c r="EWG52" s="84"/>
      <c r="EWH52" s="84"/>
      <c r="EWI52" s="84"/>
      <c r="EWJ52" s="84"/>
      <c r="EWK52" s="84"/>
      <c r="EWL52" s="84"/>
      <c r="EWM52" s="84"/>
      <c r="EWN52" s="84"/>
      <c r="EWO52" s="84"/>
      <c r="EWP52" s="84"/>
      <c r="EWQ52" s="84"/>
      <c r="EWR52" s="84"/>
      <c r="EWS52" s="84"/>
      <c r="EWT52" s="84"/>
      <c r="EWU52" s="84"/>
      <c r="EWV52" s="84"/>
      <c r="EWW52" s="84"/>
      <c r="EWX52" s="84"/>
      <c r="EWY52" s="84"/>
      <c r="EWZ52" s="84"/>
      <c r="EXA52" s="84"/>
      <c r="EXB52" s="84"/>
      <c r="EXC52" s="84"/>
      <c r="EXD52" s="84"/>
      <c r="EXE52" s="84"/>
      <c r="EXF52" s="84"/>
      <c r="EXG52" s="84"/>
      <c r="EXH52" s="84"/>
      <c r="EXI52" s="84"/>
      <c r="EXJ52" s="84"/>
      <c r="EXK52" s="84"/>
      <c r="EXL52" s="84"/>
      <c r="EXM52" s="84"/>
      <c r="EXN52" s="84"/>
      <c r="EXO52" s="84"/>
      <c r="EXP52" s="84"/>
      <c r="EXQ52" s="84"/>
      <c r="EXR52" s="84"/>
      <c r="EXS52" s="84"/>
      <c r="EXT52" s="84"/>
      <c r="EXU52" s="84"/>
      <c r="EXV52" s="84"/>
      <c r="EXW52" s="84"/>
      <c r="EXX52" s="84"/>
      <c r="EXY52" s="84"/>
      <c r="EXZ52" s="84"/>
      <c r="EYA52" s="84"/>
      <c r="EYB52" s="84"/>
      <c r="EYC52" s="84"/>
      <c r="EYD52" s="84"/>
      <c r="EYE52" s="84"/>
      <c r="EYF52" s="84"/>
      <c r="EYG52" s="84"/>
      <c r="EYH52" s="84"/>
      <c r="EYI52" s="84"/>
      <c r="EYJ52" s="84"/>
      <c r="EYK52" s="84"/>
      <c r="EYL52" s="84"/>
      <c r="EYM52" s="84"/>
      <c r="EYN52" s="84"/>
      <c r="EYO52" s="84"/>
      <c r="EYP52" s="84"/>
      <c r="EYQ52" s="84"/>
      <c r="EYR52" s="84"/>
      <c r="EYS52" s="84"/>
      <c r="EYT52" s="84"/>
      <c r="EYU52" s="84"/>
      <c r="EYV52" s="84"/>
      <c r="EYW52" s="84"/>
      <c r="EYX52" s="84"/>
      <c r="EYY52" s="84"/>
      <c r="EYZ52" s="84"/>
      <c r="EZA52" s="84"/>
      <c r="EZB52" s="84"/>
      <c r="EZC52" s="84"/>
      <c r="EZD52" s="84"/>
      <c r="EZE52" s="84"/>
      <c r="EZF52" s="84"/>
      <c r="EZG52" s="84"/>
      <c r="EZH52" s="84"/>
      <c r="EZI52" s="84"/>
      <c r="EZJ52" s="84"/>
      <c r="EZK52" s="84"/>
      <c r="EZL52" s="84"/>
      <c r="EZM52" s="84"/>
      <c r="EZN52" s="84"/>
      <c r="EZO52" s="84"/>
      <c r="EZP52" s="84"/>
      <c r="EZQ52" s="84"/>
      <c r="EZR52" s="84"/>
      <c r="EZS52" s="84"/>
      <c r="EZT52" s="84"/>
      <c r="EZU52" s="84"/>
      <c r="EZV52" s="84"/>
      <c r="EZW52" s="84"/>
      <c r="EZX52" s="84"/>
      <c r="EZY52" s="84"/>
      <c r="EZZ52" s="84"/>
      <c r="FAA52" s="84"/>
      <c r="FAB52" s="84"/>
      <c r="FAC52" s="84"/>
      <c r="FAD52" s="84"/>
      <c r="FAE52" s="84"/>
      <c r="FAF52" s="84"/>
      <c r="FAG52" s="84"/>
      <c r="FAH52" s="84"/>
      <c r="FAI52" s="84"/>
      <c r="FAJ52" s="84"/>
      <c r="FAK52" s="84"/>
      <c r="FAL52" s="84"/>
      <c r="FAM52" s="84"/>
      <c r="FAN52" s="84"/>
      <c r="FAO52" s="84"/>
      <c r="FAP52" s="84"/>
      <c r="FAQ52" s="84"/>
      <c r="FAR52" s="84"/>
      <c r="FAS52" s="84"/>
      <c r="FAT52" s="84"/>
      <c r="FAU52" s="84"/>
      <c r="FAV52" s="84"/>
      <c r="FAW52" s="84"/>
      <c r="FAX52" s="84"/>
      <c r="FAY52" s="84"/>
      <c r="FAZ52" s="84"/>
      <c r="FBA52" s="84"/>
      <c r="FBB52" s="84"/>
      <c r="FBC52" s="84"/>
      <c r="FBD52" s="84"/>
      <c r="FBE52" s="84"/>
      <c r="FBF52" s="84"/>
      <c r="FBG52" s="84"/>
      <c r="FBH52" s="84"/>
      <c r="FBI52" s="84"/>
      <c r="FBJ52" s="84"/>
      <c r="FBK52" s="84"/>
      <c r="FBL52" s="84"/>
      <c r="FBM52" s="84"/>
      <c r="FBN52" s="84"/>
      <c r="FBO52" s="84"/>
      <c r="FBP52" s="84"/>
      <c r="FBQ52" s="84"/>
      <c r="FBR52" s="84"/>
      <c r="FBS52" s="84"/>
      <c r="FBT52" s="84"/>
      <c r="FBU52" s="84"/>
      <c r="FBV52" s="84"/>
      <c r="FBW52" s="84"/>
      <c r="FBX52" s="84"/>
      <c r="FBY52" s="84"/>
      <c r="FBZ52" s="84"/>
      <c r="FCA52" s="84"/>
      <c r="FCB52" s="84"/>
      <c r="FCC52" s="84"/>
      <c r="FCD52" s="84"/>
      <c r="FCE52" s="84"/>
      <c r="FCF52" s="84"/>
      <c r="FCG52" s="84"/>
      <c r="FCH52" s="84"/>
      <c r="FCI52" s="84"/>
      <c r="FCJ52" s="84"/>
      <c r="FCK52" s="84"/>
      <c r="FCL52" s="84"/>
      <c r="FCM52" s="84"/>
      <c r="FCN52" s="84"/>
      <c r="FCO52" s="84"/>
      <c r="FCP52" s="84"/>
      <c r="FCQ52" s="84"/>
      <c r="FCR52" s="84"/>
      <c r="FCS52" s="84"/>
      <c r="FCT52" s="84"/>
      <c r="FCU52" s="84"/>
      <c r="FCV52" s="84"/>
      <c r="FCW52" s="84"/>
      <c r="FCX52" s="84"/>
      <c r="FCY52" s="84"/>
      <c r="FCZ52" s="84"/>
      <c r="FDA52" s="84"/>
      <c r="FDB52" s="84"/>
      <c r="FDC52" s="84"/>
      <c r="FDD52" s="84"/>
      <c r="FDE52" s="84"/>
      <c r="FDF52" s="84"/>
      <c r="FDG52" s="84"/>
      <c r="FDH52" s="84"/>
      <c r="FDI52" s="84"/>
      <c r="FDJ52" s="84"/>
      <c r="FDK52" s="84"/>
      <c r="FDL52" s="84"/>
      <c r="FDM52" s="84"/>
      <c r="FDN52" s="84"/>
      <c r="FDO52" s="84"/>
      <c r="FDP52" s="84"/>
      <c r="FDQ52" s="84"/>
      <c r="FDR52" s="84"/>
      <c r="FDS52" s="84"/>
      <c r="FDT52" s="84"/>
      <c r="FDU52" s="84"/>
      <c r="FDV52" s="84"/>
      <c r="FDW52" s="84"/>
      <c r="FDX52" s="84"/>
      <c r="FDY52" s="84"/>
      <c r="FDZ52" s="84"/>
      <c r="FEA52" s="84"/>
      <c r="FEB52" s="84"/>
      <c r="FEC52" s="84"/>
      <c r="FED52" s="84"/>
      <c r="FEE52" s="84"/>
      <c r="FEF52" s="84"/>
      <c r="FEG52" s="84"/>
      <c r="FEH52" s="84"/>
      <c r="FEI52" s="84"/>
      <c r="FEJ52" s="84"/>
      <c r="FEK52" s="84"/>
      <c r="FEL52" s="84"/>
      <c r="FEM52" s="84"/>
      <c r="FEN52" s="84"/>
      <c r="FEO52" s="84"/>
      <c r="FEP52" s="84"/>
      <c r="FEQ52" s="84"/>
      <c r="FER52" s="84"/>
      <c r="FES52" s="84"/>
      <c r="FET52" s="84"/>
      <c r="FEU52" s="84"/>
      <c r="FEV52" s="84"/>
      <c r="FEW52" s="84"/>
      <c r="FEX52" s="84"/>
      <c r="FEY52" s="84"/>
      <c r="FEZ52" s="84"/>
      <c r="FFA52" s="84"/>
      <c r="FFB52" s="84"/>
      <c r="FFC52" s="84"/>
      <c r="FFD52" s="84"/>
      <c r="FFE52" s="84"/>
      <c r="FFF52" s="84"/>
      <c r="FFG52" s="84"/>
      <c r="FFH52" s="84"/>
      <c r="FFI52" s="84"/>
      <c r="FFJ52" s="84"/>
      <c r="FFK52" s="84"/>
      <c r="FFL52" s="84"/>
      <c r="FFM52" s="84"/>
      <c r="FFN52" s="84"/>
      <c r="FFO52" s="84"/>
      <c r="FFP52" s="84"/>
      <c r="FFQ52" s="84"/>
      <c r="FFR52" s="84"/>
      <c r="FFS52" s="84"/>
      <c r="FFT52" s="84"/>
      <c r="FFU52" s="84"/>
      <c r="FFV52" s="84"/>
      <c r="FFW52" s="84"/>
      <c r="FFX52" s="84"/>
      <c r="FFY52" s="84"/>
      <c r="FFZ52" s="84"/>
      <c r="FGA52" s="84"/>
      <c r="FGB52" s="84"/>
      <c r="FGC52" s="84"/>
      <c r="FGD52" s="84"/>
      <c r="FGE52" s="84"/>
      <c r="FGF52" s="84"/>
      <c r="FGG52" s="84"/>
      <c r="FGH52" s="84"/>
      <c r="FGI52" s="84"/>
      <c r="FGJ52" s="84"/>
      <c r="FGK52" s="84"/>
      <c r="FGL52" s="84"/>
      <c r="FGM52" s="84"/>
      <c r="FGN52" s="84"/>
      <c r="FGO52" s="84"/>
      <c r="FGP52" s="84"/>
      <c r="FGQ52" s="84"/>
      <c r="FGR52" s="84"/>
      <c r="FGS52" s="84"/>
      <c r="FGT52" s="84"/>
      <c r="FGU52" s="84"/>
      <c r="FGV52" s="84"/>
      <c r="FGW52" s="84"/>
      <c r="FGX52" s="84"/>
      <c r="FGY52" s="84"/>
      <c r="FGZ52" s="84"/>
      <c r="FHA52" s="84"/>
      <c r="FHB52" s="84"/>
      <c r="FHC52" s="84"/>
      <c r="FHD52" s="84"/>
      <c r="FHE52" s="84"/>
      <c r="FHF52" s="84"/>
      <c r="FHG52" s="84"/>
      <c r="FHH52" s="84"/>
      <c r="FHI52" s="84"/>
      <c r="FHJ52" s="84"/>
      <c r="FHK52" s="84"/>
      <c r="FHL52" s="84"/>
      <c r="FHM52" s="84"/>
      <c r="FHN52" s="84"/>
      <c r="FHO52" s="84"/>
      <c r="FHP52" s="84"/>
      <c r="FHQ52" s="84"/>
      <c r="FHR52" s="84"/>
      <c r="FHS52" s="84"/>
      <c r="FHT52" s="84"/>
      <c r="FHU52" s="84"/>
      <c r="FHV52" s="84"/>
      <c r="FHW52" s="84"/>
      <c r="FHX52" s="84"/>
      <c r="FHY52" s="84"/>
      <c r="FHZ52" s="84"/>
      <c r="FIA52" s="84"/>
      <c r="FIB52" s="84"/>
      <c r="FIC52" s="84"/>
      <c r="FID52" s="84"/>
      <c r="FIE52" s="84"/>
      <c r="FIF52" s="84"/>
      <c r="FIG52" s="84"/>
      <c r="FIH52" s="84"/>
      <c r="FII52" s="84"/>
      <c r="FIJ52" s="84"/>
      <c r="FIK52" s="84"/>
      <c r="FIL52" s="84"/>
      <c r="FIM52" s="84"/>
      <c r="FIN52" s="84"/>
      <c r="FIO52" s="84"/>
      <c r="FIP52" s="84"/>
      <c r="FIQ52" s="84"/>
      <c r="FIR52" s="84"/>
      <c r="FIS52" s="84"/>
      <c r="FIT52" s="84"/>
      <c r="FIU52" s="84"/>
      <c r="FIV52" s="84"/>
      <c r="FIW52" s="84"/>
      <c r="FIX52" s="84"/>
      <c r="FIY52" s="84"/>
      <c r="FIZ52" s="84"/>
      <c r="FJA52" s="84"/>
      <c r="FJB52" s="84"/>
      <c r="FJC52" s="84"/>
      <c r="FJD52" s="84"/>
      <c r="FJE52" s="84"/>
      <c r="FJF52" s="84"/>
      <c r="FJG52" s="84"/>
      <c r="FJH52" s="84"/>
      <c r="FJI52" s="84"/>
      <c r="FJJ52" s="84"/>
      <c r="FJK52" s="84"/>
      <c r="FJL52" s="84"/>
      <c r="FJM52" s="84"/>
      <c r="FJN52" s="84"/>
      <c r="FJO52" s="84"/>
      <c r="FJP52" s="84"/>
      <c r="FJQ52" s="84"/>
      <c r="FJR52" s="84"/>
      <c r="FJS52" s="84"/>
      <c r="FJT52" s="84"/>
      <c r="FJU52" s="84"/>
      <c r="FJV52" s="84"/>
      <c r="FJW52" s="84"/>
      <c r="FJX52" s="84"/>
      <c r="FJY52" s="84"/>
      <c r="FJZ52" s="84"/>
      <c r="FKA52" s="84"/>
      <c r="FKB52" s="84"/>
      <c r="FKC52" s="84"/>
      <c r="FKD52" s="84"/>
      <c r="FKE52" s="84"/>
      <c r="FKF52" s="84"/>
      <c r="FKG52" s="84"/>
      <c r="FKH52" s="84"/>
      <c r="FKI52" s="84"/>
      <c r="FKJ52" s="84"/>
      <c r="FKK52" s="84"/>
      <c r="FKL52" s="84"/>
      <c r="FKM52" s="84"/>
      <c r="FKN52" s="84"/>
      <c r="FKO52" s="84"/>
      <c r="FKP52" s="84"/>
      <c r="FKQ52" s="84"/>
      <c r="FKR52" s="84"/>
      <c r="FKS52" s="84"/>
      <c r="FKT52" s="84"/>
      <c r="FKU52" s="84"/>
      <c r="FKV52" s="84"/>
      <c r="FKW52" s="84"/>
      <c r="FKX52" s="84"/>
      <c r="FKY52" s="84"/>
      <c r="FKZ52" s="84"/>
      <c r="FLA52" s="84"/>
      <c r="FLB52" s="84"/>
      <c r="FLC52" s="84"/>
      <c r="FLD52" s="84"/>
      <c r="FLE52" s="84"/>
      <c r="FLF52" s="84"/>
      <c r="FLG52" s="84"/>
      <c r="FLH52" s="84"/>
      <c r="FLI52" s="84"/>
      <c r="FLJ52" s="84"/>
      <c r="FLK52" s="84"/>
      <c r="FLL52" s="84"/>
      <c r="FLM52" s="84"/>
      <c r="FLN52" s="84"/>
      <c r="FLO52" s="84"/>
      <c r="FLP52" s="84"/>
      <c r="FLQ52" s="84"/>
      <c r="FLR52" s="84"/>
      <c r="FLS52" s="84"/>
      <c r="FLT52" s="84"/>
      <c r="FLU52" s="84"/>
      <c r="FLV52" s="84"/>
      <c r="FLW52" s="84"/>
      <c r="FLX52" s="84"/>
      <c r="FLY52" s="84"/>
      <c r="FLZ52" s="84"/>
      <c r="FMA52" s="84"/>
      <c r="FMB52" s="84"/>
      <c r="FMC52" s="84"/>
      <c r="FMD52" s="84"/>
      <c r="FME52" s="84"/>
      <c r="FMF52" s="84"/>
      <c r="FMG52" s="84"/>
      <c r="FMH52" s="84"/>
      <c r="FMI52" s="84"/>
      <c r="FMJ52" s="84"/>
      <c r="FMK52" s="84"/>
      <c r="FML52" s="84"/>
      <c r="FMM52" s="84"/>
      <c r="FMN52" s="84"/>
      <c r="FMO52" s="84"/>
      <c r="FMP52" s="84"/>
      <c r="FMQ52" s="84"/>
      <c r="FMR52" s="84"/>
      <c r="FMS52" s="84"/>
      <c r="FMT52" s="84"/>
      <c r="FMU52" s="84"/>
      <c r="FMV52" s="84"/>
      <c r="FMW52" s="84"/>
      <c r="FMX52" s="84"/>
      <c r="FMY52" s="84"/>
      <c r="FMZ52" s="84"/>
      <c r="FNA52" s="84"/>
      <c r="FNB52" s="84"/>
      <c r="FNC52" s="84"/>
      <c r="FND52" s="84"/>
      <c r="FNE52" s="84"/>
      <c r="FNF52" s="84"/>
      <c r="FNG52" s="84"/>
      <c r="FNH52" s="84"/>
      <c r="FNI52" s="84"/>
      <c r="FNJ52" s="84"/>
      <c r="FNK52" s="84"/>
      <c r="FNL52" s="84"/>
      <c r="FNM52" s="84"/>
      <c r="FNN52" s="84"/>
      <c r="FNO52" s="84"/>
      <c r="FNP52" s="84"/>
      <c r="FNQ52" s="84"/>
      <c r="FNR52" s="84"/>
      <c r="FNS52" s="84"/>
      <c r="FNT52" s="84"/>
      <c r="FNU52" s="84"/>
      <c r="FNV52" s="84"/>
      <c r="FNW52" s="84"/>
      <c r="FNX52" s="84"/>
      <c r="FNY52" s="84"/>
      <c r="FNZ52" s="84"/>
      <c r="FOA52" s="84"/>
      <c r="FOB52" s="84"/>
      <c r="FOC52" s="84"/>
      <c r="FOD52" s="84"/>
      <c r="FOE52" s="84"/>
      <c r="FOF52" s="84"/>
      <c r="FOG52" s="84"/>
      <c r="FOH52" s="84"/>
      <c r="FOI52" s="84"/>
      <c r="FOJ52" s="84"/>
      <c r="FOK52" s="84"/>
      <c r="FOL52" s="84"/>
      <c r="FOM52" s="84"/>
      <c r="FON52" s="84"/>
      <c r="FOO52" s="84"/>
      <c r="FOP52" s="84"/>
      <c r="FOQ52" s="84"/>
      <c r="FOR52" s="84"/>
      <c r="FOS52" s="84"/>
      <c r="FOT52" s="84"/>
      <c r="FOU52" s="84"/>
      <c r="FOV52" s="84"/>
      <c r="FOW52" s="84"/>
      <c r="FOX52" s="84"/>
      <c r="FOY52" s="84"/>
      <c r="FOZ52" s="84"/>
      <c r="FPA52" s="84"/>
      <c r="FPB52" s="84"/>
      <c r="FPC52" s="84"/>
      <c r="FPD52" s="84"/>
      <c r="FPE52" s="84"/>
      <c r="FPF52" s="84"/>
      <c r="FPG52" s="84"/>
      <c r="FPH52" s="84"/>
      <c r="FPI52" s="84"/>
      <c r="FPJ52" s="84"/>
      <c r="FPK52" s="84"/>
      <c r="FPL52" s="84"/>
      <c r="FPM52" s="84"/>
      <c r="FPN52" s="84"/>
      <c r="FPO52" s="84"/>
      <c r="FPP52" s="84"/>
      <c r="FPQ52" s="84"/>
      <c r="FPR52" s="84"/>
      <c r="FPS52" s="84"/>
      <c r="FPT52" s="84"/>
      <c r="FPU52" s="84"/>
      <c r="FPV52" s="84"/>
      <c r="FPW52" s="84"/>
      <c r="FPX52" s="84"/>
      <c r="FPY52" s="84"/>
      <c r="FPZ52" s="84"/>
      <c r="FQA52" s="84"/>
      <c r="FQB52" s="84"/>
      <c r="FQC52" s="84"/>
      <c r="FQD52" s="84"/>
      <c r="FQE52" s="84"/>
      <c r="FQF52" s="84"/>
      <c r="FQG52" s="84"/>
      <c r="FQH52" s="84"/>
      <c r="FQI52" s="84"/>
      <c r="FQJ52" s="84"/>
      <c r="FQK52" s="84"/>
      <c r="FQL52" s="84"/>
      <c r="FQM52" s="84"/>
      <c r="FQN52" s="84"/>
      <c r="FQO52" s="84"/>
      <c r="FQP52" s="84"/>
      <c r="FQQ52" s="84"/>
      <c r="FQR52" s="84"/>
      <c r="FQS52" s="84"/>
      <c r="FQT52" s="84"/>
      <c r="FQU52" s="84"/>
      <c r="FQV52" s="84"/>
      <c r="FQW52" s="84"/>
      <c r="FQX52" s="84"/>
      <c r="FQY52" s="84"/>
      <c r="FQZ52" s="84"/>
      <c r="FRA52" s="84"/>
      <c r="FRB52" s="84"/>
      <c r="FRC52" s="84"/>
      <c r="FRD52" s="84"/>
      <c r="FRE52" s="84"/>
      <c r="FRF52" s="84"/>
      <c r="FRG52" s="84"/>
      <c r="FRH52" s="84"/>
      <c r="FRI52" s="84"/>
      <c r="FRJ52" s="84"/>
      <c r="FRK52" s="84"/>
      <c r="FRL52" s="84"/>
      <c r="FRM52" s="84"/>
      <c r="FRN52" s="84"/>
      <c r="FRO52" s="84"/>
      <c r="FRP52" s="84"/>
      <c r="FRQ52" s="84"/>
      <c r="FRR52" s="84"/>
      <c r="FRS52" s="84"/>
      <c r="FRT52" s="84"/>
      <c r="FRU52" s="84"/>
      <c r="FRV52" s="84"/>
      <c r="FRW52" s="84"/>
      <c r="FRX52" s="84"/>
      <c r="FRY52" s="84"/>
      <c r="FRZ52" s="84"/>
      <c r="FSA52" s="84"/>
      <c r="FSB52" s="84"/>
      <c r="FSC52" s="84"/>
      <c r="FSD52" s="84"/>
      <c r="FSE52" s="84"/>
      <c r="FSF52" s="84"/>
      <c r="FSG52" s="84"/>
      <c r="FSH52" s="84"/>
      <c r="FSI52" s="84"/>
      <c r="FSJ52" s="84"/>
      <c r="FSK52" s="84"/>
      <c r="FSL52" s="84"/>
      <c r="FSM52" s="84"/>
      <c r="FSN52" s="84"/>
      <c r="FSO52" s="84"/>
      <c r="FSP52" s="84"/>
      <c r="FSQ52" s="84"/>
      <c r="FSR52" s="84"/>
      <c r="FSS52" s="84"/>
      <c r="FST52" s="84"/>
      <c r="FSU52" s="84"/>
      <c r="FSV52" s="84"/>
      <c r="FSW52" s="84"/>
      <c r="FSX52" s="84"/>
      <c r="FSY52" s="84"/>
      <c r="FSZ52" s="84"/>
      <c r="FTA52" s="84"/>
      <c r="FTB52" s="84"/>
      <c r="FTC52" s="84"/>
      <c r="FTD52" s="84"/>
      <c r="FTE52" s="84"/>
      <c r="FTF52" s="84"/>
      <c r="FTG52" s="84"/>
      <c r="FTH52" s="84"/>
      <c r="FTI52" s="84"/>
      <c r="FTJ52" s="84"/>
      <c r="FTK52" s="84"/>
      <c r="FTL52" s="84"/>
      <c r="FTM52" s="84"/>
      <c r="FTN52" s="84"/>
      <c r="FTO52" s="84"/>
      <c r="FTP52" s="84"/>
      <c r="FTQ52" s="84"/>
      <c r="FTR52" s="84"/>
      <c r="FTS52" s="84"/>
      <c r="FTT52" s="84"/>
      <c r="FTU52" s="84"/>
      <c r="FTV52" s="84"/>
      <c r="FTW52" s="84"/>
      <c r="FTX52" s="84"/>
      <c r="FTY52" s="84"/>
      <c r="FTZ52" s="84"/>
      <c r="FUA52" s="84"/>
      <c r="FUB52" s="84"/>
      <c r="FUC52" s="84"/>
      <c r="FUD52" s="84"/>
      <c r="FUE52" s="84"/>
      <c r="FUF52" s="84"/>
      <c r="FUG52" s="84"/>
      <c r="FUH52" s="84"/>
      <c r="FUI52" s="84"/>
      <c r="FUJ52" s="84"/>
      <c r="FUK52" s="84"/>
      <c r="FUL52" s="84"/>
      <c r="FUM52" s="84"/>
      <c r="FUN52" s="84"/>
      <c r="FUO52" s="84"/>
      <c r="FUP52" s="84"/>
      <c r="FUQ52" s="84"/>
      <c r="FUR52" s="84"/>
      <c r="FUS52" s="84"/>
      <c r="FUT52" s="84"/>
      <c r="FUU52" s="84"/>
      <c r="FUV52" s="84"/>
      <c r="FUW52" s="84"/>
      <c r="FUX52" s="84"/>
      <c r="FUY52" s="84"/>
      <c r="FUZ52" s="84"/>
      <c r="FVA52" s="84"/>
      <c r="FVB52" s="84"/>
      <c r="FVC52" s="84"/>
      <c r="FVD52" s="84"/>
      <c r="FVE52" s="84"/>
      <c r="FVF52" s="84"/>
      <c r="FVG52" s="84"/>
      <c r="FVH52" s="84"/>
      <c r="FVI52" s="84"/>
      <c r="FVJ52" s="84"/>
      <c r="FVK52" s="84"/>
      <c r="FVL52" s="84"/>
      <c r="FVM52" s="84"/>
      <c r="FVN52" s="84"/>
      <c r="FVO52" s="84"/>
      <c r="FVP52" s="84"/>
      <c r="FVQ52" s="84"/>
      <c r="FVR52" s="84"/>
      <c r="FVS52" s="84"/>
      <c r="FVT52" s="84"/>
      <c r="FVU52" s="84"/>
      <c r="FVV52" s="84"/>
      <c r="FVW52" s="84"/>
      <c r="FVX52" s="84"/>
      <c r="FVY52" s="84"/>
      <c r="FVZ52" s="84"/>
      <c r="FWA52" s="84"/>
      <c r="FWB52" s="84"/>
      <c r="FWC52" s="84"/>
      <c r="FWD52" s="84"/>
      <c r="FWE52" s="84"/>
      <c r="FWF52" s="84"/>
      <c r="FWG52" s="84"/>
      <c r="FWH52" s="84"/>
      <c r="FWI52" s="84"/>
      <c r="FWJ52" s="84"/>
      <c r="FWK52" s="84"/>
      <c r="FWL52" s="84"/>
      <c r="FWM52" s="84"/>
      <c r="FWN52" s="84"/>
      <c r="FWO52" s="84"/>
      <c r="FWP52" s="84"/>
      <c r="FWQ52" s="84"/>
      <c r="FWR52" s="84"/>
      <c r="FWS52" s="84"/>
      <c r="FWT52" s="84"/>
      <c r="FWU52" s="84"/>
      <c r="FWV52" s="84"/>
      <c r="FWW52" s="84"/>
      <c r="FWX52" s="84"/>
      <c r="FWY52" s="84"/>
      <c r="FWZ52" s="84"/>
      <c r="FXA52" s="84"/>
      <c r="FXB52" s="84"/>
      <c r="FXC52" s="84"/>
      <c r="FXD52" s="84"/>
      <c r="FXE52" s="84"/>
      <c r="FXF52" s="84"/>
      <c r="FXG52" s="84"/>
      <c r="FXH52" s="84"/>
      <c r="FXI52" s="84"/>
      <c r="FXJ52" s="84"/>
      <c r="FXK52" s="84"/>
      <c r="FXL52" s="84"/>
      <c r="FXM52" s="84"/>
      <c r="FXN52" s="84"/>
      <c r="FXO52" s="84"/>
      <c r="FXP52" s="84"/>
      <c r="FXQ52" s="84"/>
      <c r="FXR52" s="84"/>
      <c r="FXS52" s="84"/>
      <c r="FXT52" s="84"/>
      <c r="FXU52" s="84"/>
      <c r="FXV52" s="84"/>
      <c r="FXW52" s="84"/>
      <c r="FXX52" s="84"/>
      <c r="FXY52" s="84"/>
      <c r="FXZ52" s="84"/>
      <c r="FYA52" s="84"/>
      <c r="FYB52" s="84"/>
      <c r="FYC52" s="84"/>
      <c r="FYD52" s="84"/>
      <c r="FYE52" s="84"/>
      <c r="FYF52" s="84"/>
      <c r="FYG52" s="84"/>
      <c r="FYH52" s="84"/>
      <c r="FYI52" s="84"/>
      <c r="FYJ52" s="84"/>
      <c r="FYK52" s="84"/>
      <c r="FYL52" s="84"/>
      <c r="FYM52" s="84"/>
      <c r="FYN52" s="84"/>
      <c r="FYO52" s="84"/>
      <c r="FYP52" s="84"/>
      <c r="FYQ52" s="84"/>
      <c r="FYR52" s="84"/>
      <c r="FYS52" s="84"/>
      <c r="FYT52" s="84"/>
      <c r="FYU52" s="84"/>
      <c r="FYV52" s="84"/>
      <c r="FYW52" s="84"/>
      <c r="FYX52" s="84"/>
      <c r="FYY52" s="84"/>
      <c r="FYZ52" s="84"/>
      <c r="FZA52" s="84"/>
      <c r="FZB52" s="84"/>
      <c r="FZC52" s="84"/>
      <c r="FZD52" s="84"/>
      <c r="FZE52" s="84"/>
      <c r="FZF52" s="84"/>
      <c r="FZG52" s="84"/>
      <c r="FZH52" s="84"/>
      <c r="FZI52" s="84"/>
      <c r="FZJ52" s="84"/>
      <c r="FZK52" s="84"/>
      <c r="FZL52" s="84"/>
      <c r="FZM52" s="84"/>
      <c r="FZN52" s="84"/>
      <c r="FZO52" s="84"/>
      <c r="FZP52" s="84"/>
      <c r="FZQ52" s="84"/>
      <c r="FZR52" s="84"/>
      <c r="FZS52" s="84"/>
      <c r="FZT52" s="84"/>
      <c r="FZU52" s="84"/>
      <c r="FZV52" s="84"/>
      <c r="FZW52" s="84"/>
      <c r="FZX52" s="84"/>
      <c r="FZY52" s="84"/>
      <c r="FZZ52" s="84"/>
      <c r="GAA52" s="84"/>
      <c r="GAB52" s="84"/>
      <c r="GAC52" s="84"/>
      <c r="GAD52" s="84"/>
      <c r="GAE52" s="84"/>
      <c r="GAF52" s="84"/>
      <c r="GAG52" s="84"/>
      <c r="GAH52" s="84"/>
      <c r="GAI52" s="84"/>
      <c r="GAJ52" s="84"/>
      <c r="GAK52" s="84"/>
      <c r="GAL52" s="84"/>
      <c r="GAM52" s="84"/>
      <c r="GAN52" s="84"/>
      <c r="GAO52" s="84"/>
      <c r="GAP52" s="84"/>
      <c r="GAQ52" s="84"/>
      <c r="GAR52" s="84"/>
      <c r="GAS52" s="84"/>
      <c r="GAT52" s="84"/>
      <c r="GAU52" s="84"/>
      <c r="GAV52" s="84"/>
      <c r="GAW52" s="84"/>
      <c r="GAX52" s="84"/>
      <c r="GAY52" s="84"/>
      <c r="GAZ52" s="84"/>
      <c r="GBA52" s="84"/>
      <c r="GBB52" s="84"/>
      <c r="GBC52" s="84"/>
      <c r="GBD52" s="84"/>
      <c r="GBE52" s="84"/>
      <c r="GBF52" s="84"/>
      <c r="GBG52" s="84"/>
      <c r="GBH52" s="84"/>
      <c r="GBI52" s="84"/>
      <c r="GBJ52" s="84"/>
      <c r="GBK52" s="84"/>
      <c r="GBL52" s="84"/>
      <c r="GBM52" s="84"/>
      <c r="GBN52" s="84"/>
      <c r="GBO52" s="84"/>
      <c r="GBP52" s="84"/>
      <c r="GBQ52" s="84"/>
      <c r="GBR52" s="84"/>
      <c r="GBS52" s="84"/>
      <c r="GBT52" s="84"/>
      <c r="GBU52" s="84"/>
      <c r="GBV52" s="84"/>
      <c r="GBW52" s="84"/>
      <c r="GBX52" s="84"/>
      <c r="GBY52" s="84"/>
      <c r="GBZ52" s="84"/>
      <c r="GCA52" s="84"/>
      <c r="GCB52" s="84"/>
      <c r="GCC52" s="84"/>
      <c r="GCD52" s="84"/>
      <c r="GCE52" s="84"/>
      <c r="GCF52" s="84"/>
      <c r="GCG52" s="84"/>
      <c r="GCH52" s="84"/>
      <c r="GCI52" s="84"/>
      <c r="GCJ52" s="84"/>
      <c r="GCK52" s="84"/>
      <c r="GCL52" s="84"/>
      <c r="GCM52" s="84"/>
      <c r="GCN52" s="84"/>
      <c r="GCO52" s="84"/>
      <c r="GCP52" s="84"/>
      <c r="GCQ52" s="84"/>
      <c r="GCR52" s="84"/>
      <c r="GCS52" s="84"/>
      <c r="GCT52" s="84"/>
      <c r="GCU52" s="84"/>
      <c r="GCV52" s="84"/>
      <c r="GCW52" s="84"/>
      <c r="GCX52" s="84"/>
      <c r="GCY52" s="84"/>
      <c r="GCZ52" s="84"/>
      <c r="GDA52" s="84"/>
      <c r="GDB52" s="84"/>
      <c r="GDC52" s="84"/>
      <c r="GDD52" s="84"/>
      <c r="GDE52" s="84"/>
      <c r="GDF52" s="84"/>
      <c r="GDG52" s="84"/>
      <c r="GDH52" s="84"/>
      <c r="GDI52" s="84"/>
      <c r="GDJ52" s="84"/>
      <c r="GDK52" s="84"/>
      <c r="GDL52" s="84"/>
      <c r="GDM52" s="84"/>
      <c r="GDN52" s="84"/>
      <c r="GDO52" s="84"/>
      <c r="GDP52" s="84"/>
      <c r="GDQ52" s="84"/>
      <c r="GDR52" s="84"/>
      <c r="GDS52" s="84"/>
      <c r="GDT52" s="84"/>
      <c r="GDU52" s="84"/>
      <c r="GDV52" s="84"/>
      <c r="GDW52" s="84"/>
      <c r="GDX52" s="84"/>
      <c r="GDY52" s="84"/>
      <c r="GDZ52" s="84"/>
      <c r="GEA52" s="84"/>
      <c r="GEB52" s="84"/>
      <c r="GEC52" s="84"/>
      <c r="GED52" s="84"/>
      <c r="GEE52" s="84"/>
      <c r="GEF52" s="84"/>
      <c r="GEG52" s="84"/>
      <c r="GEH52" s="84"/>
      <c r="GEI52" s="84"/>
      <c r="GEJ52" s="84"/>
      <c r="GEK52" s="84"/>
      <c r="GEL52" s="84"/>
      <c r="GEM52" s="84"/>
      <c r="GEN52" s="84"/>
      <c r="GEO52" s="84"/>
      <c r="GEP52" s="84"/>
      <c r="GEQ52" s="84"/>
      <c r="GER52" s="84"/>
      <c r="GES52" s="84"/>
      <c r="GET52" s="84"/>
      <c r="GEU52" s="84"/>
      <c r="GEV52" s="84"/>
      <c r="GEW52" s="84"/>
      <c r="GEX52" s="84"/>
      <c r="GEY52" s="84"/>
      <c r="GEZ52" s="84"/>
      <c r="GFA52" s="84"/>
      <c r="GFB52" s="84"/>
      <c r="GFC52" s="84"/>
      <c r="GFD52" s="84"/>
      <c r="GFE52" s="84"/>
      <c r="GFF52" s="84"/>
      <c r="GFG52" s="84"/>
      <c r="GFH52" s="84"/>
      <c r="GFI52" s="84"/>
      <c r="GFJ52" s="84"/>
      <c r="GFK52" s="84"/>
      <c r="GFL52" s="84"/>
      <c r="GFM52" s="84"/>
      <c r="GFN52" s="84"/>
      <c r="GFO52" s="84"/>
      <c r="GFP52" s="84"/>
      <c r="GFQ52" s="84"/>
      <c r="GFR52" s="84"/>
      <c r="GFS52" s="84"/>
      <c r="GFT52" s="84"/>
      <c r="GFU52" s="84"/>
      <c r="GFV52" s="84"/>
      <c r="GFW52" s="84"/>
      <c r="GFX52" s="84"/>
      <c r="GFY52" s="84"/>
      <c r="GFZ52" s="84"/>
      <c r="GGA52" s="84"/>
      <c r="GGB52" s="84"/>
      <c r="GGC52" s="84"/>
      <c r="GGD52" s="84"/>
      <c r="GGE52" s="84"/>
      <c r="GGF52" s="84"/>
      <c r="GGG52" s="84"/>
      <c r="GGH52" s="84"/>
      <c r="GGI52" s="84"/>
      <c r="GGJ52" s="84"/>
      <c r="GGK52" s="84"/>
      <c r="GGL52" s="84"/>
      <c r="GGM52" s="84"/>
      <c r="GGN52" s="84"/>
      <c r="GGO52" s="84"/>
      <c r="GGP52" s="84"/>
      <c r="GGQ52" s="84"/>
      <c r="GGR52" s="84"/>
      <c r="GGS52" s="84"/>
      <c r="GGT52" s="84"/>
      <c r="GGU52" s="84"/>
      <c r="GGV52" s="84"/>
      <c r="GGW52" s="84"/>
      <c r="GGX52" s="84"/>
      <c r="GGY52" s="84"/>
      <c r="GGZ52" s="84"/>
      <c r="GHA52" s="84"/>
      <c r="GHB52" s="84"/>
      <c r="GHC52" s="84"/>
      <c r="GHD52" s="84"/>
      <c r="GHE52" s="84"/>
      <c r="GHF52" s="84"/>
      <c r="GHG52" s="84"/>
      <c r="GHH52" s="84"/>
      <c r="GHI52" s="84"/>
      <c r="GHJ52" s="84"/>
      <c r="GHK52" s="84"/>
      <c r="GHL52" s="84"/>
      <c r="GHM52" s="84"/>
      <c r="GHN52" s="84"/>
      <c r="GHO52" s="84"/>
      <c r="GHP52" s="84"/>
      <c r="GHQ52" s="84"/>
      <c r="GHR52" s="84"/>
      <c r="GHS52" s="84"/>
      <c r="GHT52" s="84"/>
      <c r="GHU52" s="84"/>
      <c r="GHV52" s="84"/>
      <c r="GHW52" s="84"/>
      <c r="GHX52" s="84"/>
      <c r="GHY52" s="84"/>
      <c r="GHZ52" s="84"/>
      <c r="GIA52" s="84"/>
      <c r="GIB52" s="84"/>
      <c r="GIC52" s="84"/>
      <c r="GID52" s="84"/>
      <c r="GIE52" s="84"/>
      <c r="GIF52" s="84"/>
      <c r="GIG52" s="84"/>
      <c r="GIH52" s="84"/>
      <c r="GII52" s="84"/>
      <c r="GIJ52" s="84"/>
      <c r="GIK52" s="84"/>
      <c r="GIL52" s="84"/>
      <c r="GIM52" s="84"/>
      <c r="GIN52" s="84"/>
      <c r="GIO52" s="84"/>
      <c r="GIP52" s="84"/>
      <c r="GIQ52" s="84"/>
      <c r="GIR52" s="84"/>
      <c r="GIS52" s="84"/>
      <c r="GIT52" s="84"/>
      <c r="GIU52" s="84"/>
      <c r="GIV52" s="84"/>
      <c r="GIW52" s="84"/>
      <c r="GIX52" s="84"/>
      <c r="GIY52" s="84"/>
      <c r="GIZ52" s="84"/>
      <c r="GJA52" s="84"/>
      <c r="GJB52" s="84"/>
      <c r="GJC52" s="84"/>
      <c r="GJD52" s="84"/>
      <c r="GJE52" s="84"/>
      <c r="GJF52" s="84"/>
      <c r="GJG52" s="84"/>
      <c r="GJH52" s="84"/>
      <c r="GJI52" s="84"/>
      <c r="GJJ52" s="84"/>
      <c r="GJK52" s="84"/>
      <c r="GJL52" s="84"/>
      <c r="GJM52" s="84"/>
      <c r="GJN52" s="84"/>
      <c r="GJO52" s="84"/>
      <c r="GJP52" s="84"/>
      <c r="GJQ52" s="84"/>
      <c r="GJR52" s="84"/>
      <c r="GJS52" s="84"/>
      <c r="GJT52" s="84"/>
      <c r="GJU52" s="84"/>
      <c r="GJV52" s="84"/>
      <c r="GJW52" s="84"/>
      <c r="GJX52" s="84"/>
      <c r="GJY52" s="84"/>
      <c r="GJZ52" s="84"/>
      <c r="GKA52" s="84"/>
      <c r="GKB52" s="84"/>
      <c r="GKC52" s="84"/>
      <c r="GKD52" s="84"/>
      <c r="GKE52" s="84"/>
      <c r="GKF52" s="84"/>
      <c r="GKG52" s="84"/>
      <c r="GKH52" s="84"/>
      <c r="GKI52" s="84"/>
      <c r="GKJ52" s="84"/>
      <c r="GKK52" s="84"/>
      <c r="GKL52" s="84"/>
      <c r="GKM52" s="84"/>
      <c r="GKN52" s="84"/>
      <c r="GKO52" s="84"/>
      <c r="GKP52" s="84"/>
      <c r="GKQ52" s="84"/>
      <c r="GKR52" s="84"/>
      <c r="GKS52" s="84"/>
      <c r="GKT52" s="84"/>
      <c r="GKU52" s="84"/>
      <c r="GKV52" s="84"/>
      <c r="GKW52" s="84"/>
      <c r="GKX52" s="84"/>
      <c r="GKY52" s="84"/>
      <c r="GKZ52" s="84"/>
      <c r="GLA52" s="84"/>
      <c r="GLB52" s="84"/>
      <c r="GLC52" s="84"/>
      <c r="GLD52" s="84"/>
      <c r="GLE52" s="84"/>
      <c r="GLF52" s="84"/>
      <c r="GLG52" s="84"/>
      <c r="GLH52" s="84"/>
      <c r="GLI52" s="84"/>
      <c r="GLJ52" s="84"/>
      <c r="GLK52" s="84"/>
      <c r="GLL52" s="84"/>
      <c r="GLM52" s="84"/>
      <c r="GLN52" s="84"/>
      <c r="GLO52" s="84"/>
      <c r="GLP52" s="84"/>
      <c r="GLQ52" s="84"/>
      <c r="GLR52" s="84"/>
      <c r="GLS52" s="84"/>
      <c r="GLT52" s="84"/>
      <c r="GLU52" s="84"/>
      <c r="GLV52" s="84"/>
      <c r="GLW52" s="84"/>
      <c r="GLX52" s="84"/>
      <c r="GLY52" s="84"/>
      <c r="GLZ52" s="84"/>
      <c r="GMA52" s="84"/>
      <c r="GMB52" s="84"/>
      <c r="GMC52" s="84"/>
      <c r="GMD52" s="84"/>
      <c r="GME52" s="84"/>
      <c r="GMF52" s="84"/>
      <c r="GMG52" s="84"/>
      <c r="GMH52" s="84"/>
      <c r="GMI52" s="84"/>
      <c r="GMJ52" s="84"/>
      <c r="GMK52" s="84"/>
      <c r="GML52" s="84"/>
      <c r="GMM52" s="84"/>
      <c r="GMN52" s="84"/>
      <c r="GMO52" s="84"/>
      <c r="GMP52" s="84"/>
      <c r="GMQ52" s="84"/>
      <c r="GMR52" s="84"/>
      <c r="GMS52" s="84"/>
      <c r="GMT52" s="84"/>
      <c r="GMU52" s="84"/>
      <c r="GMV52" s="84"/>
      <c r="GMW52" s="84"/>
      <c r="GMX52" s="84"/>
      <c r="GMY52" s="84"/>
      <c r="GMZ52" s="84"/>
      <c r="GNA52" s="84"/>
      <c r="GNB52" s="84"/>
      <c r="GNC52" s="84"/>
      <c r="GND52" s="84"/>
      <c r="GNE52" s="84"/>
      <c r="GNF52" s="84"/>
      <c r="GNG52" s="84"/>
      <c r="GNH52" s="84"/>
      <c r="GNI52" s="84"/>
      <c r="GNJ52" s="84"/>
      <c r="GNK52" s="84"/>
      <c r="GNL52" s="84"/>
      <c r="GNM52" s="84"/>
      <c r="GNN52" s="84"/>
      <c r="GNO52" s="84"/>
      <c r="GNP52" s="84"/>
      <c r="GNQ52" s="84"/>
      <c r="GNR52" s="84"/>
      <c r="GNS52" s="84"/>
      <c r="GNT52" s="84"/>
      <c r="GNU52" s="84"/>
      <c r="GNV52" s="84"/>
      <c r="GNW52" s="84"/>
      <c r="GNX52" s="84"/>
      <c r="GNY52" s="84"/>
      <c r="GNZ52" s="84"/>
      <c r="GOA52" s="84"/>
      <c r="GOB52" s="84"/>
      <c r="GOC52" s="84"/>
      <c r="GOD52" s="84"/>
      <c r="GOE52" s="84"/>
      <c r="GOF52" s="84"/>
      <c r="GOG52" s="84"/>
      <c r="GOH52" s="84"/>
      <c r="GOI52" s="84"/>
      <c r="GOJ52" s="84"/>
      <c r="GOK52" s="84"/>
      <c r="GOL52" s="84"/>
      <c r="GOM52" s="84"/>
      <c r="GON52" s="84"/>
      <c r="GOO52" s="84"/>
      <c r="GOP52" s="84"/>
      <c r="GOQ52" s="84"/>
      <c r="GOR52" s="84"/>
      <c r="GOS52" s="84"/>
      <c r="GOT52" s="84"/>
      <c r="GOU52" s="84"/>
      <c r="GOV52" s="84"/>
      <c r="GOW52" s="84"/>
      <c r="GOX52" s="84"/>
      <c r="GOY52" s="84"/>
      <c r="GOZ52" s="84"/>
      <c r="GPA52" s="84"/>
      <c r="GPB52" s="84"/>
      <c r="GPC52" s="84"/>
      <c r="GPD52" s="84"/>
      <c r="GPE52" s="84"/>
      <c r="GPF52" s="84"/>
      <c r="GPG52" s="84"/>
      <c r="GPH52" s="84"/>
      <c r="GPI52" s="84"/>
      <c r="GPJ52" s="84"/>
      <c r="GPK52" s="84"/>
      <c r="GPL52" s="84"/>
      <c r="GPM52" s="84"/>
      <c r="GPN52" s="84"/>
      <c r="GPO52" s="84"/>
      <c r="GPP52" s="84"/>
      <c r="GPQ52" s="84"/>
      <c r="GPR52" s="84"/>
      <c r="GPS52" s="84"/>
      <c r="GPT52" s="84"/>
      <c r="GPU52" s="84"/>
      <c r="GPV52" s="84"/>
      <c r="GPW52" s="84"/>
      <c r="GPX52" s="84"/>
      <c r="GPY52" s="84"/>
      <c r="GPZ52" s="84"/>
      <c r="GQA52" s="84"/>
      <c r="GQB52" s="84"/>
      <c r="GQC52" s="84"/>
      <c r="GQD52" s="84"/>
      <c r="GQE52" s="84"/>
      <c r="GQF52" s="84"/>
      <c r="GQG52" s="84"/>
      <c r="GQH52" s="84"/>
      <c r="GQI52" s="84"/>
      <c r="GQJ52" s="84"/>
      <c r="GQK52" s="84"/>
      <c r="GQL52" s="84"/>
      <c r="GQM52" s="84"/>
      <c r="GQN52" s="84"/>
      <c r="GQO52" s="84"/>
      <c r="GQP52" s="84"/>
      <c r="GQQ52" s="84"/>
      <c r="GQR52" s="84"/>
      <c r="GQS52" s="84"/>
      <c r="GQT52" s="84"/>
      <c r="GQU52" s="84"/>
      <c r="GQV52" s="84"/>
      <c r="GQW52" s="84"/>
      <c r="GQX52" s="84"/>
      <c r="GQY52" s="84"/>
      <c r="GQZ52" s="84"/>
      <c r="GRA52" s="84"/>
      <c r="GRB52" s="84"/>
      <c r="GRC52" s="84"/>
      <c r="GRD52" s="84"/>
      <c r="GRE52" s="84"/>
      <c r="GRF52" s="84"/>
      <c r="GRG52" s="84"/>
      <c r="GRH52" s="84"/>
      <c r="GRI52" s="84"/>
      <c r="GRJ52" s="84"/>
      <c r="GRK52" s="84"/>
      <c r="GRL52" s="84"/>
      <c r="GRM52" s="84"/>
      <c r="GRN52" s="84"/>
      <c r="GRO52" s="84"/>
      <c r="GRP52" s="84"/>
      <c r="GRQ52" s="84"/>
      <c r="GRR52" s="84"/>
      <c r="GRS52" s="84"/>
      <c r="GRT52" s="84"/>
      <c r="GRU52" s="84"/>
      <c r="GRV52" s="84"/>
      <c r="GRW52" s="84"/>
      <c r="GRX52" s="84"/>
      <c r="GRY52" s="84"/>
      <c r="GRZ52" s="84"/>
      <c r="GSA52" s="84"/>
      <c r="GSB52" s="84"/>
      <c r="GSC52" s="84"/>
      <c r="GSD52" s="84"/>
      <c r="GSE52" s="84"/>
      <c r="GSF52" s="84"/>
      <c r="GSG52" s="84"/>
      <c r="GSH52" s="84"/>
      <c r="GSI52" s="84"/>
      <c r="GSJ52" s="84"/>
      <c r="GSK52" s="84"/>
      <c r="GSL52" s="84"/>
      <c r="GSM52" s="84"/>
      <c r="GSN52" s="84"/>
      <c r="GSO52" s="84"/>
      <c r="GSP52" s="84"/>
      <c r="GSQ52" s="84"/>
      <c r="GSR52" s="84"/>
      <c r="GSS52" s="84"/>
      <c r="GST52" s="84"/>
      <c r="GSU52" s="84"/>
      <c r="GSV52" s="84"/>
      <c r="GSW52" s="84"/>
      <c r="GSX52" s="84"/>
      <c r="GSY52" s="84"/>
      <c r="GSZ52" s="84"/>
      <c r="GTA52" s="84"/>
      <c r="GTB52" s="84"/>
      <c r="GTC52" s="84"/>
      <c r="GTD52" s="84"/>
      <c r="GTE52" s="84"/>
      <c r="GTF52" s="84"/>
      <c r="GTG52" s="84"/>
      <c r="GTH52" s="84"/>
      <c r="GTI52" s="84"/>
      <c r="GTJ52" s="84"/>
      <c r="GTK52" s="84"/>
      <c r="GTL52" s="84"/>
      <c r="GTM52" s="84"/>
      <c r="GTN52" s="84"/>
      <c r="GTO52" s="84"/>
      <c r="GTP52" s="84"/>
      <c r="GTQ52" s="84"/>
      <c r="GTR52" s="84"/>
      <c r="GTS52" s="84"/>
      <c r="GTT52" s="84"/>
      <c r="GTU52" s="84"/>
      <c r="GTV52" s="84"/>
      <c r="GTW52" s="84"/>
      <c r="GTX52" s="84"/>
      <c r="GTY52" s="84"/>
      <c r="GTZ52" s="84"/>
      <c r="GUA52" s="84"/>
      <c r="GUB52" s="84"/>
      <c r="GUC52" s="84"/>
      <c r="GUD52" s="84"/>
      <c r="GUE52" s="84"/>
      <c r="GUF52" s="84"/>
      <c r="GUG52" s="84"/>
      <c r="GUH52" s="84"/>
      <c r="GUI52" s="84"/>
      <c r="GUJ52" s="84"/>
      <c r="GUK52" s="84"/>
      <c r="GUL52" s="84"/>
      <c r="GUM52" s="84"/>
      <c r="GUN52" s="84"/>
      <c r="GUO52" s="84"/>
      <c r="GUP52" s="84"/>
      <c r="GUQ52" s="84"/>
      <c r="GUR52" s="84"/>
      <c r="GUS52" s="84"/>
      <c r="GUT52" s="84"/>
      <c r="GUU52" s="84"/>
      <c r="GUV52" s="84"/>
      <c r="GUW52" s="84"/>
      <c r="GUX52" s="84"/>
      <c r="GUY52" s="84"/>
      <c r="GUZ52" s="84"/>
      <c r="GVA52" s="84"/>
      <c r="GVB52" s="84"/>
      <c r="GVC52" s="84"/>
      <c r="GVD52" s="84"/>
      <c r="GVE52" s="84"/>
      <c r="GVF52" s="84"/>
      <c r="GVG52" s="84"/>
      <c r="GVH52" s="84"/>
      <c r="GVI52" s="84"/>
      <c r="GVJ52" s="84"/>
      <c r="GVK52" s="84"/>
      <c r="GVL52" s="84"/>
      <c r="GVM52" s="84"/>
      <c r="GVN52" s="84"/>
      <c r="GVO52" s="84"/>
      <c r="GVP52" s="84"/>
      <c r="GVQ52" s="84"/>
      <c r="GVR52" s="84"/>
      <c r="GVS52" s="84"/>
      <c r="GVT52" s="84"/>
      <c r="GVU52" s="84"/>
      <c r="GVV52" s="84"/>
      <c r="GVW52" s="84"/>
      <c r="GVX52" s="84"/>
      <c r="GVY52" s="84"/>
      <c r="GVZ52" s="84"/>
      <c r="GWA52" s="84"/>
      <c r="GWB52" s="84"/>
      <c r="GWC52" s="84"/>
      <c r="GWD52" s="84"/>
      <c r="GWE52" s="84"/>
      <c r="GWF52" s="84"/>
      <c r="GWG52" s="84"/>
      <c r="GWH52" s="84"/>
      <c r="GWI52" s="84"/>
      <c r="GWJ52" s="84"/>
      <c r="GWK52" s="84"/>
      <c r="GWL52" s="84"/>
      <c r="GWM52" s="84"/>
      <c r="GWN52" s="84"/>
      <c r="GWO52" s="84"/>
      <c r="GWP52" s="84"/>
      <c r="GWQ52" s="84"/>
      <c r="GWR52" s="84"/>
      <c r="GWS52" s="84"/>
      <c r="GWT52" s="84"/>
      <c r="GWU52" s="84"/>
      <c r="GWV52" s="84"/>
      <c r="GWW52" s="84"/>
      <c r="GWX52" s="84"/>
      <c r="GWY52" s="84"/>
      <c r="GWZ52" s="84"/>
      <c r="GXA52" s="84"/>
      <c r="GXB52" s="84"/>
      <c r="GXC52" s="84"/>
      <c r="GXD52" s="84"/>
      <c r="GXE52" s="84"/>
      <c r="GXF52" s="84"/>
      <c r="GXG52" s="84"/>
      <c r="GXH52" s="84"/>
      <c r="GXI52" s="84"/>
      <c r="GXJ52" s="84"/>
      <c r="GXK52" s="84"/>
      <c r="GXL52" s="84"/>
      <c r="GXM52" s="84"/>
      <c r="GXN52" s="84"/>
      <c r="GXO52" s="84"/>
      <c r="GXP52" s="84"/>
      <c r="GXQ52" s="84"/>
      <c r="GXR52" s="84"/>
      <c r="GXS52" s="84"/>
      <c r="GXT52" s="84"/>
      <c r="GXU52" s="84"/>
      <c r="GXV52" s="84"/>
      <c r="GXW52" s="84"/>
      <c r="GXX52" s="84"/>
      <c r="GXY52" s="84"/>
      <c r="GXZ52" s="84"/>
      <c r="GYA52" s="84"/>
      <c r="GYB52" s="84"/>
      <c r="GYC52" s="84"/>
      <c r="GYD52" s="84"/>
      <c r="GYE52" s="84"/>
      <c r="GYF52" s="84"/>
      <c r="GYG52" s="84"/>
      <c r="GYH52" s="84"/>
      <c r="GYI52" s="84"/>
      <c r="GYJ52" s="84"/>
      <c r="GYK52" s="84"/>
      <c r="GYL52" s="84"/>
      <c r="GYM52" s="84"/>
      <c r="GYN52" s="84"/>
      <c r="GYO52" s="84"/>
      <c r="GYP52" s="84"/>
      <c r="GYQ52" s="84"/>
      <c r="GYR52" s="84"/>
      <c r="GYS52" s="84"/>
      <c r="GYT52" s="84"/>
      <c r="GYU52" s="84"/>
      <c r="GYV52" s="84"/>
      <c r="GYW52" s="84"/>
      <c r="GYX52" s="84"/>
      <c r="GYY52" s="84"/>
      <c r="GYZ52" s="84"/>
      <c r="GZA52" s="84"/>
      <c r="GZB52" s="84"/>
      <c r="GZC52" s="84"/>
      <c r="GZD52" s="84"/>
      <c r="GZE52" s="84"/>
      <c r="GZF52" s="84"/>
      <c r="GZG52" s="84"/>
      <c r="GZH52" s="84"/>
      <c r="GZI52" s="84"/>
      <c r="GZJ52" s="84"/>
      <c r="GZK52" s="84"/>
      <c r="GZL52" s="84"/>
      <c r="GZM52" s="84"/>
      <c r="GZN52" s="84"/>
      <c r="GZO52" s="84"/>
      <c r="GZP52" s="84"/>
      <c r="GZQ52" s="84"/>
      <c r="GZR52" s="84"/>
      <c r="GZS52" s="84"/>
      <c r="GZT52" s="84"/>
      <c r="GZU52" s="84"/>
      <c r="GZV52" s="84"/>
      <c r="GZW52" s="84"/>
      <c r="GZX52" s="84"/>
      <c r="GZY52" s="84"/>
      <c r="GZZ52" s="84"/>
      <c r="HAA52" s="84"/>
      <c r="HAB52" s="84"/>
      <c r="HAC52" s="84"/>
      <c r="HAD52" s="84"/>
      <c r="HAE52" s="84"/>
      <c r="HAF52" s="84"/>
      <c r="HAG52" s="84"/>
      <c r="HAH52" s="84"/>
      <c r="HAI52" s="84"/>
      <c r="HAJ52" s="84"/>
      <c r="HAK52" s="84"/>
      <c r="HAL52" s="84"/>
      <c r="HAM52" s="84"/>
      <c r="HAN52" s="84"/>
      <c r="HAO52" s="84"/>
      <c r="HAP52" s="84"/>
      <c r="HAQ52" s="84"/>
      <c r="HAR52" s="84"/>
      <c r="HAS52" s="84"/>
      <c r="HAT52" s="84"/>
      <c r="HAU52" s="84"/>
      <c r="HAV52" s="84"/>
      <c r="HAW52" s="84"/>
      <c r="HAX52" s="84"/>
      <c r="HAY52" s="84"/>
      <c r="HAZ52" s="84"/>
      <c r="HBA52" s="84"/>
      <c r="HBB52" s="84"/>
      <c r="HBC52" s="84"/>
      <c r="HBD52" s="84"/>
      <c r="HBE52" s="84"/>
      <c r="HBF52" s="84"/>
      <c r="HBG52" s="84"/>
      <c r="HBH52" s="84"/>
      <c r="HBI52" s="84"/>
      <c r="HBJ52" s="84"/>
      <c r="HBK52" s="84"/>
      <c r="HBL52" s="84"/>
      <c r="HBM52" s="84"/>
      <c r="HBN52" s="84"/>
      <c r="HBO52" s="84"/>
      <c r="HBP52" s="84"/>
      <c r="HBQ52" s="84"/>
      <c r="HBR52" s="84"/>
      <c r="HBS52" s="84"/>
      <c r="HBT52" s="84"/>
      <c r="HBU52" s="84"/>
      <c r="HBV52" s="84"/>
      <c r="HBW52" s="84"/>
      <c r="HBX52" s="84"/>
      <c r="HBY52" s="84"/>
      <c r="HBZ52" s="84"/>
      <c r="HCA52" s="84"/>
      <c r="HCB52" s="84"/>
      <c r="HCC52" s="84"/>
      <c r="HCD52" s="84"/>
      <c r="HCE52" s="84"/>
      <c r="HCF52" s="84"/>
      <c r="HCG52" s="84"/>
      <c r="HCH52" s="84"/>
      <c r="HCI52" s="84"/>
      <c r="HCJ52" s="84"/>
      <c r="HCK52" s="84"/>
      <c r="HCL52" s="84"/>
      <c r="HCM52" s="84"/>
      <c r="HCN52" s="84"/>
      <c r="HCO52" s="84"/>
      <c r="HCP52" s="84"/>
      <c r="HCQ52" s="84"/>
      <c r="HCR52" s="84"/>
      <c r="HCS52" s="84"/>
      <c r="HCT52" s="84"/>
      <c r="HCU52" s="84"/>
      <c r="HCV52" s="84"/>
      <c r="HCW52" s="84"/>
      <c r="HCX52" s="84"/>
      <c r="HCY52" s="84"/>
      <c r="HCZ52" s="84"/>
      <c r="HDA52" s="84"/>
      <c r="HDB52" s="84"/>
      <c r="HDC52" s="84"/>
      <c r="HDD52" s="84"/>
      <c r="HDE52" s="84"/>
      <c r="HDF52" s="84"/>
      <c r="HDG52" s="84"/>
      <c r="HDH52" s="84"/>
      <c r="HDI52" s="84"/>
      <c r="HDJ52" s="84"/>
      <c r="HDK52" s="84"/>
      <c r="HDL52" s="84"/>
      <c r="HDM52" s="84"/>
      <c r="HDN52" s="84"/>
      <c r="HDO52" s="84"/>
      <c r="HDP52" s="84"/>
      <c r="HDQ52" s="84"/>
      <c r="HDR52" s="84"/>
      <c r="HDS52" s="84"/>
      <c r="HDT52" s="84"/>
      <c r="HDU52" s="84"/>
      <c r="HDV52" s="84"/>
      <c r="HDW52" s="84"/>
      <c r="HDX52" s="84"/>
      <c r="HDY52" s="84"/>
      <c r="HDZ52" s="84"/>
      <c r="HEA52" s="84"/>
      <c r="HEB52" s="84"/>
      <c r="HEC52" s="84"/>
      <c r="HED52" s="84"/>
      <c r="HEE52" s="84"/>
      <c r="HEF52" s="84"/>
      <c r="HEG52" s="84"/>
      <c r="HEH52" s="84"/>
      <c r="HEI52" s="84"/>
      <c r="HEJ52" s="84"/>
      <c r="HEK52" s="84"/>
      <c r="HEL52" s="84"/>
      <c r="HEM52" s="84"/>
      <c r="HEN52" s="84"/>
      <c r="HEO52" s="84"/>
      <c r="HEP52" s="84"/>
      <c r="HEQ52" s="84"/>
      <c r="HER52" s="84"/>
      <c r="HES52" s="84"/>
      <c r="HET52" s="84"/>
      <c r="HEU52" s="84"/>
      <c r="HEV52" s="84"/>
      <c r="HEW52" s="84"/>
      <c r="HEX52" s="84"/>
      <c r="HEY52" s="84"/>
      <c r="HEZ52" s="84"/>
      <c r="HFA52" s="84"/>
      <c r="HFB52" s="84"/>
      <c r="HFC52" s="84"/>
      <c r="HFD52" s="84"/>
      <c r="HFE52" s="84"/>
      <c r="HFF52" s="84"/>
      <c r="HFG52" s="84"/>
      <c r="HFH52" s="84"/>
      <c r="HFI52" s="84"/>
      <c r="HFJ52" s="84"/>
      <c r="HFK52" s="84"/>
      <c r="HFL52" s="84"/>
      <c r="HFM52" s="84"/>
      <c r="HFN52" s="84"/>
      <c r="HFO52" s="84"/>
      <c r="HFP52" s="84"/>
      <c r="HFQ52" s="84"/>
      <c r="HFR52" s="84"/>
      <c r="HFS52" s="84"/>
      <c r="HFT52" s="84"/>
      <c r="HFU52" s="84"/>
      <c r="HFV52" s="84"/>
      <c r="HFW52" s="84"/>
      <c r="HFX52" s="84"/>
      <c r="HFY52" s="84"/>
      <c r="HFZ52" s="84"/>
      <c r="HGA52" s="84"/>
      <c r="HGB52" s="84"/>
      <c r="HGC52" s="84"/>
      <c r="HGD52" s="84"/>
      <c r="HGE52" s="84"/>
      <c r="HGF52" s="84"/>
      <c r="HGG52" s="84"/>
      <c r="HGH52" s="84"/>
      <c r="HGI52" s="84"/>
      <c r="HGJ52" s="84"/>
      <c r="HGK52" s="84"/>
      <c r="HGL52" s="84"/>
      <c r="HGM52" s="84"/>
      <c r="HGN52" s="84"/>
      <c r="HGO52" s="84"/>
      <c r="HGP52" s="84"/>
      <c r="HGQ52" s="84"/>
      <c r="HGR52" s="84"/>
      <c r="HGS52" s="84"/>
      <c r="HGT52" s="84"/>
      <c r="HGU52" s="84"/>
      <c r="HGV52" s="84"/>
      <c r="HGW52" s="84"/>
      <c r="HGX52" s="84"/>
      <c r="HGY52" s="84"/>
      <c r="HGZ52" s="84"/>
      <c r="HHA52" s="84"/>
      <c r="HHB52" s="84"/>
      <c r="HHC52" s="84"/>
      <c r="HHD52" s="84"/>
      <c r="HHE52" s="84"/>
      <c r="HHF52" s="84"/>
      <c r="HHG52" s="84"/>
      <c r="HHH52" s="84"/>
      <c r="HHI52" s="84"/>
      <c r="HHJ52" s="84"/>
      <c r="HHK52" s="84"/>
      <c r="HHL52" s="84"/>
      <c r="HHM52" s="84"/>
      <c r="HHN52" s="84"/>
      <c r="HHO52" s="84"/>
      <c r="HHP52" s="84"/>
      <c r="HHQ52" s="84"/>
      <c r="HHR52" s="84"/>
      <c r="HHS52" s="84"/>
      <c r="HHT52" s="84"/>
      <c r="HHU52" s="84"/>
      <c r="HHV52" s="84"/>
      <c r="HHW52" s="84"/>
      <c r="HHX52" s="84"/>
      <c r="HHY52" s="84"/>
      <c r="HHZ52" s="84"/>
      <c r="HIA52" s="84"/>
      <c r="HIB52" s="84"/>
      <c r="HIC52" s="84"/>
      <c r="HID52" s="84"/>
      <c r="HIE52" s="84"/>
      <c r="HIF52" s="84"/>
      <c r="HIG52" s="84"/>
      <c r="HIH52" s="84"/>
      <c r="HII52" s="84"/>
      <c r="HIJ52" s="84"/>
      <c r="HIK52" s="84"/>
      <c r="HIL52" s="84"/>
      <c r="HIM52" s="84"/>
      <c r="HIN52" s="84"/>
      <c r="HIO52" s="84"/>
      <c r="HIP52" s="84"/>
      <c r="HIQ52" s="84"/>
      <c r="HIR52" s="84"/>
      <c r="HIS52" s="84"/>
      <c r="HIT52" s="84"/>
      <c r="HIU52" s="84"/>
      <c r="HIV52" s="84"/>
      <c r="HIW52" s="84"/>
      <c r="HIX52" s="84"/>
      <c r="HIY52" s="84"/>
      <c r="HIZ52" s="84"/>
      <c r="HJA52" s="84"/>
      <c r="HJB52" s="84"/>
      <c r="HJC52" s="84"/>
      <c r="HJD52" s="84"/>
      <c r="HJE52" s="84"/>
      <c r="HJF52" s="84"/>
      <c r="HJG52" s="84"/>
      <c r="HJH52" s="84"/>
      <c r="HJI52" s="84"/>
      <c r="HJJ52" s="84"/>
      <c r="HJK52" s="84"/>
      <c r="HJL52" s="84"/>
      <c r="HJM52" s="84"/>
      <c r="HJN52" s="84"/>
      <c r="HJO52" s="84"/>
      <c r="HJP52" s="84"/>
      <c r="HJQ52" s="84"/>
      <c r="HJR52" s="84"/>
      <c r="HJS52" s="84"/>
      <c r="HJT52" s="84"/>
      <c r="HJU52" s="84"/>
      <c r="HJV52" s="84"/>
      <c r="HJW52" s="84"/>
      <c r="HJX52" s="84"/>
      <c r="HJY52" s="84"/>
      <c r="HJZ52" s="84"/>
      <c r="HKA52" s="84"/>
      <c r="HKB52" s="84"/>
      <c r="HKC52" s="84"/>
      <c r="HKD52" s="84"/>
      <c r="HKE52" s="84"/>
      <c r="HKF52" s="84"/>
      <c r="HKG52" s="84"/>
      <c r="HKH52" s="84"/>
      <c r="HKI52" s="84"/>
      <c r="HKJ52" s="84"/>
      <c r="HKK52" s="84"/>
      <c r="HKL52" s="84"/>
      <c r="HKM52" s="84"/>
      <c r="HKN52" s="84"/>
      <c r="HKO52" s="84"/>
      <c r="HKP52" s="84"/>
      <c r="HKQ52" s="84"/>
      <c r="HKR52" s="84"/>
      <c r="HKS52" s="84"/>
      <c r="HKT52" s="84"/>
      <c r="HKU52" s="84"/>
      <c r="HKV52" s="84"/>
      <c r="HKW52" s="84"/>
      <c r="HKX52" s="84"/>
      <c r="HKY52" s="84"/>
      <c r="HKZ52" s="84"/>
      <c r="HLA52" s="84"/>
      <c r="HLB52" s="84"/>
      <c r="HLC52" s="84"/>
      <c r="HLD52" s="84"/>
      <c r="HLE52" s="84"/>
      <c r="HLF52" s="84"/>
      <c r="HLG52" s="84"/>
      <c r="HLH52" s="84"/>
      <c r="HLI52" s="84"/>
      <c r="HLJ52" s="84"/>
      <c r="HLK52" s="84"/>
      <c r="HLL52" s="84"/>
      <c r="HLM52" s="84"/>
      <c r="HLN52" s="84"/>
      <c r="HLO52" s="84"/>
      <c r="HLP52" s="84"/>
      <c r="HLQ52" s="84"/>
      <c r="HLR52" s="84"/>
      <c r="HLS52" s="84"/>
      <c r="HLT52" s="84"/>
      <c r="HLU52" s="84"/>
      <c r="HLV52" s="84"/>
      <c r="HLW52" s="84"/>
      <c r="HLX52" s="84"/>
      <c r="HLY52" s="84"/>
      <c r="HLZ52" s="84"/>
      <c r="HMA52" s="84"/>
      <c r="HMB52" s="84"/>
      <c r="HMC52" s="84"/>
      <c r="HMD52" s="84"/>
      <c r="HME52" s="84"/>
      <c r="HMF52" s="84"/>
      <c r="HMG52" s="84"/>
      <c r="HMH52" s="84"/>
      <c r="HMI52" s="84"/>
      <c r="HMJ52" s="84"/>
      <c r="HMK52" s="84"/>
      <c r="HML52" s="84"/>
      <c r="HMM52" s="84"/>
      <c r="HMN52" s="84"/>
      <c r="HMO52" s="84"/>
      <c r="HMP52" s="84"/>
      <c r="HMQ52" s="84"/>
      <c r="HMR52" s="84"/>
      <c r="HMS52" s="84"/>
      <c r="HMT52" s="84"/>
      <c r="HMU52" s="84"/>
      <c r="HMV52" s="84"/>
      <c r="HMW52" s="84"/>
      <c r="HMX52" s="84"/>
      <c r="HMY52" s="84"/>
      <c r="HMZ52" s="84"/>
      <c r="HNA52" s="84"/>
      <c r="HNB52" s="84"/>
      <c r="HNC52" s="84"/>
      <c r="HND52" s="84"/>
      <c r="HNE52" s="84"/>
      <c r="HNF52" s="84"/>
      <c r="HNG52" s="84"/>
      <c r="HNH52" s="84"/>
      <c r="HNI52" s="84"/>
      <c r="HNJ52" s="84"/>
      <c r="HNK52" s="84"/>
      <c r="HNL52" s="84"/>
      <c r="HNM52" s="84"/>
      <c r="HNN52" s="84"/>
      <c r="HNO52" s="84"/>
      <c r="HNP52" s="84"/>
      <c r="HNQ52" s="84"/>
      <c r="HNR52" s="84"/>
      <c r="HNS52" s="84"/>
      <c r="HNT52" s="84"/>
      <c r="HNU52" s="84"/>
      <c r="HNV52" s="84"/>
      <c r="HNW52" s="84"/>
      <c r="HNX52" s="84"/>
      <c r="HNY52" s="84"/>
      <c r="HNZ52" s="84"/>
      <c r="HOA52" s="84"/>
      <c r="HOB52" s="84"/>
      <c r="HOC52" s="84"/>
      <c r="HOD52" s="84"/>
      <c r="HOE52" s="84"/>
      <c r="HOF52" s="84"/>
      <c r="HOG52" s="84"/>
      <c r="HOH52" s="84"/>
      <c r="HOI52" s="84"/>
      <c r="HOJ52" s="84"/>
      <c r="HOK52" s="84"/>
      <c r="HOL52" s="84"/>
      <c r="HOM52" s="84"/>
      <c r="HON52" s="84"/>
      <c r="HOO52" s="84"/>
      <c r="HOP52" s="84"/>
      <c r="HOQ52" s="84"/>
      <c r="HOR52" s="84"/>
      <c r="HOS52" s="84"/>
      <c r="HOT52" s="84"/>
      <c r="HOU52" s="84"/>
      <c r="HOV52" s="84"/>
      <c r="HOW52" s="84"/>
      <c r="HOX52" s="84"/>
      <c r="HOY52" s="84"/>
      <c r="HOZ52" s="84"/>
      <c r="HPA52" s="84"/>
      <c r="HPB52" s="84"/>
      <c r="HPC52" s="84"/>
      <c r="HPD52" s="84"/>
      <c r="HPE52" s="84"/>
      <c r="HPF52" s="84"/>
      <c r="HPG52" s="84"/>
      <c r="HPH52" s="84"/>
      <c r="HPI52" s="84"/>
      <c r="HPJ52" s="84"/>
      <c r="HPK52" s="84"/>
      <c r="HPL52" s="84"/>
      <c r="HPM52" s="84"/>
      <c r="HPN52" s="84"/>
      <c r="HPO52" s="84"/>
      <c r="HPP52" s="84"/>
      <c r="HPQ52" s="84"/>
      <c r="HPR52" s="84"/>
      <c r="HPS52" s="84"/>
      <c r="HPT52" s="84"/>
      <c r="HPU52" s="84"/>
      <c r="HPV52" s="84"/>
      <c r="HPW52" s="84"/>
      <c r="HPX52" s="84"/>
      <c r="HPY52" s="84"/>
      <c r="HPZ52" s="84"/>
      <c r="HQA52" s="84"/>
      <c r="HQB52" s="84"/>
      <c r="HQC52" s="84"/>
      <c r="HQD52" s="84"/>
      <c r="HQE52" s="84"/>
      <c r="HQF52" s="84"/>
      <c r="HQG52" s="84"/>
      <c r="HQH52" s="84"/>
      <c r="HQI52" s="84"/>
      <c r="HQJ52" s="84"/>
      <c r="HQK52" s="84"/>
      <c r="HQL52" s="84"/>
      <c r="HQM52" s="84"/>
      <c r="HQN52" s="84"/>
      <c r="HQO52" s="84"/>
      <c r="HQP52" s="84"/>
      <c r="HQQ52" s="84"/>
      <c r="HQR52" s="84"/>
      <c r="HQS52" s="84"/>
      <c r="HQT52" s="84"/>
      <c r="HQU52" s="84"/>
      <c r="HQV52" s="84"/>
      <c r="HQW52" s="84"/>
      <c r="HQX52" s="84"/>
      <c r="HQY52" s="84"/>
      <c r="HQZ52" s="84"/>
      <c r="HRA52" s="84"/>
      <c r="HRB52" s="84"/>
      <c r="HRC52" s="84"/>
      <c r="HRD52" s="84"/>
      <c r="HRE52" s="84"/>
      <c r="HRF52" s="84"/>
      <c r="HRG52" s="84"/>
      <c r="HRH52" s="84"/>
      <c r="HRI52" s="84"/>
      <c r="HRJ52" s="84"/>
      <c r="HRK52" s="84"/>
      <c r="HRL52" s="84"/>
      <c r="HRM52" s="84"/>
      <c r="HRN52" s="84"/>
      <c r="HRO52" s="84"/>
      <c r="HRP52" s="84"/>
      <c r="HRQ52" s="84"/>
      <c r="HRR52" s="84"/>
      <c r="HRS52" s="84"/>
      <c r="HRT52" s="84"/>
      <c r="HRU52" s="84"/>
      <c r="HRV52" s="84"/>
      <c r="HRW52" s="84"/>
      <c r="HRX52" s="84"/>
      <c r="HRY52" s="84"/>
      <c r="HRZ52" s="84"/>
      <c r="HSA52" s="84"/>
      <c r="HSB52" s="84"/>
      <c r="HSC52" s="84"/>
      <c r="HSD52" s="84"/>
      <c r="HSE52" s="84"/>
      <c r="HSF52" s="84"/>
      <c r="HSG52" s="84"/>
      <c r="HSH52" s="84"/>
      <c r="HSI52" s="84"/>
      <c r="HSJ52" s="84"/>
      <c r="HSK52" s="84"/>
      <c r="HSL52" s="84"/>
      <c r="HSM52" s="84"/>
      <c r="HSN52" s="84"/>
      <c r="HSO52" s="84"/>
      <c r="HSP52" s="84"/>
      <c r="HSQ52" s="84"/>
      <c r="HSR52" s="84"/>
      <c r="HSS52" s="84"/>
      <c r="HST52" s="84"/>
      <c r="HSU52" s="84"/>
      <c r="HSV52" s="84"/>
      <c r="HSW52" s="84"/>
      <c r="HSX52" s="84"/>
      <c r="HSY52" s="84"/>
      <c r="HSZ52" s="84"/>
      <c r="HTA52" s="84"/>
      <c r="HTB52" s="84"/>
      <c r="HTC52" s="84"/>
      <c r="HTD52" s="84"/>
      <c r="HTE52" s="84"/>
      <c r="HTF52" s="84"/>
      <c r="HTG52" s="84"/>
      <c r="HTH52" s="84"/>
      <c r="HTI52" s="84"/>
      <c r="HTJ52" s="84"/>
      <c r="HTK52" s="84"/>
      <c r="HTL52" s="84"/>
      <c r="HTM52" s="84"/>
      <c r="HTN52" s="84"/>
      <c r="HTO52" s="84"/>
      <c r="HTP52" s="84"/>
      <c r="HTQ52" s="84"/>
      <c r="HTR52" s="84"/>
      <c r="HTS52" s="84"/>
      <c r="HTT52" s="84"/>
      <c r="HTU52" s="84"/>
      <c r="HTV52" s="84"/>
      <c r="HTW52" s="84"/>
      <c r="HTX52" s="84"/>
      <c r="HTY52" s="84"/>
      <c r="HTZ52" s="84"/>
      <c r="HUA52" s="84"/>
      <c r="HUB52" s="84"/>
      <c r="HUC52" s="84"/>
      <c r="HUD52" s="84"/>
      <c r="HUE52" s="84"/>
      <c r="HUF52" s="84"/>
      <c r="HUG52" s="84"/>
      <c r="HUH52" s="84"/>
      <c r="HUI52" s="84"/>
      <c r="HUJ52" s="84"/>
      <c r="HUK52" s="84"/>
      <c r="HUL52" s="84"/>
      <c r="HUM52" s="84"/>
      <c r="HUN52" s="84"/>
      <c r="HUO52" s="84"/>
      <c r="HUP52" s="84"/>
      <c r="HUQ52" s="84"/>
      <c r="HUR52" s="84"/>
      <c r="HUS52" s="84"/>
      <c r="HUT52" s="84"/>
      <c r="HUU52" s="84"/>
      <c r="HUV52" s="84"/>
      <c r="HUW52" s="84"/>
      <c r="HUX52" s="84"/>
      <c r="HUY52" s="84"/>
      <c r="HUZ52" s="84"/>
      <c r="HVA52" s="84"/>
      <c r="HVB52" s="84"/>
      <c r="HVC52" s="84"/>
      <c r="HVD52" s="84"/>
      <c r="HVE52" s="84"/>
      <c r="HVF52" s="84"/>
      <c r="HVG52" s="84"/>
      <c r="HVH52" s="84"/>
      <c r="HVI52" s="84"/>
      <c r="HVJ52" s="84"/>
      <c r="HVK52" s="84"/>
      <c r="HVL52" s="84"/>
      <c r="HVM52" s="84"/>
      <c r="HVN52" s="84"/>
      <c r="HVO52" s="84"/>
      <c r="HVP52" s="84"/>
      <c r="HVQ52" s="84"/>
      <c r="HVR52" s="84"/>
      <c r="HVS52" s="84"/>
      <c r="HVT52" s="84"/>
      <c r="HVU52" s="84"/>
      <c r="HVV52" s="84"/>
      <c r="HVW52" s="84"/>
      <c r="HVX52" s="84"/>
      <c r="HVY52" s="84"/>
      <c r="HVZ52" s="84"/>
      <c r="HWA52" s="84"/>
      <c r="HWB52" s="84"/>
      <c r="HWC52" s="84"/>
      <c r="HWD52" s="84"/>
      <c r="HWE52" s="84"/>
      <c r="HWF52" s="84"/>
      <c r="HWG52" s="84"/>
      <c r="HWH52" s="84"/>
      <c r="HWI52" s="84"/>
      <c r="HWJ52" s="84"/>
      <c r="HWK52" s="84"/>
      <c r="HWL52" s="84"/>
      <c r="HWM52" s="84"/>
      <c r="HWN52" s="84"/>
      <c r="HWO52" s="84"/>
      <c r="HWP52" s="84"/>
      <c r="HWQ52" s="84"/>
      <c r="HWR52" s="84"/>
      <c r="HWS52" s="84"/>
      <c r="HWT52" s="84"/>
      <c r="HWU52" s="84"/>
      <c r="HWV52" s="84"/>
      <c r="HWW52" s="84"/>
      <c r="HWX52" s="84"/>
      <c r="HWY52" s="84"/>
      <c r="HWZ52" s="84"/>
      <c r="HXA52" s="84"/>
      <c r="HXB52" s="84"/>
      <c r="HXC52" s="84"/>
      <c r="HXD52" s="84"/>
      <c r="HXE52" s="84"/>
      <c r="HXF52" s="84"/>
      <c r="HXG52" s="84"/>
      <c r="HXH52" s="84"/>
      <c r="HXI52" s="84"/>
      <c r="HXJ52" s="84"/>
      <c r="HXK52" s="84"/>
      <c r="HXL52" s="84"/>
      <c r="HXM52" s="84"/>
      <c r="HXN52" s="84"/>
      <c r="HXO52" s="84"/>
      <c r="HXP52" s="84"/>
      <c r="HXQ52" s="84"/>
      <c r="HXR52" s="84"/>
      <c r="HXS52" s="84"/>
      <c r="HXT52" s="84"/>
      <c r="HXU52" s="84"/>
      <c r="HXV52" s="84"/>
      <c r="HXW52" s="84"/>
      <c r="HXX52" s="84"/>
      <c r="HXY52" s="84"/>
      <c r="HXZ52" s="84"/>
      <c r="HYA52" s="84"/>
      <c r="HYB52" s="84"/>
      <c r="HYC52" s="84"/>
      <c r="HYD52" s="84"/>
      <c r="HYE52" s="84"/>
      <c r="HYF52" s="84"/>
      <c r="HYG52" s="84"/>
      <c r="HYH52" s="84"/>
      <c r="HYI52" s="84"/>
      <c r="HYJ52" s="84"/>
      <c r="HYK52" s="84"/>
      <c r="HYL52" s="84"/>
      <c r="HYM52" s="84"/>
      <c r="HYN52" s="84"/>
      <c r="HYO52" s="84"/>
      <c r="HYP52" s="84"/>
      <c r="HYQ52" s="84"/>
      <c r="HYR52" s="84"/>
      <c r="HYS52" s="84"/>
      <c r="HYT52" s="84"/>
      <c r="HYU52" s="84"/>
      <c r="HYV52" s="84"/>
      <c r="HYW52" s="84"/>
      <c r="HYX52" s="84"/>
      <c r="HYY52" s="84"/>
      <c r="HYZ52" s="84"/>
      <c r="HZA52" s="84"/>
      <c r="HZB52" s="84"/>
      <c r="HZC52" s="84"/>
      <c r="HZD52" s="84"/>
      <c r="HZE52" s="84"/>
      <c r="HZF52" s="84"/>
      <c r="HZG52" s="84"/>
      <c r="HZH52" s="84"/>
      <c r="HZI52" s="84"/>
      <c r="HZJ52" s="84"/>
      <c r="HZK52" s="84"/>
      <c r="HZL52" s="84"/>
      <c r="HZM52" s="84"/>
      <c r="HZN52" s="84"/>
      <c r="HZO52" s="84"/>
      <c r="HZP52" s="84"/>
      <c r="HZQ52" s="84"/>
      <c r="HZR52" s="84"/>
      <c r="HZS52" s="84"/>
      <c r="HZT52" s="84"/>
      <c r="HZU52" s="84"/>
      <c r="HZV52" s="84"/>
      <c r="HZW52" s="84"/>
      <c r="HZX52" s="84"/>
      <c r="HZY52" s="84"/>
      <c r="HZZ52" s="84"/>
      <c r="IAA52" s="84"/>
      <c r="IAB52" s="84"/>
      <c r="IAC52" s="84"/>
      <c r="IAD52" s="84"/>
      <c r="IAE52" s="84"/>
      <c r="IAF52" s="84"/>
      <c r="IAG52" s="84"/>
      <c r="IAH52" s="84"/>
      <c r="IAI52" s="84"/>
      <c r="IAJ52" s="84"/>
      <c r="IAK52" s="84"/>
      <c r="IAL52" s="84"/>
      <c r="IAM52" s="84"/>
      <c r="IAN52" s="84"/>
      <c r="IAO52" s="84"/>
      <c r="IAP52" s="84"/>
      <c r="IAQ52" s="84"/>
      <c r="IAR52" s="84"/>
      <c r="IAS52" s="84"/>
      <c r="IAT52" s="84"/>
      <c r="IAU52" s="84"/>
      <c r="IAV52" s="84"/>
      <c r="IAW52" s="84"/>
      <c r="IAX52" s="84"/>
      <c r="IAY52" s="84"/>
      <c r="IAZ52" s="84"/>
      <c r="IBA52" s="84"/>
      <c r="IBB52" s="84"/>
      <c r="IBC52" s="84"/>
      <c r="IBD52" s="84"/>
      <c r="IBE52" s="84"/>
      <c r="IBF52" s="84"/>
      <c r="IBG52" s="84"/>
      <c r="IBH52" s="84"/>
      <c r="IBI52" s="84"/>
      <c r="IBJ52" s="84"/>
      <c r="IBK52" s="84"/>
      <c r="IBL52" s="84"/>
      <c r="IBM52" s="84"/>
      <c r="IBN52" s="84"/>
      <c r="IBO52" s="84"/>
      <c r="IBP52" s="84"/>
      <c r="IBQ52" s="84"/>
      <c r="IBR52" s="84"/>
      <c r="IBS52" s="84"/>
      <c r="IBT52" s="84"/>
      <c r="IBU52" s="84"/>
      <c r="IBV52" s="84"/>
      <c r="IBW52" s="84"/>
      <c r="IBX52" s="84"/>
      <c r="IBY52" s="84"/>
      <c r="IBZ52" s="84"/>
      <c r="ICA52" s="84"/>
      <c r="ICB52" s="84"/>
      <c r="ICC52" s="84"/>
      <c r="ICD52" s="84"/>
      <c r="ICE52" s="84"/>
      <c r="ICF52" s="84"/>
      <c r="ICG52" s="84"/>
      <c r="ICH52" s="84"/>
      <c r="ICI52" s="84"/>
      <c r="ICJ52" s="84"/>
      <c r="ICK52" s="84"/>
      <c r="ICL52" s="84"/>
      <c r="ICM52" s="84"/>
      <c r="ICN52" s="84"/>
      <c r="ICO52" s="84"/>
      <c r="ICP52" s="84"/>
      <c r="ICQ52" s="84"/>
      <c r="ICR52" s="84"/>
      <c r="ICS52" s="84"/>
      <c r="ICT52" s="84"/>
      <c r="ICU52" s="84"/>
      <c r="ICV52" s="84"/>
      <c r="ICW52" s="84"/>
      <c r="ICX52" s="84"/>
      <c r="ICY52" s="84"/>
      <c r="ICZ52" s="84"/>
      <c r="IDA52" s="84"/>
      <c r="IDB52" s="84"/>
      <c r="IDC52" s="84"/>
      <c r="IDD52" s="84"/>
      <c r="IDE52" s="84"/>
      <c r="IDF52" s="84"/>
      <c r="IDG52" s="84"/>
      <c r="IDH52" s="84"/>
      <c r="IDI52" s="84"/>
      <c r="IDJ52" s="84"/>
      <c r="IDK52" s="84"/>
      <c r="IDL52" s="84"/>
      <c r="IDM52" s="84"/>
      <c r="IDN52" s="84"/>
      <c r="IDO52" s="84"/>
      <c r="IDP52" s="84"/>
      <c r="IDQ52" s="84"/>
      <c r="IDR52" s="84"/>
      <c r="IDS52" s="84"/>
      <c r="IDT52" s="84"/>
      <c r="IDU52" s="84"/>
      <c r="IDV52" s="84"/>
      <c r="IDW52" s="84"/>
      <c r="IDX52" s="84"/>
      <c r="IDY52" s="84"/>
      <c r="IDZ52" s="84"/>
      <c r="IEA52" s="84"/>
      <c r="IEB52" s="84"/>
      <c r="IEC52" s="84"/>
      <c r="IED52" s="84"/>
      <c r="IEE52" s="84"/>
      <c r="IEF52" s="84"/>
      <c r="IEG52" s="84"/>
      <c r="IEH52" s="84"/>
      <c r="IEI52" s="84"/>
      <c r="IEJ52" s="84"/>
      <c r="IEK52" s="84"/>
      <c r="IEL52" s="84"/>
      <c r="IEM52" s="84"/>
      <c r="IEN52" s="84"/>
      <c r="IEO52" s="84"/>
      <c r="IEP52" s="84"/>
      <c r="IEQ52" s="84"/>
      <c r="IER52" s="84"/>
      <c r="IES52" s="84"/>
      <c r="IET52" s="84"/>
      <c r="IEU52" s="84"/>
      <c r="IEV52" s="84"/>
      <c r="IEW52" s="84"/>
      <c r="IEX52" s="84"/>
      <c r="IEY52" s="84"/>
      <c r="IEZ52" s="84"/>
      <c r="IFA52" s="84"/>
      <c r="IFB52" s="84"/>
      <c r="IFC52" s="84"/>
      <c r="IFD52" s="84"/>
      <c r="IFE52" s="84"/>
      <c r="IFF52" s="84"/>
      <c r="IFG52" s="84"/>
      <c r="IFH52" s="84"/>
      <c r="IFI52" s="84"/>
      <c r="IFJ52" s="84"/>
      <c r="IFK52" s="84"/>
      <c r="IFL52" s="84"/>
      <c r="IFM52" s="84"/>
      <c r="IFN52" s="84"/>
      <c r="IFO52" s="84"/>
      <c r="IFP52" s="84"/>
      <c r="IFQ52" s="84"/>
      <c r="IFR52" s="84"/>
      <c r="IFS52" s="84"/>
      <c r="IFT52" s="84"/>
      <c r="IFU52" s="84"/>
      <c r="IFV52" s="84"/>
      <c r="IFW52" s="84"/>
      <c r="IFX52" s="84"/>
      <c r="IFY52" s="84"/>
      <c r="IFZ52" s="84"/>
      <c r="IGA52" s="84"/>
      <c r="IGB52" s="84"/>
      <c r="IGC52" s="84"/>
      <c r="IGD52" s="84"/>
      <c r="IGE52" s="84"/>
      <c r="IGF52" s="84"/>
      <c r="IGG52" s="84"/>
      <c r="IGH52" s="84"/>
      <c r="IGI52" s="84"/>
      <c r="IGJ52" s="84"/>
      <c r="IGK52" s="84"/>
      <c r="IGL52" s="84"/>
      <c r="IGM52" s="84"/>
      <c r="IGN52" s="84"/>
      <c r="IGO52" s="84"/>
      <c r="IGP52" s="84"/>
      <c r="IGQ52" s="84"/>
      <c r="IGR52" s="84"/>
      <c r="IGS52" s="84"/>
      <c r="IGT52" s="84"/>
      <c r="IGU52" s="84"/>
      <c r="IGV52" s="84"/>
      <c r="IGW52" s="84"/>
      <c r="IGX52" s="84"/>
      <c r="IGY52" s="84"/>
      <c r="IGZ52" s="84"/>
      <c r="IHA52" s="84"/>
      <c r="IHB52" s="84"/>
      <c r="IHC52" s="84"/>
      <c r="IHD52" s="84"/>
      <c r="IHE52" s="84"/>
      <c r="IHF52" s="84"/>
      <c r="IHG52" s="84"/>
      <c r="IHH52" s="84"/>
      <c r="IHI52" s="84"/>
      <c r="IHJ52" s="84"/>
      <c r="IHK52" s="84"/>
      <c r="IHL52" s="84"/>
      <c r="IHM52" s="84"/>
      <c r="IHN52" s="84"/>
      <c r="IHO52" s="84"/>
      <c r="IHP52" s="84"/>
      <c r="IHQ52" s="84"/>
      <c r="IHR52" s="84"/>
      <c r="IHS52" s="84"/>
      <c r="IHT52" s="84"/>
      <c r="IHU52" s="84"/>
      <c r="IHV52" s="84"/>
      <c r="IHW52" s="84"/>
      <c r="IHX52" s="84"/>
      <c r="IHY52" s="84"/>
      <c r="IHZ52" s="84"/>
      <c r="IIA52" s="84"/>
      <c r="IIB52" s="84"/>
      <c r="IIC52" s="84"/>
      <c r="IID52" s="84"/>
      <c r="IIE52" s="84"/>
      <c r="IIF52" s="84"/>
      <c r="IIG52" s="84"/>
      <c r="IIH52" s="84"/>
      <c r="III52" s="84"/>
      <c r="IIJ52" s="84"/>
      <c r="IIK52" s="84"/>
      <c r="IIL52" s="84"/>
      <c r="IIM52" s="84"/>
      <c r="IIN52" s="84"/>
      <c r="IIO52" s="84"/>
      <c r="IIP52" s="84"/>
      <c r="IIQ52" s="84"/>
      <c r="IIR52" s="84"/>
      <c r="IIS52" s="84"/>
      <c r="IIT52" s="84"/>
      <c r="IIU52" s="84"/>
      <c r="IIV52" s="84"/>
      <c r="IIW52" s="84"/>
      <c r="IIX52" s="84"/>
      <c r="IIY52" s="84"/>
      <c r="IIZ52" s="84"/>
      <c r="IJA52" s="84"/>
      <c r="IJB52" s="84"/>
      <c r="IJC52" s="84"/>
      <c r="IJD52" s="84"/>
      <c r="IJE52" s="84"/>
      <c r="IJF52" s="84"/>
      <c r="IJG52" s="84"/>
      <c r="IJH52" s="84"/>
      <c r="IJI52" s="84"/>
      <c r="IJJ52" s="84"/>
      <c r="IJK52" s="84"/>
      <c r="IJL52" s="84"/>
      <c r="IJM52" s="84"/>
      <c r="IJN52" s="84"/>
      <c r="IJO52" s="84"/>
      <c r="IJP52" s="84"/>
      <c r="IJQ52" s="84"/>
      <c r="IJR52" s="84"/>
      <c r="IJS52" s="84"/>
      <c r="IJT52" s="84"/>
      <c r="IJU52" s="84"/>
      <c r="IJV52" s="84"/>
      <c r="IJW52" s="84"/>
      <c r="IJX52" s="84"/>
      <c r="IJY52" s="84"/>
      <c r="IJZ52" s="84"/>
      <c r="IKA52" s="84"/>
      <c r="IKB52" s="84"/>
      <c r="IKC52" s="84"/>
      <c r="IKD52" s="84"/>
      <c r="IKE52" s="84"/>
      <c r="IKF52" s="84"/>
      <c r="IKG52" s="84"/>
      <c r="IKH52" s="84"/>
      <c r="IKI52" s="84"/>
      <c r="IKJ52" s="84"/>
      <c r="IKK52" s="84"/>
      <c r="IKL52" s="84"/>
      <c r="IKM52" s="84"/>
      <c r="IKN52" s="84"/>
      <c r="IKO52" s="84"/>
      <c r="IKP52" s="84"/>
      <c r="IKQ52" s="84"/>
      <c r="IKR52" s="84"/>
      <c r="IKS52" s="84"/>
      <c r="IKT52" s="84"/>
      <c r="IKU52" s="84"/>
      <c r="IKV52" s="84"/>
      <c r="IKW52" s="84"/>
      <c r="IKX52" s="84"/>
      <c r="IKY52" s="84"/>
      <c r="IKZ52" s="84"/>
      <c r="ILA52" s="84"/>
      <c r="ILB52" s="84"/>
      <c r="ILC52" s="84"/>
      <c r="ILD52" s="84"/>
      <c r="ILE52" s="84"/>
      <c r="ILF52" s="84"/>
      <c r="ILG52" s="84"/>
      <c r="ILH52" s="84"/>
      <c r="ILI52" s="84"/>
      <c r="ILJ52" s="84"/>
      <c r="ILK52" s="84"/>
      <c r="ILL52" s="84"/>
      <c r="ILM52" s="84"/>
      <c r="ILN52" s="84"/>
      <c r="ILO52" s="84"/>
      <c r="ILP52" s="84"/>
      <c r="ILQ52" s="84"/>
      <c r="ILR52" s="84"/>
      <c r="ILS52" s="84"/>
      <c r="ILT52" s="84"/>
      <c r="ILU52" s="84"/>
      <c r="ILV52" s="84"/>
      <c r="ILW52" s="84"/>
      <c r="ILX52" s="84"/>
      <c r="ILY52" s="84"/>
      <c r="ILZ52" s="84"/>
      <c r="IMA52" s="84"/>
      <c r="IMB52" s="84"/>
      <c r="IMC52" s="84"/>
      <c r="IMD52" s="84"/>
      <c r="IME52" s="84"/>
      <c r="IMF52" s="84"/>
      <c r="IMG52" s="84"/>
      <c r="IMH52" s="84"/>
      <c r="IMI52" s="84"/>
      <c r="IMJ52" s="84"/>
      <c r="IMK52" s="84"/>
      <c r="IML52" s="84"/>
      <c r="IMM52" s="84"/>
      <c r="IMN52" s="84"/>
      <c r="IMO52" s="84"/>
      <c r="IMP52" s="84"/>
      <c r="IMQ52" s="84"/>
      <c r="IMR52" s="84"/>
      <c r="IMS52" s="84"/>
      <c r="IMT52" s="84"/>
      <c r="IMU52" s="84"/>
      <c r="IMV52" s="84"/>
      <c r="IMW52" s="84"/>
      <c r="IMX52" s="84"/>
      <c r="IMY52" s="84"/>
      <c r="IMZ52" s="84"/>
      <c r="INA52" s="84"/>
      <c r="INB52" s="84"/>
      <c r="INC52" s="84"/>
      <c r="IND52" s="84"/>
      <c r="INE52" s="84"/>
      <c r="INF52" s="84"/>
      <c r="ING52" s="84"/>
      <c r="INH52" s="84"/>
      <c r="INI52" s="84"/>
      <c r="INJ52" s="84"/>
      <c r="INK52" s="84"/>
      <c r="INL52" s="84"/>
      <c r="INM52" s="84"/>
      <c r="INN52" s="84"/>
      <c r="INO52" s="84"/>
      <c r="INP52" s="84"/>
      <c r="INQ52" s="84"/>
      <c r="INR52" s="84"/>
      <c r="INS52" s="84"/>
      <c r="INT52" s="84"/>
      <c r="INU52" s="84"/>
      <c r="INV52" s="84"/>
      <c r="INW52" s="84"/>
      <c r="INX52" s="84"/>
      <c r="INY52" s="84"/>
      <c r="INZ52" s="84"/>
      <c r="IOA52" s="84"/>
      <c r="IOB52" s="84"/>
      <c r="IOC52" s="84"/>
      <c r="IOD52" s="84"/>
      <c r="IOE52" s="84"/>
      <c r="IOF52" s="84"/>
      <c r="IOG52" s="84"/>
      <c r="IOH52" s="84"/>
      <c r="IOI52" s="84"/>
      <c r="IOJ52" s="84"/>
      <c r="IOK52" s="84"/>
      <c r="IOL52" s="84"/>
      <c r="IOM52" s="84"/>
      <c r="ION52" s="84"/>
      <c r="IOO52" s="84"/>
      <c r="IOP52" s="84"/>
      <c r="IOQ52" s="84"/>
      <c r="IOR52" s="84"/>
      <c r="IOS52" s="84"/>
      <c r="IOT52" s="84"/>
      <c r="IOU52" s="84"/>
      <c r="IOV52" s="84"/>
      <c r="IOW52" s="84"/>
      <c r="IOX52" s="84"/>
      <c r="IOY52" s="84"/>
      <c r="IOZ52" s="84"/>
      <c r="IPA52" s="84"/>
      <c r="IPB52" s="84"/>
      <c r="IPC52" s="84"/>
      <c r="IPD52" s="84"/>
      <c r="IPE52" s="84"/>
      <c r="IPF52" s="84"/>
      <c r="IPG52" s="84"/>
      <c r="IPH52" s="84"/>
      <c r="IPI52" s="84"/>
      <c r="IPJ52" s="84"/>
      <c r="IPK52" s="84"/>
      <c r="IPL52" s="84"/>
      <c r="IPM52" s="84"/>
      <c r="IPN52" s="84"/>
      <c r="IPO52" s="84"/>
      <c r="IPP52" s="84"/>
      <c r="IPQ52" s="84"/>
      <c r="IPR52" s="84"/>
      <c r="IPS52" s="84"/>
      <c r="IPT52" s="84"/>
      <c r="IPU52" s="84"/>
      <c r="IPV52" s="84"/>
      <c r="IPW52" s="84"/>
      <c r="IPX52" s="84"/>
      <c r="IPY52" s="84"/>
      <c r="IPZ52" s="84"/>
      <c r="IQA52" s="84"/>
      <c r="IQB52" s="84"/>
      <c r="IQC52" s="84"/>
      <c r="IQD52" s="84"/>
      <c r="IQE52" s="84"/>
      <c r="IQF52" s="84"/>
      <c r="IQG52" s="84"/>
      <c r="IQH52" s="84"/>
      <c r="IQI52" s="84"/>
      <c r="IQJ52" s="84"/>
      <c r="IQK52" s="84"/>
      <c r="IQL52" s="84"/>
      <c r="IQM52" s="84"/>
      <c r="IQN52" s="84"/>
      <c r="IQO52" s="84"/>
      <c r="IQP52" s="84"/>
      <c r="IQQ52" s="84"/>
      <c r="IQR52" s="84"/>
      <c r="IQS52" s="84"/>
      <c r="IQT52" s="84"/>
      <c r="IQU52" s="84"/>
      <c r="IQV52" s="84"/>
      <c r="IQW52" s="84"/>
      <c r="IQX52" s="84"/>
      <c r="IQY52" s="84"/>
      <c r="IQZ52" s="84"/>
      <c r="IRA52" s="84"/>
      <c r="IRB52" s="84"/>
      <c r="IRC52" s="84"/>
      <c r="IRD52" s="84"/>
      <c r="IRE52" s="84"/>
      <c r="IRF52" s="84"/>
      <c r="IRG52" s="84"/>
      <c r="IRH52" s="84"/>
      <c r="IRI52" s="84"/>
      <c r="IRJ52" s="84"/>
      <c r="IRK52" s="84"/>
      <c r="IRL52" s="84"/>
      <c r="IRM52" s="84"/>
      <c r="IRN52" s="84"/>
      <c r="IRO52" s="84"/>
      <c r="IRP52" s="84"/>
      <c r="IRQ52" s="84"/>
      <c r="IRR52" s="84"/>
      <c r="IRS52" s="84"/>
      <c r="IRT52" s="84"/>
      <c r="IRU52" s="84"/>
      <c r="IRV52" s="84"/>
      <c r="IRW52" s="84"/>
      <c r="IRX52" s="84"/>
      <c r="IRY52" s="84"/>
      <c r="IRZ52" s="84"/>
      <c r="ISA52" s="84"/>
      <c r="ISB52" s="84"/>
      <c r="ISC52" s="84"/>
      <c r="ISD52" s="84"/>
      <c r="ISE52" s="84"/>
      <c r="ISF52" s="84"/>
      <c r="ISG52" s="84"/>
      <c r="ISH52" s="84"/>
      <c r="ISI52" s="84"/>
      <c r="ISJ52" s="84"/>
      <c r="ISK52" s="84"/>
      <c r="ISL52" s="84"/>
      <c r="ISM52" s="84"/>
      <c r="ISN52" s="84"/>
      <c r="ISO52" s="84"/>
      <c r="ISP52" s="84"/>
      <c r="ISQ52" s="84"/>
      <c r="ISR52" s="84"/>
      <c r="ISS52" s="84"/>
      <c r="IST52" s="84"/>
      <c r="ISU52" s="84"/>
      <c r="ISV52" s="84"/>
      <c r="ISW52" s="84"/>
      <c r="ISX52" s="84"/>
      <c r="ISY52" s="84"/>
      <c r="ISZ52" s="84"/>
      <c r="ITA52" s="84"/>
      <c r="ITB52" s="84"/>
      <c r="ITC52" s="84"/>
      <c r="ITD52" s="84"/>
      <c r="ITE52" s="84"/>
      <c r="ITF52" s="84"/>
      <c r="ITG52" s="84"/>
      <c r="ITH52" s="84"/>
      <c r="ITI52" s="84"/>
      <c r="ITJ52" s="84"/>
      <c r="ITK52" s="84"/>
      <c r="ITL52" s="84"/>
      <c r="ITM52" s="84"/>
      <c r="ITN52" s="84"/>
      <c r="ITO52" s="84"/>
      <c r="ITP52" s="84"/>
      <c r="ITQ52" s="84"/>
      <c r="ITR52" s="84"/>
      <c r="ITS52" s="84"/>
      <c r="ITT52" s="84"/>
      <c r="ITU52" s="84"/>
      <c r="ITV52" s="84"/>
      <c r="ITW52" s="84"/>
      <c r="ITX52" s="84"/>
      <c r="ITY52" s="84"/>
      <c r="ITZ52" s="84"/>
      <c r="IUA52" s="84"/>
      <c r="IUB52" s="84"/>
      <c r="IUC52" s="84"/>
      <c r="IUD52" s="84"/>
      <c r="IUE52" s="84"/>
      <c r="IUF52" s="84"/>
      <c r="IUG52" s="84"/>
      <c r="IUH52" s="84"/>
      <c r="IUI52" s="84"/>
      <c r="IUJ52" s="84"/>
      <c r="IUK52" s="84"/>
      <c r="IUL52" s="84"/>
      <c r="IUM52" s="84"/>
      <c r="IUN52" s="84"/>
      <c r="IUO52" s="84"/>
      <c r="IUP52" s="84"/>
      <c r="IUQ52" s="84"/>
      <c r="IUR52" s="84"/>
      <c r="IUS52" s="84"/>
      <c r="IUT52" s="84"/>
      <c r="IUU52" s="84"/>
      <c r="IUV52" s="84"/>
      <c r="IUW52" s="84"/>
      <c r="IUX52" s="84"/>
      <c r="IUY52" s="84"/>
      <c r="IUZ52" s="84"/>
      <c r="IVA52" s="84"/>
      <c r="IVB52" s="84"/>
      <c r="IVC52" s="84"/>
      <c r="IVD52" s="84"/>
      <c r="IVE52" s="84"/>
      <c r="IVF52" s="84"/>
      <c r="IVG52" s="84"/>
      <c r="IVH52" s="84"/>
      <c r="IVI52" s="84"/>
      <c r="IVJ52" s="84"/>
      <c r="IVK52" s="84"/>
      <c r="IVL52" s="84"/>
      <c r="IVM52" s="84"/>
      <c r="IVN52" s="84"/>
      <c r="IVO52" s="84"/>
      <c r="IVP52" s="84"/>
      <c r="IVQ52" s="84"/>
      <c r="IVR52" s="84"/>
      <c r="IVS52" s="84"/>
      <c r="IVT52" s="84"/>
      <c r="IVU52" s="84"/>
      <c r="IVV52" s="84"/>
      <c r="IVW52" s="84"/>
      <c r="IVX52" s="84"/>
      <c r="IVY52" s="84"/>
      <c r="IVZ52" s="84"/>
      <c r="IWA52" s="84"/>
      <c r="IWB52" s="84"/>
      <c r="IWC52" s="84"/>
      <c r="IWD52" s="84"/>
      <c r="IWE52" s="84"/>
      <c r="IWF52" s="84"/>
      <c r="IWG52" s="84"/>
      <c r="IWH52" s="84"/>
      <c r="IWI52" s="84"/>
      <c r="IWJ52" s="84"/>
      <c r="IWK52" s="84"/>
      <c r="IWL52" s="84"/>
      <c r="IWM52" s="84"/>
      <c r="IWN52" s="84"/>
      <c r="IWO52" s="84"/>
      <c r="IWP52" s="84"/>
      <c r="IWQ52" s="84"/>
      <c r="IWR52" s="84"/>
      <c r="IWS52" s="84"/>
      <c r="IWT52" s="84"/>
      <c r="IWU52" s="84"/>
      <c r="IWV52" s="84"/>
      <c r="IWW52" s="84"/>
      <c r="IWX52" s="84"/>
      <c r="IWY52" s="84"/>
      <c r="IWZ52" s="84"/>
      <c r="IXA52" s="84"/>
      <c r="IXB52" s="84"/>
      <c r="IXC52" s="84"/>
      <c r="IXD52" s="84"/>
      <c r="IXE52" s="84"/>
      <c r="IXF52" s="84"/>
      <c r="IXG52" s="84"/>
      <c r="IXH52" s="84"/>
      <c r="IXI52" s="84"/>
      <c r="IXJ52" s="84"/>
      <c r="IXK52" s="84"/>
      <c r="IXL52" s="84"/>
      <c r="IXM52" s="84"/>
      <c r="IXN52" s="84"/>
      <c r="IXO52" s="84"/>
      <c r="IXP52" s="84"/>
      <c r="IXQ52" s="84"/>
      <c r="IXR52" s="84"/>
      <c r="IXS52" s="84"/>
      <c r="IXT52" s="84"/>
      <c r="IXU52" s="84"/>
      <c r="IXV52" s="84"/>
      <c r="IXW52" s="84"/>
      <c r="IXX52" s="84"/>
      <c r="IXY52" s="84"/>
      <c r="IXZ52" s="84"/>
      <c r="IYA52" s="84"/>
      <c r="IYB52" s="84"/>
      <c r="IYC52" s="84"/>
      <c r="IYD52" s="84"/>
      <c r="IYE52" s="84"/>
      <c r="IYF52" s="84"/>
      <c r="IYG52" s="84"/>
      <c r="IYH52" s="84"/>
      <c r="IYI52" s="84"/>
      <c r="IYJ52" s="84"/>
      <c r="IYK52" s="84"/>
      <c r="IYL52" s="84"/>
      <c r="IYM52" s="84"/>
      <c r="IYN52" s="84"/>
      <c r="IYO52" s="84"/>
      <c r="IYP52" s="84"/>
      <c r="IYQ52" s="84"/>
      <c r="IYR52" s="84"/>
      <c r="IYS52" s="84"/>
      <c r="IYT52" s="84"/>
      <c r="IYU52" s="84"/>
      <c r="IYV52" s="84"/>
      <c r="IYW52" s="84"/>
      <c r="IYX52" s="84"/>
      <c r="IYY52" s="84"/>
      <c r="IYZ52" s="84"/>
      <c r="IZA52" s="84"/>
      <c r="IZB52" s="84"/>
      <c r="IZC52" s="84"/>
      <c r="IZD52" s="84"/>
      <c r="IZE52" s="84"/>
      <c r="IZF52" s="84"/>
      <c r="IZG52" s="84"/>
      <c r="IZH52" s="84"/>
      <c r="IZI52" s="84"/>
      <c r="IZJ52" s="84"/>
      <c r="IZK52" s="84"/>
      <c r="IZL52" s="84"/>
      <c r="IZM52" s="84"/>
      <c r="IZN52" s="84"/>
      <c r="IZO52" s="84"/>
      <c r="IZP52" s="84"/>
      <c r="IZQ52" s="84"/>
      <c r="IZR52" s="84"/>
      <c r="IZS52" s="84"/>
      <c r="IZT52" s="84"/>
      <c r="IZU52" s="84"/>
      <c r="IZV52" s="84"/>
      <c r="IZW52" s="84"/>
      <c r="IZX52" s="84"/>
      <c r="IZY52" s="84"/>
      <c r="IZZ52" s="84"/>
      <c r="JAA52" s="84"/>
      <c r="JAB52" s="84"/>
      <c r="JAC52" s="84"/>
      <c r="JAD52" s="84"/>
      <c r="JAE52" s="84"/>
      <c r="JAF52" s="84"/>
      <c r="JAG52" s="84"/>
      <c r="JAH52" s="84"/>
      <c r="JAI52" s="84"/>
      <c r="JAJ52" s="84"/>
      <c r="JAK52" s="84"/>
      <c r="JAL52" s="84"/>
      <c r="JAM52" s="84"/>
      <c r="JAN52" s="84"/>
      <c r="JAO52" s="84"/>
      <c r="JAP52" s="84"/>
      <c r="JAQ52" s="84"/>
      <c r="JAR52" s="84"/>
      <c r="JAS52" s="84"/>
      <c r="JAT52" s="84"/>
      <c r="JAU52" s="84"/>
      <c r="JAV52" s="84"/>
      <c r="JAW52" s="84"/>
      <c r="JAX52" s="84"/>
      <c r="JAY52" s="84"/>
      <c r="JAZ52" s="84"/>
      <c r="JBA52" s="84"/>
      <c r="JBB52" s="84"/>
      <c r="JBC52" s="84"/>
      <c r="JBD52" s="84"/>
      <c r="JBE52" s="84"/>
      <c r="JBF52" s="84"/>
      <c r="JBG52" s="84"/>
      <c r="JBH52" s="84"/>
      <c r="JBI52" s="84"/>
      <c r="JBJ52" s="84"/>
      <c r="JBK52" s="84"/>
      <c r="JBL52" s="84"/>
      <c r="JBM52" s="84"/>
      <c r="JBN52" s="84"/>
      <c r="JBO52" s="84"/>
      <c r="JBP52" s="84"/>
      <c r="JBQ52" s="84"/>
      <c r="JBR52" s="84"/>
      <c r="JBS52" s="84"/>
      <c r="JBT52" s="84"/>
      <c r="JBU52" s="84"/>
      <c r="JBV52" s="84"/>
      <c r="JBW52" s="84"/>
      <c r="JBX52" s="84"/>
      <c r="JBY52" s="84"/>
      <c r="JBZ52" s="84"/>
      <c r="JCA52" s="84"/>
      <c r="JCB52" s="84"/>
      <c r="JCC52" s="84"/>
      <c r="JCD52" s="84"/>
      <c r="JCE52" s="84"/>
      <c r="JCF52" s="84"/>
      <c r="JCG52" s="84"/>
      <c r="JCH52" s="84"/>
      <c r="JCI52" s="84"/>
      <c r="JCJ52" s="84"/>
      <c r="JCK52" s="84"/>
      <c r="JCL52" s="84"/>
      <c r="JCM52" s="84"/>
      <c r="JCN52" s="84"/>
      <c r="JCO52" s="84"/>
      <c r="JCP52" s="84"/>
      <c r="JCQ52" s="84"/>
      <c r="JCR52" s="84"/>
      <c r="JCS52" s="84"/>
      <c r="JCT52" s="84"/>
      <c r="JCU52" s="84"/>
      <c r="JCV52" s="84"/>
      <c r="JCW52" s="84"/>
      <c r="JCX52" s="84"/>
      <c r="JCY52" s="84"/>
      <c r="JCZ52" s="84"/>
      <c r="JDA52" s="84"/>
      <c r="JDB52" s="84"/>
      <c r="JDC52" s="84"/>
      <c r="JDD52" s="84"/>
      <c r="JDE52" s="84"/>
      <c r="JDF52" s="84"/>
      <c r="JDG52" s="84"/>
      <c r="JDH52" s="84"/>
      <c r="JDI52" s="84"/>
      <c r="JDJ52" s="84"/>
      <c r="JDK52" s="84"/>
      <c r="JDL52" s="84"/>
      <c r="JDM52" s="84"/>
      <c r="JDN52" s="84"/>
      <c r="JDO52" s="84"/>
      <c r="JDP52" s="84"/>
      <c r="JDQ52" s="84"/>
      <c r="JDR52" s="84"/>
      <c r="JDS52" s="84"/>
      <c r="JDT52" s="84"/>
      <c r="JDU52" s="84"/>
      <c r="JDV52" s="84"/>
      <c r="JDW52" s="84"/>
      <c r="JDX52" s="84"/>
      <c r="JDY52" s="84"/>
      <c r="JDZ52" s="84"/>
      <c r="JEA52" s="84"/>
      <c r="JEB52" s="84"/>
      <c r="JEC52" s="84"/>
      <c r="JED52" s="84"/>
      <c r="JEE52" s="84"/>
      <c r="JEF52" s="84"/>
      <c r="JEG52" s="84"/>
      <c r="JEH52" s="84"/>
      <c r="JEI52" s="84"/>
      <c r="JEJ52" s="84"/>
      <c r="JEK52" s="84"/>
      <c r="JEL52" s="84"/>
      <c r="JEM52" s="84"/>
      <c r="JEN52" s="84"/>
      <c r="JEO52" s="84"/>
      <c r="JEP52" s="84"/>
      <c r="JEQ52" s="84"/>
      <c r="JER52" s="84"/>
      <c r="JES52" s="84"/>
      <c r="JET52" s="84"/>
      <c r="JEU52" s="84"/>
      <c r="JEV52" s="84"/>
      <c r="JEW52" s="84"/>
      <c r="JEX52" s="84"/>
      <c r="JEY52" s="84"/>
      <c r="JEZ52" s="84"/>
      <c r="JFA52" s="84"/>
      <c r="JFB52" s="84"/>
      <c r="JFC52" s="84"/>
      <c r="JFD52" s="84"/>
      <c r="JFE52" s="84"/>
      <c r="JFF52" s="84"/>
      <c r="JFG52" s="84"/>
      <c r="JFH52" s="84"/>
      <c r="JFI52" s="84"/>
      <c r="JFJ52" s="84"/>
      <c r="JFK52" s="84"/>
      <c r="JFL52" s="84"/>
      <c r="JFM52" s="84"/>
      <c r="JFN52" s="84"/>
      <c r="JFO52" s="84"/>
      <c r="JFP52" s="84"/>
      <c r="JFQ52" s="84"/>
      <c r="JFR52" s="84"/>
      <c r="JFS52" s="84"/>
      <c r="JFT52" s="84"/>
      <c r="JFU52" s="84"/>
      <c r="JFV52" s="84"/>
      <c r="JFW52" s="84"/>
      <c r="JFX52" s="84"/>
      <c r="JFY52" s="84"/>
      <c r="JFZ52" s="84"/>
      <c r="JGA52" s="84"/>
      <c r="JGB52" s="84"/>
      <c r="JGC52" s="84"/>
      <c r="JGD52" s="84"/>
      <c r="JGE52" s="84"/>
      <c r="JGF52" s="84"/>
      <c r="JGG52" s="84"/>
      <c r="JGH52" s="84"/>
      <c r="JGI52" s="84"/>
      <c r="JGJ52" s="84"/>
      <c r="JGK52" s="84"/>
      <c r="JGL52" s="84"/>
      <c r="JGM52" s="84"/>
      <c r="JGN52" s="84"/>
      <c r="JGO52" s="84"/>
      <c r="JGP52" s="84"/>
      <c r="JGQ52" s="84"/>
      <c r="JGR52" s="84"/>
      <c r="JGS52" s="84"/>
      <c r="JGT52" s="84"/>
      <c r="JGU52" s="84"/>
      <c r="JGV52" s="84"/>
      <c r="JGW52" s="84"/>
      <c r="JGX52" s="84"/>
      <c r="JGY52" s="84"/>
      <c r="JGZ52" s="84"/>
      <c r="JHA52" s="84"/>
      <c r="JHB52" s="84"/>
      <c r="JHC52" s="84"/>
      <c r="JHD52" s="84"/>
      <c r="JHE52" s="84"/>
      <c r="JHF52" s="84"/>
      <c r="JHG52" s="84"/>
      <c r="JHH52" s="84"/>
      <c r="JHI52" s="84"/>
      <c r="JHJ52" s="84"/>
      <c r="JHK52" s="84"/>
      <c r="JHL52" s="84"/>
      <c r="JHM52" s="84"/>
      <c r="JHN52" s="84"/>
      <c r="JHO52" s="84"/>
      <c r="JHP52" s="84"/>
      <c r="JHQ52" s="84"/>
      <c r="JHR52" s="84"/>
      <c r="JHS52" s="84"/>
      <c r="JHT52" s="84"/>
      <c r="JHU52" s="84"/>
      <c r="JHV52" s="84"/>
      <c r="JHW52" s="84"/>
      <c r="JHX52" s="84"/>
      <c r="JHY52" s="84"/>
      <c r="JHZ52" s="84"/>
      <c r="JIA52" s="84"/>
      <c r="JIB52" s="84"/>
      <c r="JIC52" s="84"/>
      <c r="JID52" s="84"/>
      <c r="JIE52" s="84"/>
      <c r="JIF52" s="84"/>
      <c r="JIG52" s="84"/>
      <c r="JIH52" s="84"/>
      <c r="JII52" s="84"/>
      <c r="JIJ52" s="84"/>
      <c r="JIK52" s="84"/>
      <c r="JIL52" s="84"/>
      <c r="JIM52" s="84"/>
      <c r="JIN52" s="84"/>
      <c r="JIO52" s="84"/>
      <c r="JIP52" s="84"/>
      <c r="JIQ52" s="84"/>
      <c r="JIR52" s="84"/>
      <c r="JIS52" s="84"/>
      <c r="JIT52" s="84"/>
      <c r="JIU52" s="84"/>
      <c r="JIV52" s="84"/>
      <c r="JIW52" s="84"/>
      <c r="JIX52" s="84"/>
      <c r="JIY52" s="84"/>
      <c r="JIZ52" s="84"/>
      <c r="JJA52" s="84"/>
      <c r="JJB52" s="84"/>
      <c r="JJC52" s="84"/>
      <c r="JJD52" s="84"/>
      <c r="JJE52" s="84"/>
      <c r="JJF52" s="84"/>
      <c r="JJG52" s="84"/>
      <c r="JJH52" s="84"/>
      <c r="JJI52" s="84"/>
      <c r="JJJ52" s="84"/>
      <c r="JJK52" s="84"/>
      <c r="JJL52" s="84"/>
      <c r="JJM52" s="84"/>
      <c r="JJN52" s="84"/>
      <c r="JJO52" s="84"/>
      <c r="JJP52" s="84"/>
      <c r="JJQ52" s="84"/>
      <c r="JJR52" s="84"/>
      <c r="JJS52" s="84"/>
      <c r="JJT52" s="84"/>
      <c r="JJU52" s="84"/>
      <c r="JJV52" s="84"/>
      <c r="JJW52" s="84"/>
      <c r="JJX52" s="84"/>
      <c r="JJY52" s="84"/>
      <c r="JJZ52" s="84"/>
      <c r="JKA52" s="84"/>
      <c r="JKB52" s="84"/>
      <c r="JKC52" s="84"/>
      <c r="JKD52" s="84"/>
      <c r="JKE52" s="84"/>
      <c r="JKF52" s="84"/>
      <c r="JKG52" s="84"/>
      <c r="JKH52" s="84"/>
      <c r="JKI52" s="84"/>
      <c r="JKJ52" s="84"/>
      <c r="JKK52" s="84"/>
      <c r="JKL52" s="84"/>
      <c r="JKM52" s="84"/>
      <c r="JKN52" s="84"/>
      <c r="JKO52" s="84"/>
      <c r="JKP52" s="84"/>
      <c r="JKQ52" s="84"/>
      <c r="JKR52" s="84"/>
      <c r="JKS52" s="84"/>
      <c r="JKT52" s="84"/>
      <c r="JKU52" s="84"/>
      <c r="JKV52" s="84"/>
      <c r="JKW52" s="84"/>
      <c r="JKX52" s="84"/>
      <c r="JKY52" s="84"/>
      <c r="JKZ52" s="84"/>
      <c r="JLA52" s="84"/>
      <c r="JLB52" s="84"/>
      <c r="JLC52" s="84"/>
      <c r="JLD52" s="84"/>
      <c r="JLE52" s="84"/>
      <c r="JLF52" s="84"/>
      <c r="JLG52" s="84"/>
      <c r="JLH52" s="84"/>
      <c r="JLI52" s="84"/>
      <c r="JLJ52" s="84"/>
      <c r="JLK52" s="84"/>
      <c r="JLL52" s="84"/>
      <c r="JLM52" s="84"/>
      <c r="JLN52" s="84"/>
      <c r="JLO52" s="84"/>
      <c r="JLP52" s="84"/>
      <c r="JLQ52" s="84"/>
      <c r="JLR52" s="84"/>
      <c r="JLS52" s="84"/>
      <c r="JLT52" s="84"/>
      <c r="JLU52" s="84"/>
      <c r="JLV52" s="84"/>
      <c r="JLW52" s="84"/>
      <c r="JLX52" s="84"/>
      <c r="JLY52" s="84"/>
      <c r="JLZ52" s="84"/>
      <c r="JMA52" s="84"/>
      <c r="JMB52" s="84"/>
      <c r="JMC52" s="84"/>
      <c r="JMD52" s="84"/>
      <c r="JME52" s="84"/>
      <c r="JMF52" s="84"/>
      <c r="JMG52" s="84"/>
      <c r="JMH52" s="84"/>
      <c r="JMI52" s="84"/>
      <c r="JMJ52" s="84"/>
      <c r="JMK52" s="84"/>
      <c r="JML52" s="84"/>
      <c r="JMM52" s="84"/>
      <c r="JMN52" s="84"/>
      <c r="JMO52" s="84"/>
      <c r="JMP52" s="84"/>
      <c r="JMQ52" s="84"/>
      <c r="JMR52" s="84"/>
      <c r="JMS52" s="84"/>
      <c r="JMT52" s="84"/>
      <c r="JMU52" s="84"/>
      <c r="JMV52" s="84"/>
      <c r="JMW52" s="84"/>
      <c r="JMX52" s="84"/>
      <c r="JMY52" s="84"/>
      <c r="JMZ52" s="84"/>
      <c r="JNA52" s="84"/>
      <c r="JNB52" s="84"/>
      <c r="JNC52" s="84"/>
      <c r="JND52" s="84"/>
      <c r="JNE52" s="84"/>
      <c r="JNF52" s="84"/>
      <c r="JNG52" s="84"/>
      <c r="JNH52" s="84"/>
      <c r="JNI52" s="84"/>
      <c r="JNJ52" s="84"/>
      <c r="JNK52" s="84"/>
      <c r="JNL52" s="84"/>
      <c r="JNM52" s="84"/>
      <c r="JNN52" s="84"/>
      <c r="JNO52" s="84"/>
      <c r="JNP52" s="84"/>
      <c r="JNQ52" s="84"/>
      <c r="JNR52" s="84"/>
      <c r="JNS52" s="84"/>
      <c r="JNT52" s="84"/>
      <c r="JNU52" s="84"/>
      <c r="JNV52" s="84"/>
      <c r="JNW52" s="84"/>
      <c r="JNX52" s="84"/>
      <c r="JNY52" s="84"/>
      <c r="JNZ52" s="84"/>
      <c r="JOA52" s="84"/>
      <c r="JOB52" s="84"/>
      <c r="JOC52" s="84"/>
      <c r="JOD52" s="84"/>
      <c r="JOE52" s="84"/>
      <c r="JOF52" s="84"/>
      <c r="JOG52" s="84"/>
      <c r="JOH52" s="84"/>
      <c r="JOI52" s="84"/>
      <c r="JOJ52" s="84"/>
      <c r="JOK52" s="84"/>
      <c r="JOL52" s="84"/>
      <c r="JOM52" s="84"/>
      <c r="JON52" s="84"/>
      <c r="JOO52" s="84"/>
      <c r="JOP52" s="84"/>
      <c r="JOQ52" s="84"/>
      <c r="JOR52" s="84"/>
      <c r="JOS52" s="84"/>
      <c r="JOT52" s="84"/>
      <c r="JOU52" s="84"/>
      <c r="JOV52" s="84"/>
      <c r="JOW52" s="84"/>
      <c r="JOX52" s="84"/>
      <c r="JOY52" s="84"/>
      <c r="JOZ52" s="84"/>
      <c r="JPA52" s="84"/>
      <c r="JPB52" s="84"/>
      <c r="JPC52" s="84"/>
      <c r="JPD52" s="84"/>
      <c r="JPE52" s="84"/>
      <c r="JPF52" s="84"/>
      <c r="JPG52" s="84"/>
      <c r="JPH52" s="84"/>
      <c r="JPI52" s="84"/>
      <c r="JPJ52" s="84"/>
      <c r="JPK52" s="84"/>
      <c r="JPL52" s="84"/>
      <c r="JPM52" s="84"/>
      <c r="JPN52" s="84"/>
      <c r="JPO52" s="84"/>
      <c r="JPP52" s="84"/>
      <c r="JPQ52" s="84"/>
      <c r="JPR52" s="84"/>
      <c r="JPS52" s="84"/>
      <c r="JPT52" s="84"/>
      <c r="JPU52" s="84"/>
      <c r="JPV52" s="84"/>
      <c r="JPW52" s="84"/>
      <c r="JPX52" s="84"/>
      <c r="JPY52" s="84"/>
      <c r="JPZ52" s="84"/>
      <c r="JQA52" s="84"/>
      <c r="JQB52" s="84"/>
      <c r="JQC52" s="84"/>
      <c r="JQD52" s="84"/>
      <c r="JQE52" s="84"/>
      <c r="JQF52" s="84"/>
      <c r="JQG52" s="84"/>
      <c r="JQH52" s="84"/>
      <c r="JQI52" s="84"/>
      <c r="JQJ52" s="84"/>
      <c r="JQK52" s="84"/>
      <c r="JQL52" s="84"/>
      <c r="JQM52" s="84"/>
      <c r="JQN52" s="84"/>
      <c r="JQO52" s="84"/>
      <c r="JQP52" s="84"/>
      <c r="JQQ52" s="84"/>
      <c r="JQR52" s="84"/>
      <c r="JQS52" s="84"/>
      <c r="JQT52" s="84"/>
      <c r="JQU52" s="84"/>
      <c r="JQV52" s="84"/>
      <c r="JQW52" s="84"/>
      <c r="JQX52" s="84"/>
      <c r="JQY52" s="84"/>
      <c r="JQZ52" s="84"/>
      <c r="JRA52" s="84"/>
      <c r="JRB52" s="84"/>
      <c r="JRC52" s="84"/>
      <c r="JRD52" s="84"/>
      <c r="JRE52" s="84"/>
      <c r="JRF52" s="84"/>
      <c r="JRG52" s="84"/>
      <c r="JRH52" s="84"/>
      <c r="JRI52" s="84"/>
      <c r="JRJ52" s="84"/>
      <c r="JRK52" s="84"/>
      <c r="JRL52" s="84"/>
      <c r="JRM52" s="84"/>
      <c r="JRN52" s="84"/>
      <c r="JRO52" s="84"/>
      <c r="JRP52" s="84"/>
      <c r="JRQ52" s="84"/>
      <c r="JRR52" s="84"/>
      <c r="JRS52" s="84"/>
      <c r="JRT52" s="84"/>
      <c r="JRU52" s="84"/>
      <c r="JRV52" s="84"/>
      <c r="JRW52" s="84"/>
      <c r="JRX52" s="84"/>
      <c r="JRY52" s="84"/>
      <c r="JRZ52" s="84"/>
      <c r="JSA52" s="84"/>
      <c r="JSB52" s="84"/>
      <c r="JSC52" s="84"/>
      <c r="JSD52" s="84"/>
      <c r="JSE52" s="84"/>
      <c r="JSF52" s="84"/>
      <c r="JSG52" s="84"/>
      <c r="JSH52" s="84"/>
      <c r="JSI52" s="84"/>
      <c r="JSJ52" s="84"/>
      <c r="JSK52" s="84"/>
      <c r="JSL52" s="84"/>
      <c r="JSM52" s="84"/>
      <c r="JSN52" s="84"/>
      <c r="JSO52" s="84"/>
      <c r="JSP52" s="84"/>
      <c r="JSQ52" s="84"/>
      <c r="JSR52" s="84"/>
      <c r="JSS52" s="84"/>
      <c r="JST52" s="84"/>
      <c r="JSU52" s="84"/>
      <c r="JSV52" s="84"/>
      <c r="JSW52" s="84"/>
      <c r="JSX52" s="84"/>
      <c r="JSY52" s="84"/>
      <c r="JSZ52" s="84"/>
      <c r="JTA52" s="84"/>
      <c r="JTB52" s="84"/>
      <c r="JTC52" s="84"/>
      <c r="JTD52" s="84"/>
      <c r="JTE52" s="84"/>
      <c r="JTF52" s="84"/>
      <c r="JTG52" s="84"/>
      <c r="JTH52" s="84"/>
      <c r="JTI52" s="84"/>
      <c r="JTJ52" s="84"/>
      <c r="JTK52" s="84"/>
      <c r="JTL52" s="84"/>
      <c r="JTM52" s="84"/>
      <c r="JTN52" s="84"/>
      <c r="JTO52" s="84"/>
      <c r="JTP52" s="84"/>
      <c r="JTQ52" s="84"/>
      <c r="JTR52" s="84"/>
      <c r="JTS52" s="84"/>
      <c r="JTT52" s="84"/>
      <c r="JTU52" s="84"/>
      <c r="JTV52" s="84"/>
      <c r="JTW52" s="84"/>
      <c r="JTX52" s="84"/>
      <c r="JTY52" s="84"/>
      <c r="JTZ52" s="84"/>
      <c r="JUA52" s="84"/>
      <c r="JUB52" s="84"/>
      <c r="JUC52" s="84"/>
      <c r="JUD52" s="84"/>
      <c r="JUE52" s="84"/>
      <c r="JUF52" s="84"/>
      <c r="JUG52" s="84"/>
      <c r="JUH52" s="84"/>
      <c r="JUI52" s="84"/>
      <c r="JUJ52" s="84"/>
      <c r="JUK52" s="84"/>
      <c r="JUL52" s="84"/>
      <c r="JUM52" s="84"/>
      <c r="JUN52" s="84"/>
      <c r="JUO52" s="84"/>
      <c r="JUP52" s="84"/>
      <c r="JUQ52" s="84"/>
      <c r="JUR52" s="84"/>
      <c r="JUS52" s="84"/>
      <c r="JUT52" s="84"/>
      <c r="JUU52" s="84"/>
      <c r="JUV52" s="84"/>
      <c r="JUW52" s="84"/>
      <c r="JUX52" s="84"/>
      <c r="JUY52" s="84"/>
      <c r="JUZ52" s="84"/>
      <c r="JVA52" s="84"/>
      <c r="JVB52" s="84"/>
      <c r="JVC52" s="84"/>
      <c r="JVD52" s="84"/>
      <c r="JVE52" s="84"/>
      <c r="JVF52" s="84"/>
      <c r="JVG52" s="84"/>
      <c r="JVH52" s="84"/>
      <c r="JVI52" s="84"/>
      <c r="JVJ52" s="84"/>
      <c r="JVK52" s="84"/>
      <c r="JVL52" s="84"/>
      <c r="JVM52" s="84"/>
      <c r="JVN52" s="84"/>
      <c r="JVO52" s="84"/>
      <c r="JVP52" s="84"/>
      <c r="JVQ52" s="84"/>
      <c r="JVR52" s="84"/>
      <c r="JVS52" s="84"/>
      <c r="JVT52" s="84"/>
      <c r="JVU52" s="84"/>
      <c r="JVV52" s="84"/>
      <c r="JVW52" s="84"/>
      <c r="JVX52" s="84"/>
      <c r="JVY52" s="84"/>
      <c r="JVZ52" s="84"/>
      <c r="JWA52" s="84"/>
      <c r="JWB52" s="84"/>
      <c r="JWC52" s="84"/>
      <c r="JWD52" s="84"/>
      <c r="JWE52" s="84"/>
      <c r="JWF52" s="84"/>
      <c r="JWG52" s="84"/>
      <c r="JWH52" s="84"/>
      <c r="JWI52" s="84"/>
      <c r="JWJ52" s="84"/>
      <c r="JWK52" s="84"/>
      <c r="JWL52" s="84"/>
      <c r="JWM52" s="84"/>
      <c r="JWN52" s="84"/>
      <c r="JWO52" s="84"/>
      <c r="JWP52" s="84"/>
      <c r="JWQ52" s="84"/>
      <c r="JWR52" s="84"/>
      <c r="JWS52" s="84"/>
      <c r="JWT52" s="84"/>
      <c r="JWU52" s="84"/>
      <c r="JWV52" s="84"/>
      <c r="JWW52" s="84"/>
      <c r="JWX52" s="84"/>
      <c r="JWY52" s="84"/>
      <c r="JWZ52" s="84"/>
      <c r="JXA52" s="84"/>
      <c r="JXB52" s="84"/>
      <c r="JXC52" s="84"/>
      <c r="JXD52" s="84"/>
      <c r="JXE52" s="84"/>
      <c r="JXF52" s="84"/>
      <c r="JXG52" s="84"/>
      <c r="JXH52" s="84"/>
      <c r="JXI52" s="84"/>
      <c r="JXJ52" s="84"/>
      <c r="JXK52" s="84"/>
      <c r="JXL52" s="84"/>
      <c r="JXM52" s="84"/>
      <c r="JXN52" s="84"/>
      <c r="JXO52" s="84"/>
      <c r="JXP52" s="84"/>
      <c r="JXQ52" s="84"/>
      <c r="JXR52" s="84"/>
      <c r="JXS52" s="84"/>
      <c r="JXT52" s="84"/>
      <c r="JXU52" s="84"/>
      <c r="JXV52" s="84"/>
      <c r="JXW52" s="84"/>
      <c r="JXX52" s="84"/>
      <c r="JXY52" s="84"/>
      <c r="JXZ52" s="84"/>
      <c r="JYA52" s="84"/>
      <c r="JYB52" s="84"/>
      <c r="JYC52" s="84"/>
      <c r="JYD52" s="84"/>
      <c r="JYE52" s="84"/>
      <c r="JYF52" s="84"/>
      <c r="JYG52" s="84"/>
      <c r="JYH52" s="84"/>
      <c r="JYI52" s="84"/>
      <c r="JYJ52" s="84"/>
      <c r="JYK52" s="84"/>
      <c r="JYL52" s="84"/>
      <c r="JYM52" s="84"/>
      <c r="JYN52" s="84"/>
      <c r="JYO52" s="84"/>
      <c r="JYP52" s="84"/>
      <c r="JYQ52" s="84"/>
      <c r="JYR52" s="84"/>
      <c r="JYS52" s="84"/>
      <c r="JYT52" s="84"/>
      <c r="JYU52" s="84"/>
      <c r="JYV52" s="84"/>
      <c r="JYW52" s="84"/>
      <c r="JYX52" s="84"/>
      <c r="JYY52" s="84"/>
      <c r="JYZ52" s="84"/>
      <c r="JZA52" s="84"/>
      <c r="JZB52" s="84"/>
      <c r="JZC52" s="84"/>
      <c r="JZD52" s="84"/>
      <c r="JZE52" s="84"/>
      <c r="JZF52" s="84"/>
      <c r="JZG52" s="84"/>
      <c r="JZH52" s="84"/>
      <c r="JZI52" s="84"/>
      <c r="JZJ52" s="84"/>
      <c r="JZK52" s="84"/>
      <c r="JZL52" s="84"/>
      <c r="JZM52" s="84"/>
      <c r="JZN52" s="84"/>
      <c r="JZO52" s="84"/>
      <c r="JZP52" s="84"/>
      <c r="JZQ52" s="84"/>
      <c r="JZR52" s="84"/>
      <c r="JZS52" s="84"/>
      <c r="JZT52" s="84"/>
      <c r="JZU52" s="84"/>
      <c r="JZV52" s="84"/>
      <c r="JZW52" s="84"/>
      <c r="JZX52" s="84"/>
      <c r="JZY52" s="84"/>
      <c r="JZZ52" s="84"/>
      <c r="KAA52" s="84"/>
      <c r="KAB52" s="84"/>
      <c r="KAC52" s="84"/>
      <c r="KAD52" s="84"/>
      <c r="KAE52" s="84"/>
      <c r="KAF52" s="84"/>
      <c r="KAG52" s="84"/>
      <c r="KAH52" s="84"/>
      <c r="KAI52" s="84"/>
      <c r="KAJ52" s="84"/>
      <c r="KAK52" s="84"/>
      <c r="KAL52" s="84"/>
      <c r="KAM52" s="84"/>
      <c r="KAN52" s="84"/>
      <c r="KAO52" s="84"/>
      <c r="KAP52" s="84"/>
      <c r="KAQ52" s="84"/>
      <c r="KAR52" s="84"/>
      <c r="KAS52" s="84"/>
      <c r="KAT52" s="84"/>
      <c r="KAU52" s="84"/>
      <c r="KAV52" s="84"/>
      <c r="KAW52" s="84"/>
      <c r="KAX52" s="84"/>
      <c r="KAY52" s="84"/>
      <c r="KAZ52" s="84"/>
      <c r="KBA52" s="84"/>
      <c r="KBB52" s="84"/>
      <c r="KBC52" s="84"/>
      <c r="KBD52" s="84"/>
      <c r="KBE52" s="84"/>
      <c r="KBF52" s="84"/>
      <c r="KBG52" s="84"/>
      <c r="KBH52" s="84"/>
      <c r="KBI52" s="84"/>
      <c r="KBJ52" s="84"/>
      <c r="KBK52" s="84"/>
      <c r="KBL52" s="84"/>
      <c r="KBM52" s="84"/>
      <c r="KBN52" s="84"/>
      <c r="KBO52" s="84"/>
      <c r="KBP52" s="84"/>
      <c r="KBQ52" s="84"/>
      <c r="KBR52" s="84"/>
      <c r="KBS52" s="84"/>
      <c r="KBT52" s="84"/>
      <c r="KBU52" s="84"/>
      <c r="KBV52" s="84"/>
      <c r="KBW52" s="84"/>
      <c r="KBX52" s="84"/>
      <c r="KBY52" s="84"/>
      <c r="KBZ52" s="84"/>
      <c r="KCA52" s="84"/>
      <c r="KCB52" s="84"/>
      <c r="KCC52" s="84"/>
      <c r="KCD52" s="84"/>
      <c r="KCE52" s="84"/>
      <c r="KCF52" s="84"/>
      <c r="KCG52" s="84"/>
      <c r="KCH52" s="84"/>
      <c r="KCI52" s="84"/>
      <c r="KCJ52" s="84"/>
      <c r="KCK52" s="84"/>
      <c r="KCL52" s="84"/>
      <c r="KCM52" s="84"/>
      <c r="KCN52" s="84"/>
      <c r="KCO52" s="84"/>
      <c r="KCP52" s="84"/>
      <c r="KCQ52" s="84"/>
      <c r="KCR52" s="84"/>
      <c r="KCS52" s="84"/>
      <c r="KCT52" s="84"/>
      <c r="KCU52" s="84"/>
      <c r="KCV52" s="84"/>
      <c r="KCW52" s="84"/>
      <c r="KCX52" s="84"/>
      <c r="KCY52" s="84"/>
      <c r="KCZ52" s="84"/>
      <c r="KDA52" s="84"/>
      <c r="KDB52" s="84"/>
      <c r="KDC52" s="84"/>
      <c r="KDD52" s="84"/>
      <c r="KDE52" s="84"/>
      <c r="KDF52" s="84"/>
      <c r="KDG52" s="84"/>
      <c r="KDH52" s="84"/>
      <c r="KDI52" s="84"/>
      <c r="KDJ52" s="84"/>
      <c r="KDK52" s="84"/>
      <c r="KDL52" s="84"/>
      <c r="KDM52" s="84"/>
      <c r="KDN52" s="84"/>
      <c r="KDO52" s="84"/>
      <c r="KDP52" s="84"/>
      <c r="KDQ52" s="84"/>
      <c r="KDR52" s="84"/>
      <c r="KDS52" s="84"/>
      <c r="KDT52" s="84"/>
      <c r="KDU52" s="84"/>
      <c r="KDV52" s="84"/>
      <c r="KDW52" s="84"/>
      <c r="KDX52" s="84"/>
      <c r="KDY52" s="84"/>
      <c r="KDZ52" s="84"/>
      <c r="KEA52" s="84"/>
      <c r="KEB52" s="84"/>
      <c r="KEC52" s="84"/>
      <c r="KED52" s="84"/>
      <c r="KEE52" s="84"/>
      <c r="KEF52" s="84"/>
      <c r="KEG52" s="84"/>
      <c r="KEH52" s="84"/>
      <c r="KEI52" s="84"/>
      <c r="KEJ52" s="84"/>
      <c r="KEK52" s="84"/>
      <c r="KEL52" s="84"/>
      <c r="KEM52" s="84"/>
      <c r="KEN52" s="84"/>
      <c r="KEO52" s="84"/>
      <c r="KEP52" s="84"/>
      <c r="KEQ52" s="84"/>
      <c r="KER52" s="84"/>
      <c r="KES52" s="84"/>
      <c r="KET52" s="84"/>
      <c r="KEU52" s="84"/>
      <c r="KEV52" s="84"/>
      <c r="KEW52" s="84"/>
      <c r="KEX52" s="84"/>
      <c r="KEY52" s="84"/>
      <c r="KEZ52" s="84"/>
      <c r="KFA52" s="84"/>
      <c r="KFB52" s="84"/>
      <c r="KFC52" s="84"/>
      <c r="KFD52" s="84"/>
      <c r="KFE52" s="84"/>
      <c r="KFF52" s="84"/>
      <c r="KFG52" s="84"/>
      <c r="KFH52" s="84"/>
      <c r="KFI52" s="84"/>
      <c r="KFJ52" s="84"/>
      <c r="KFK52" s="84"/>
      <c r="KFL52" s="84"/>
      <c r="KFM52" s="84"/>
      <c r="KFN52" s="84"/>
      <c r="KFO52" s="84"/>
      <c r="KFP52" s="84"/>
      <c r="KFQ52" s="84"/>
      <c r="KFR52" s="84"/>
      <c r="KFS52" s="84"/>
      <c r="KFT52" s="84"/>
      <c r="KFU52" s="84"/>
      <c r="KFV52" s="84"/>
      <c r="KFW52" s="84"/>
      <c r="KFX52" s="84"/>
      <c r="KFY52" s="84"/>
      <c r="KFZ52" s="84"/>
      <c r="KGA52" s="84"/>
      <c r="KGB52" s="84"/>
      <c r="KGC52" s="84"/>
      <c r="KGD52" s="84"/>
      <c r="KGE52" s="84"/>
      <c r="KGF52" s="84"/>
      <c r="KGG52" s="84"/>
      <c r="KGH52" s="84"/>
      <c r="KGI52" s="84"/>
      <c r="KGJ52" s="84"/>
      <c r="KGK52" s="84"/>
      <c r="KGL52" s="84"/>
      <c r="KGM52" s="84"/>
      <c r="KGN52" s="84"/>
      <c r="KGO52" s="84"/>
      <c r="KGP52" s="84"/>
      <c r="KGQ52" s="84"/>
      <c r="KGR52" s="84"/>
      <c r="KGS52" s="84"/>
      <c r="KGT52" s="84"/>
      <c r="KGU52" s="84"/>
      <c r="KGV52" s="84"/>
      <c r="KGW52" s="84"/>
      <c r="KGX52" s="84"/>
      <c r="KGY52" s="84"/>
      <c r="KGZ52" s="84"/>
      <c r="KHA52" s="84"/>
      <c r="KHB52" s="84"/>
      <c r="KHC52" s="84"/>
      <c r="KHD52" s="84"/>
      <c r="KHE52" s="84"/>
      <c r="KHF52" s="84"/>
      <c r="KHG52" s="84"/>
      <c r="KHH52" s="84"/>
      <c r="KHI52" s="84"/>
      <c r="KHJ52" s="84"/>
      <c r="KHK52" s="84"/>
      <c r="KHL52" s="84"/>
      <c r="KHM52" s="84"/>
      <c r="KHN52" s="84"/>
      <c r="KHO52" s="84"/>
      <c r="KHP52" s="84"/>
      <c r="KHQ52" s="84"/>
      <c r="KHR52" s="84"/>
      <c r="KHS52" s="84"/>
      <c r="KHT52" s="84"/>
      <c r="KHU52" s="84"/>
      <c r="KHV52" s="84"/>
      <c r="KHW52" s="84"/>
      <c r="KHX52" s="84"/>
      <c r="KHY52" s="84"/>
      <c r="KHZ52" s="84"/>
      <c r="KIA52" s="84"/>
      <c r="KIB52" s="84"/>
      <c r="KIC52" s="84"/>
      <c r="KID52" s="84"/>
      <c r="KIE52" s="84"/>
      <c r="KIF52" s="84"/>
      <c r="KIG52" s="84"/>
      <c r="KIH52" s="84"/>
      <c r="KII52" s="84"/>
      <c r="KIJ52" s="84"/>
      <c r="KIK52" s="84"/>
      <c r="KIL52" s="84"/>
      <c r="KIM52" s="84"/>
      <c r="KIN52" s="84"/>
      <c r="KIO52" s="84"/>
      <c r="KIP52" s="84"/>
      <c r="KIQ52" s="84"/>
      <c r="KIR52" s="84"/>
      <c r="KIS52" s="84"/>
      <c r="KIT52" s="84"/>
      <c r="KIU52" s="84"/>
      <c r="KIV52" s="84"/>
      <c r="KIW52" s="84"/>
      <c r="KIX52" s="84"/>
      <c r="KIY52" s="84"/>
      <c r="KIZ52" s="84"/>
      <c r="KJA52" s="84"/>
      <c r="KJB52" s="84"/>
      <c r="KJC52" s="84"/>
      <c r="KJD52" s="84"/>
      <c r="KJE52" s="84"/>
      <c r="KJF52" s="84"/>
      <c r="KJG52" s="84"/>
      <c r="KJH52" s="84"/>
      <c r="KJI52" s="84"/>
      <c r="KJJ52" s="84"/>
      <c r="KJK52" s="84"/>
      <c r="KJL52" s="84"/>
      <c r="KJM52" s="84"/>
      <c r="KJN52" s="84"/>
      <c r="KJO52" s="84"/>
      <c r="KJP52" s="84"/>
      <c r="KJQ52" s="84"/>
      <c r="KJR52" s="84"/>
      <c r="KJS52" s="84"/>
      <c r="KJT52" s="84"/>
      <c r="KJU52" s="84"/>
      <c r="KJV52" s="84"/>
      <c r="KJW52" s="84"/>
      <c r="KJX52" s="84"/>
      <c r="KJY52" s="84"/>
      <c r="KJZ52" s="84"/>
      <c r="KKA52" s="84"/>
      <c r="KKB52" s="84"/>
      <c r="KKC52" s="84"/>
      <c r="KKD52" s="84"/>
      <c r="KKE52" s="84"/>
      <c r="KKF52" s="84"/>
      <c r="KKG52" s="84"/>
      <c r="KKH52" s="84"/>
      <c r="KKI52" s="84"/>
      <c r="KKJ52" s="84"/>
      <c r="KKK52" s="84"/>
      <c r="KKL52" s="84"/>
      <c r="KKM52" s="84"/>
      <c r="KKN52" s="84"/>
      <c r="KKO52" s="84"/>
      <c r="KKP52" s="84"/>
      <c r="KKQ52" s="84"/>
      <c r="KKR52" s="84"/>
      <c r="KKS52" s="84"/>
      <c r="KKT52" s="84"/>
      <c r="KKU52" s="84"/>
      <c r="KKV52" s="84"/>
      <c r="KKW52" s="84"/>
      <c r="KKX52" s="84"/>
      <c r="KKY52" s="84"/>
      <c r="KKZ52" s="84"/>
      <c r="KLA52" s="84"/>
      <c r="KLB52" s="84"/>
      <c r="KLC52" s="84"/>
      <c r="KLD52" s="84"/>
      <c r="KLE52" s="84"/>
      <c r="KLF52" s="84"/>
      <c r="KLG52" s="84"/>
      <c r="KLH52" s="84"/>
      <c r="KLI52" s="84"/>
      <c r="KLJ52" s="84"/>
      <c r="KLK52" s="84"/>
      <c r="KLL52" s="84"/>
      <c r="KLM52" s="84"/>
      <c r="KLN52" s="84"/>
      <c r="KLO52" s="84"/>
      <c r="KLP52" s="84"/>
      <c r="KLQ52" s="84"/>
      <c r="KLR52" s="84"/>
      <c r="KLS52" s="84"/>
      <c r="KLT52" s="84"/>
      <c r="KLU52" s="84"/>
      <c r="KLV52" s="84"/>
      <c r="KLW52" s="84"/>
      <c r="KLX52" s="84"/>
      <c r="KLY52" s="84"/>
      <c r="KLZ52" s="84"/>
      <c r="KMA52" s="84"/>
      <c r="KMB52" s="84"/>
      <c r="KMC52" s="84"/>
      <c r="KMD52" s="84"/>
      <c r="KME52" s="84"/>
      <c r="KMF52" s="84"/>
      <c r="KMG52" s="84"/>
      <c r="KMH52" s="84"/>
      <c r="KMI52" s="84"/>
      <c r="KMJ52" s="84"/>
      <c r="KMK52" s="84"/>
      <c r="KML52" s="84"/>
      <c r="KMM52" s="84"/>
      <c r="KMN52" s="84"/>
      <c r="KMO52" s="84"/>
      <c r="KMP52" s="84"/>
      <c r="KMQ52" s="84"/>
      <c r="KMR52" s="84"/>
      <c r="KMS52" s="84"/>
      <c r="KMT52" s="84"/>
      <c r="KMU52" s="84"/>
      <c r="KMV52" s="84"/>
      <c r="KMW52" s="84"/>
      <c r="KMX52" s="84"/>
      <c r="KMY52" s="84"/>
      <c r="KMZ52" s="84"/>
      <c r="KNA52" s="84"/>
      <c r="KNB52" s="84"/>
      <c r="KNC52" s="84"/>
      <c r="KND52" s="84"/>
      <c r="KNE52" s="84"/>
      <c r="KNF52" s="84"/>
      <c r="KNG52" s="84"/>
      <c r="KNH52" s="84"/>
      <c r="KNI52" s="84"/>
      <c r="KNJ52" s="84"/>
      <c r="KNK52" s="84"/>
      <c r="KNL52" s="84"/>
      <c r="KNM52" s="84"/>
      <c r="KNN52" s="84"/>
      <c r="KNO52" s="84"/>
      <c r="KNP52" s="84"/>
      <c r="KNQ52" s="84"/>
      <c r="KNR52" s="84"/>
      <c r="KNS52" s="84"/>
      <c r="KNT52" s="84"/>
      <c r="KNU52" s="84"/>
      <c r="KNV52" s="84"/>
      <c r="KNW52" s="84"/>
      <c r="KNX52" s="84"/>
      <c r="KNY52" s="84"/>
      <c r="KNZ52" s="84"/>
      <c r="KOA52" s="84"/>
      <c r="KOB52" s="84"/>
      <c r="KOC52" s="84"/>
      <c r="KOD52" s="84"/>
      <c r="KOE52" s="84"/>
      <c r="KOF52" s="84"/>
      <c r="KOG52" s="84"/>
      <c r="KOH52" s="84"/>
      <c r="KOI52" s="84"/>
      <c r="KOJ52" s="84"/>
      <c r="KOK52" s="84"/>
      <c r="KOL52" s="84"/>
      <c r="KOM52" s="84"/>
      <c r="KON52" s="84"/>
      <c r="KOO52" s="84"/>
      <c r="KOP52" s="84"/>
      <c r="KOQ52" s="84"/>
      <c r="KOR52" s="84"/>
      <c r="KOS52" s="84"/>
      <c r="KOT52" s="84"/>
      <c r="KOU52" s="84"/>
      <c r="KOV52" s="84"/>
      <c r="KOW52" s="84"/>
      <c r="KOX52" s="84"/>
      <c r="KOY52" s="84"/>
      <c r="KOZ52" s="84"/>
      <c r="KPA52" s="84"/>
      <c r="KPB52" s="84"/>
      <c r="KPC52" s="84"/>
      <c r="KPD52" s="84"/>
      <c r="KPE52" s="84"/>
      <c r="KPF52" s="84"/>
      <c r="KPG52" s="84"/>
      <c r="KPH52" s="84"/>
      <c r="KPI52" s="84"/>
      <c r="KPJ52" s="84"/>
      <c r="KPK52" s="84"/>
      <c r="KPL52" s="84"/>
      <c r="KPM52" s="84"/>
      <c r="KPN52" s="84"/>
      <c r="KPO52" s="84"/>
      <c r="KPP52" s="84"/>
      <c r="KPQ52" s="84"/>
      <c r="KPR52" s="84"/>
      <c r="KPS52" s="84"/>
      <c r="KPT52" s="84"/>
      <c r="KPU52" s="84"/>
      <c r="KPV52" s="84"/>
      <c r="KPW52" s="84"/>
      <c r="KPX52" s="84"/>
      <c r="KPY52" s="84"/>
      <c r="KPZ52" s="84"/>
      <c r="KQA52" s="84"/>
      <c r="KQB52" s="84"/>
      <c r="KQC52" s="84"/>
      <c r="KQD52" s="84"/>
      <c r="KQE52" s="84"/>
      <c r="KQF52" s="84"/>
      <c r="KQG52" s="84"/>
      <c r="KQH52" s="84"/>
      <c r="KQI52" s="84"/>
      <c r="KQJ52" s="84"/>
      <c r="KQK52" s="84"/>
      <c r="KQL52" s="84"/>
      <c r="KQM52" s="84"/>
      <c r="KQN52" s="84"/>
      <c r="KQO52" s="84"/>
      <c r="KQP52" s="84"/>
      <c r="KQQ52" s="84"/>
      <c r="KQR52" s="84"/>
      <c r="KQS52" s="84"/>
      <c r="KQT52" s="84"/>
      <c r="KQU52" s="84"/>
      <c r="KQV52" s="84"/>
      <c r="KQW52" s="84"/>
      <c r="KQX52" s="84"/>
      <c r="KQY52" s="84"/>
      <c r="KQZ52" s="84"/>
      <c r="KRA52" s="84"/>
      <c r="KRB52" s="84"/>
      <c r="KRC52" s="84"/>
      <c r="KRD52" s="84"/>
      <c r="KRE52" s="84"/>
      <c r="KRF52" s="84"/>
      <c r="KRG52" s="84"/>
      <c r="KRH52" s="84"/>
      <c r="KRI52" s="84"/>
      <c r="KRJ52" s="84"/>
      <c r="KRK52" s="84"/>
      <c r="KRL52" s="84"/>
      <c r="KRM52" s="84"/>
      <c r="KRN52" s="84"/>
      <c r="KRO52" s="84"/>
      <c r="KRP52" s="84"/>
      <c r="KRQ52" s="84"/>
      <c r="KRR52" s="84"/>
      <c r="KRS52" s="84"/>
      <c r="KRT52" s="84"/>
      <c r="KRU52" s="84"/>
      <c r="KRV52" s="84"/>
      <c r="KRW52" s="84"/>
      <c r="KRX52" s="84"/>
      <c r="KRY52" s="84"/>
      <c r="KRZ52" s="84"/>
      <c r="KSA52" s="84"/>
      <c r="KSB52" s="84"/>
      <c r="KSC52" s="84"/>
      <c r="KSD52" s="84"/>
      <c r="KSE52" s="84"/>
      <c r="KSF52" s="84"/>
      <c r="KSG52" s="84"/>
      <c r="KSH52" s="84"/>
      <c r="KSI52" s="84"/>
      <c r="KSJ52" s="84"/>
      <c r="KSK52" s="84"/>
      <c r="KSL52" s="84"/>
      <c r="KSM52" s="84"/>
      <c r="KSN52" s="84"/>
      <c r="KSO52" s="84"/>
      <c r="KSP52" s="84"/>
      <c r="KSQ52" s="84"/>
      <c r="KSR52" s="84"/>
      <c r="KSS52" s="84"/>
      <c r="KST52" s="84"/>
      <c r="KSU52" s="84"/>
      <c r="KSV52" s="84"/>
      <c r="KSW52" s="84"/>
      <c r="KSX52" s="84"/>
      <c r="KSY52" s="84"/>
      <c r="KSZ52" s="84"/>
      <c r="KTA52" s="84"/>
      <c r="KTB52" s="84"/>
      <c r="KTC52" s="84"/>
      <c r="KTD52" s="84"/>
      <c r="KTE52" s="84"/>
      <c r="KTF52" s="84"/>
      <c r="KTG52" s="84"/>
      <c r="KTH52" s="84"/>
      <c r="KTI52" s="84"/>
      <c r="KTJ52" s="84"/>
      <c r="KTK52" s="84"/>
      <c r="KTL52" s="84"/>
      <c r="KTM52" s="84"/>
      <c r="KTN52" s="84"/>
      <c r="KTO52" s="84"/>
      <c r="KTP52" s="84"/>
      <c r="KTQ52" s="84"/>
      <c r="KTR52" s="84"/>
      <c r="KTS52" s="84"/>
      <c r="KTT52" s="84"/>
      <c r="KTU52" s="84"/>
      <c r="KTV52" s="84"/>
      <c r="KTW52" s="84"/>
      <c r="KTX52" s="84"/>
      <c r="KTY52" s="84"/>
      <c r="KTZ52" s="84"/>
      <c r="KUA52" s="84"/>
      <c r="KUB52" s="84"/>
      <c r="KUC52" s="84"/>
      <c r="KUD52" s="84"/>
      <c r="KUE52" s="84"/>
      <c r="KUF52" s="84"/>
      <c r="KUG52" s="84"/>
      <c r="KUH52" s="84"/>
      <c r="KUI52" s="84"/>
      <c r="KUJ52" s="84"/>
      <c r="KUK52" s="84"/>
      <c r="KUL52" s="84"/>
      <c r="KUM52" s="84"/>
      <c r="KUN52" s="84"/>
      <c r="KUO52" s="84"/>
      <c r="KUP52" s="84"/>
      <c r="KUQ52" s="84"/>
      <c r="KUR52" s="84"/>
      <c r="KUS52" s="84"/>
      <c r="KUT52" s="84"/>
      <c r="KUU52" s="84"/>
      <c r="KUV52" s="84"/>
      <c r="KUW52" s="84"/>
      <c r="KUX52" s="84"/>
      <c r="KUY52" s="84"/>
      <c r="KUZ52" s="84"/>
      <c r="KVA52" s="84"/>
      <c r="KVB52" s="84"/>
      <c r="KVC52" s="84"/>
      <c r="KVD52" s="84"/>
      <c r="KVE52" s="84"/>
      <c r="KVF52" s="84"/>
      <c r="KVG52" s="84"/>
      <c r="KVH52" s="84"/>
      <c r="KVI52" s="84"/>
      <c r="KVJ52" s="84"/>
      <c r="KVK52" s="84"/>
      <c r="KVL52" s="84"/>
      <c r="KVM52" s="84"/>
      <c r="KVN52" s="84"/>
      <c r="KVO52" s="84"/>
      <c r="KVP52" s="84"/>
      <c r="KVQ52" s="84"/>
      <c r="KVR52" s="84"/>
      <c r="KVS52" s="84"/>
      <c r="KVT52" s="84"/>
      <c r="KVU52" s="84"/>
      <c r="KVV52" s="84"/>
      <c r="KVW52" s="84"/>
      <c r="KVX52" s="84"/>
      <c r="KVY52" s="84"/>
      <c r="KVZ52" s="84"/>
      <c r="KWA52" s="84"/>
      <c r="KWB52" s="84"/>
      <c r="KWC52" s="84"/>
      <c r="KWD52" s="84"/>
      <c r="KWE52" s="84"/>
      <c r="KWF52" s="84"/>
      <c r="KWG52" s="84"/>
      <c r="KWH52" s="84"/>
      <c r="KWI52" s="84"/>
      <c r="KWJ52" s="84"/>
      <c r="KWK52" s="84"/>
      <c r="KWL52" s="84"/>
      <c r="KWM52" s="84"/>
      <c r="KWN52" s="84"/>
      <c r="KWO52" s="84"/>
      <c r="KWP52" s="84"/>
      <c r="KWQ52" s="84"/>
      <c r="KWR52" s="84"/>
      <c r="KWS52" s="84"/>
      <c r="KWT52" s="84"/>
      <c r="KWU52" s="84"/>
      <c r="KWV52" s="84"/>
      <c r="KWW52" s="84"/>
      <c r="KWX52" s="84"/>
      <c r="KWY52" s="84"/>
      <c r="KWZ52" s="84"/>
      <c r="KXA52" s="84"/>
      <c r="KXB52" s="84"/>
      <c r="KXC52" s="84"/>
      <c r="KXD52" s="84"/>
      <c r="KXE52" s="84"/>
      <c r="KXF52" s="84"/>
      <c r="KXG52" s="84"/>
      <c r="KXH52" s="84"/>
      <c r="KXI52" s="84"/>
      <c r="KXJ52" s="84"/>
      <c r="KXK52" s="84"/>
      <c r="KXL52" s="84"/>
      <c r="KXM52" s="84"/>
      <c r="KXN52" s="84"/>
      <c r="KXO52" s="84"/>
      <c r="KXP52" s="84"/>
      <c r="KXQ52" s="84"/>
      <c r="KXR52" s="84"/>
      <c r="KXS52" s="84"/>
      <c r="KXT52" s="84"/>
      <c r="KXU52" s="84"/>
      <c r="KXV52" s="84"/>
      <c r="KXW52" s="84"/>
      <c r="KXX52" s="84"/>
      <c r="KXY52" s="84"/>
      <c r="KXZ52" s="84"/>
      <c r="KYA52" s="84"/>
      <c r="KYB52" s="84"/>
      <c r="KYC52" s="84"/>
      <c r="KYD52" s="84"/>
      <c r="KYE52" s="84"/>
      <c r="KYF52" s="84"/>
      <c r="KYG52" s="84"/>
      <c r="KYH52" s="84"/>
      <c r="KYI52" s="84"/>
      <c r="KYJ52" s="84"/>
      <c r="KYK52" s="84"/>
      <c r="KYL52" s="84"/>
      <c r="KYM52" s="84"/>
      <c r="KYN52" s="84"/>
      <c r="KYO52" s="84"/>
      <c r="KYP52" s="84"/>
      <c r="KYQ52" s="84"/>
      <c r="KYR52" s="84"/>
      <c r="KYS52" s="84"/>
      <c r="KYT52" s="84"/>
      <c r="KYU52" s="84"/>
      <c r="KYV52" s="84"/>
      <c r="KYW52" s="84"/>
      <c r="KYX52" s="84"/>
      <c r="KYY52" s="84"/>
      <c r="KYZ52" s="84"/>
      <c r="KZA52" s="84"/>
      <c r="KZB52" s="84"/>
      <c r="KZC52" s="84"/>
      <c r="KZD52" s="84"/>
      <c r="KZE52" s="84"/>
      <c r="KZF52" s="84"/>
      <c r="KZG52" s="84"/>
      <c r="KZH52" s="84"/>
      <c r="KZI52" s="84"/>
      <c r="KZJ52" s="84"/>
      <c r="KZK52" s="84"/>
      <c r="KZL52" s="84"/>
      <c r="KZM52" s="84"/>
      <c r="KZN52" s="84"/>
      <c r="KZO52" s="84"/>
      <c r="KZP52" s="84"/>
      <c r="KZQ52" s="84"/>
      <c r="KZR52" s="84"/>
      <c r="KZS52" s="84"/>
      <c r="KZT52" s="84"/>
      <c r="KZU52" s="84"/>
      <c r="KZV52" s="84"/>
      <c r="KZW52" s="84"/>
      <c r="KZX52" s="84"/>
      <c r="KZY52" s="84"/>
      <c r="KZZ52" s="84"/>
      <c r="LAA52" s="84"/>
      <c r="LAB52" s="84"/>
      <c r="LAC52" s="84"/>
      <c r="LAD52" s="84"/>
      <c r="LAE52" s="84"/>
      <c r="LAF52" s="84"/>
      <c r="LAG52" s="84"/>
      <c r="LAH52" s="84"/>
      <c r="LAI52" s="84"/>
      <c r="LAJ52" s="84"/>
      <c r="LAK52" s="84"/>
      <c r="LAL52" s="84"/>
      <c r="LAM52" s="84"/>
      <c r="LAN52" s="84"/>
      <c r="LAO52" s="84"/>
      <c r="LAP52" s="84"/>
      <c r="LAQ52" s="84"/>
      <c r="LAR52" s="84"/>
      <c r="LAS52" s="84"/>
      <c r="LAT52" s="84"/>
      <c r="LAU52" s="84"/>
      <c r="LAV52" s="84"/>
      <c r="LAW52" s="84"/>
      <c r="LAX52" s="84"/>
      <c r="LAY52" s="84"/>
      <c r="LAZ52" s="84"/>
      <c r="LBA52" s="84"/>
      <c r="LBB52" s="84"/>
      <c r="LBC52" s="84"/>
      <c r="LBD52" s="84"/>
      <c r="LBE52" s="84"/>
      <c r="LBF52" s="84"/>
      <c r="LBG52" s="84"/>
      <c r="LBH52" s="84"/>
      <c r="LBI52" s="84"/>
      <c r="LBJ52" s="84"/>
      <c r="LBK52" s="84"/>
      <c r="LBL52" s="84"/>
      <c r="LBM52" s="84"/>
      <c r="LBN52" s="84"/>
      <c r="LBO52" s="84"/>
      <c r="LBP52" s="84"/>
      <c r="LBQ52" s="84"/>
      <c r="LBR52" s="84"/>
      <c r="LBS52" s="84"/>
      <c r="LBT52" s="84"/>
      <c r="LBU52" s="84"/>
      <c r="LBV52" s="84"/>
      <c r="LBW52" s="84"/>
      <c r="LBX52" s="84"/>
      <c r="LBY52" s="84"/>
      <c r="LBZ52" s="84"/>
      <c r="LCA52" s="84"/>
      <c r="LCB52" s="84"/>
      <c r="LCC52" s="84"/>
      <c r="LCD52" s="84"/>
      <c r="LCE52" s="84"/>
      <c r="LCF52" s="84"/>
      <c r="LCG52" s="84"/>
      <c r="LCH52" s="84"/>
      <c r="LCI52" s="84"/>
      <c r="LCJ52" s="84"/>
      <c r="LCK52" s="84"/>
      <c r="LCL52" s="84"/>
      <c r="LCM52" s="84"/>
      <c r="LCN52" s="84"/>
      <c r="LCO52" s="84"/>
      <c r="LCP52" s="84"/>
      <c r="LCQ52" s="84"/>
      <c r="LCR52" s="84"/>
      <c r="LCS52" s="84"/>
      <c r="LCT52" s="84"/>
      <c r="LCU52" s="84"/>
      <c r="LCV52" s="84"/>
      <c r="LCW52" s="84"/>
      <c r="LCX52" s="84"/>
      <c r="LCY52" s="84"/>
      <c r="LCZ52" s="84"/>
      <c r="LDA52" s="84"/>
      <c r="LDB52" s="84"/>
      <c r="LDC52" s="84"/>
      <c r="LDD52" s="84"/>
      <c r="LDE52" s="84"/>
      <c r="LDF52" s="84"/>
      <c r="LDG52" s="84"/>
      <c r="LDH52" s="84"/>
      <c r="LDI52" s="84"/>
      <c r="LDJ52" s="84"/>
      <c r="LDK52" s="84"/>
      <c r="LDL52" s="84"/>
      <c r="LDM52" s="84"/>
      <c r="LDN52" s="84"/>
      <c r="LDO52" s="84"/>
      <c r="LDP52" s="84"/>
      <c r="LDQ52" s="84"/>
      <c r="LDR52" s="84"/>
      <c r="LDS52" s="84"/>
      <c r="LDT52" s="84"/>
      <c r="LDU52" s="84"/>
      <c r="LDV52" s="84"/>
      <c r="LDW52" s="84"/>
      <c r="LDX52" s="84"/>
      <c r="LDY52" s="84"/>
      <c r="LDZ52" s="84"/>
      <c r="LEA52" s="84"/>
      <c r="LEB52" s="84"/>
      <c r="LEC52" s="84"/>
      <c r="LED52" s="84"/>
      <c r="LEE52" s="84"/>
      <c r="LEF52" s="84"/>
      <c r="LEG52" s="84"/>
      <c r="LEH52" s="84"/>
      <c r="LEI52" s="84"/>
      <c r="LEJ52" s="84"/>
      <c r="LEK52" s="84"/>
      <c r="LEL52" s="84"/>
      <c r="LEM52" s="84"/>
      <c r="LEN52" s="84"/>
      <c r="LEO52" s="84"/>
      <c r="LEP52" s="84"/>
      <c r="LEQ52" s="84"/>
      <c r="LER52" s="84"/>
      <c r="LES52" s="84"/>
      <c r="LET52" s="84"/>
      <c r="LEU52" s="84"/>
      <c r="LEV52" s="84"/>
      <c r="LEW52" s="84"/>
      <c r="LEX52" s="84"/>
      <c r="LEY52" s="84"/>
      <c r="LEZ52" s="84"/>
      <c r="LFA52" s="84"/>
      <c r="LFB52" s="84"/>
      <c r="LFC52" s="84"/>
      <c r="LFD52" s="84"/>
      <c r="LFE52" s="84"/>
      <c r="LFF52" s="84"/>
      <c r="LFG52" s="84"/>
      <c r="LFH52" s="84"/>
      <c r="LFI52" s="84"/>
      <c r="LFJ52" s="84"/>
      <c r="LFK52" s="84"/>
      <c r="LFL52" s="84"/>
      <c r="LFM52" s="84"/>
      <c r="LFN52" s="84"/>
      <c r="LFO52" s="84"/>
      <c r="LFP52" s="84"/>
      <c r="LFQ52" s="84"/>
      <c r="LFR52" s="84"/>
      <c r="LFS52" s="84"/>
      <c r="LFT52" s="84"/>
      <c r="LFU52" s="84"/>
      <c r="LFV52" s="84"/>
      <c r="LFW52" s="84"/>
      <c r="LFX52" s="84"/>
      <c r="LFY52" s="84"/>
      <c r="LFZ52" s="84"/>
      <c r="LGA52" s="84"/>
      <c r="LGB52" s="84"/>
      <c r="LGC52" s="84"/>
      <c r="LGD52" s="84"/>
      <c r="LGE52" s="84"/>
      <c r="LGF52" s="84"/>
      <c r="LGG52" s="84"/>
      <c r="LGH52" s="84"/>
      <c r="LGI52" s="84"/>
      <c r="LGJ52" s="84"/>
      <c r="LGK52" s="84"/>
      <c r="LGL52" s="84"/>
      <c r="LGM52" s="84"/>
      <c r="LGN52" s="84"/>
      <c r="LGO52" s="84"/>
      <c r="LGP52" s="84"/>
      <c r="LGQ52" s="84"/>
      <c r="LGR52" s="84"/>
      <c r="LGS52" s="84"/>
      <c r="LGT52" s="84"/>
      <c r="LGU52" s="84"/>
      <c r="LGV52" s="84"/>
      <c r="LGW52" s="84"/>
      <c r="LGX52" s="84"/>
      <c r="LGY52" s="84"/>
      <c r="LGZ52" s="84"/>
      <c r="LHA52" s="84"/>
      <c r="LHB52" s="84"/>
      <c r="LHC52" s="84"/>
      <c r="LHD52" s="84"/>
      <c r="LHE52" s="84"/>
      <c r="LHF52" s="84"/>
      <c r="LHG52" s="84"/>
      <c r="LHH52" s="84"/>
      <c r="LHI52" s="84"/>
      <c r="LHJ52" s="84"/>
      <c r="LHK52" s="84"/>
      <c r="LHL52" s="84"/>
      <c r="LHM52" s="84"/>
      <c r="LHN52" s="84"/>
      <c r="LHO52" s="84"/>
      <c r="LHP52" s="84"/>
      <c r="LHQ52" s="84"/>
      <c r="LHR52" s="84"/>
      <c r="LHS52" s="84"/>
      <c r="LHT52" s="84"/>
      <c r="LHU52" s="84"/>
      <c r="LHV52" s="84"/>
      <c r="LHW52" s="84"/>
      <c r="LHX52" s="84"/>
      <c r="LHY52" s="84"/>
      <c r="LHZ52" s="84"/>
      <c r="LIA52" s="84"/>
      <c r="LIB52" s="84"/>
      <c r="LIC52" s="84"/>
      <c r="LID52" s="84"/>
      <c r="LIE52" s="84"/>
      <c r="LIF52" s="84"/>
      <c r="LIG52" s="84"/>
      <c r="LIH52" s="84"/>
      <c r="LII52" s="84"/>
      <c r="LIJ52" s="84"/>
      <c r="LIK52" s="84"/>
      <c r="LIL52" s="84"/>
      <c r="LIM52" s="84"/>
      <c r="LIN52" s="84"/>
      <c r="LIO52" s="84"/>
      <c r="LIP52" s="84"/>
      <c r="LIQ52" s="84"/>
      <c r="LIR52" s="84"/>
      <c r="LIS52" s="84"/>
      <c r="LIT52" s="84"/>
      <c r="LIU52" s="84"/>
      <c r="LIV52" s="84"/>
      <c r="LIW52" s="84"/>
      <c r="LIX52" s="84"/>
      <c r="LIY52" s="84"/>
      <c r="LIZ52" s="84"/>
      <c r="LJA52" s="84"/>
      <c r="LJB52" s="84"/>
      <c r="LJC52" s="84"/>
      <c r="LJD52" s="84"/>
      <c r="LJE52" s="84"/>
      <c r="LJF52" s="84"/>
      <c r="LJG52" s="84"/>
      <c r="LJH52" s="84"/>
      <c r="LJI52" s="84"/>
      <c r="LJJ52" s="84"/>
      <c r="LJK52" s="84"/>
      <c r="LJL52" s="84"/>
      <c r="LJM52" s="84"/>
      <c r="LJN52" s="84"/>
      <c r="LJO52" s="84"/>
      <c r="LJP52" s="84"/>
      <c r="LJQ52" s="84"/>
      <c r="LJR52" s="84"/>
      <c r="LJS52" s="84"/>
      <c r="LJT52" s="84"/>
      <c r="LJU52" s="84"/>
      <c r="LJV52" s="84"/>
      <c r="LJW52" s="84"/>
      <c r="LJX52" s="84"/>
      <c r="LJY52" s="84"/>
      <c r="LJZ52" s="84"/>
      <c r="LKA52" s="84"/>
      <c r="LKB52" s="84"/>
      <c r="LKC52" s="84"/>
      <c r="LKD52" s="84"/>
      <c r="LKE52" s="84"/>
      <c r="LKF52" s="84"/>
      <c r="LKG52" s="84"/>
      <c r="LKH52" s="84"/>
      <c r="LKI52" s="84"/>
      <c r="LKJ52" s="84"/>
      <c r="LKK52" s="84"/>
      <c r="LKL52" s="84"/>
      <c r="LKM52" s="84"/>
      <c r="LKN52" s="84"/>
      <c r="LKO52" s="84"/>
      <c r="LKP52" s="84"/>
      <c r="LKQ52" s="84"/>
      <c r="LKR52" s="84"/>
      <c r="LKS52" s="84"/>
      <c r="LKT52" s="84"/>
      <c r="LKU52" s="84"/>
      <c r="LKV52" s="84"/>
      <c r="LKW52" s="84"/>
      <c r="LKX52" s="84"/>
      <c r="LKY52" s="84"/>
      <c r="LKZ52" s="84"/>
      <c r="LLA52" s="84"/>
      <c r="LLB52" s="84"/>
      <c r="LLC52" s="84"/>
      <c r="LLD52" s="84"/>
      <c r="LLE52" s="84"/>
      <c r="LLF52" s="84"/>
      <c r="LLG52" s="84"/>
      <c r="LLH52" s="84"/>
      <c r="LLI52" s="84"/>
      <c r="LLJ52" s="84"/>
      <c r="LLK52" s="84"/>
      <c r="LLL52" s="84"/>
      <c r="LLM52" s="84"/>
      <c r="LLN52" s="84"/>
      <c r="LLO52" s="84"/>
      <c r="LLP52" s="84"/>
      <c r="LLQ52" s="84"/>
      <c r="LLR52" s="84"/>
      <c r="LLS52" s="84"/>
      <c r="LLT52" s="84"/>
      <c r="LLU52" s="84"/>
      <c r="LLV52" s="84"/>
      <c r="LLW52" s="84"/>
      <c r="LLX52" s="84"/>
      <c r="LLY52" s="84"/>
      <c r="LLZ52" s="84"/>
      <c r="LMA52" s="84"/>
      <c r="LMB52" s="84"/>
      <c r="LMC52" s="84"/>
      <c r="LMD52" s="84"/>
      <c r="LME52" s="84"/>
      <c r="LMF52" s="84"/>
      <c r="LMG52" s="84"/>
      <c r="LMH52" s="84"/>
      <c r="LMI52" s="84"/>
      <c r="LMJ52" s="84"/>
      <c r="LMK52" s="84"/>
      <c r="LML52" s="84"/>
      <c r="LMM52" s="84"/>
      <c r="LMN52" s="84"/>
      <c r="LMO52" s="84"/>
      <c r="LMP52" s="84"/>
      <c r="LMQ52" s="84"/>
      <c r="LMR52" s="84"/>
      <c r="LMS52" s="84"/>
      <c r="LMT52" s="84"/>
      <c r="LMU52" s="84"/>
      <c r="LMV52" s="84"/>
      <c r="LMW52" s="84"/>
      <c r="LMX52" s="84"/>
      <c r="LMY52" s="84"/>
      <c r="LMZ52" s="84"/>
      <c r="LNA52" s="84"/>
      <c r="LNB52" s="84"/>
      <c r="LNC52" s="84"/>
      <c r="LND52" s="84"/>
      <c r="LNE52" s="84"/>
      <c r="LNF52" s="84"/>
      <c r="LNG52" s="84"/>
      <c r="LNH52" s="84"/>
      <c r="LNI52" s="84"/>
      <c r="LNJ52" s="84"/>
      <c r="LNK52" s="84"/>
      <c r="LNL52" s="84"/>
      <c r="LNM52" s="84"/>
      <c r="LNN52" s="84"/>
      <c r="LNO52" s="84"/>
      <c r="LNP52" s="84"/>
      <c r="LNQ52" s="84"/>
      <c r="LNR52" s="84"/>
      <c r="LNS52" s="84"/>
      <c r="LNT52" s="84"/>
      <c r="LNU52" s="84"/>
      <c r="LNV52" s="84"/>
      <c r="LNW52" s="84"/>
      <c r="LNX52" s="84"/>
      <c r="LNY52" s="84"/>
      <c r="LNZ52" s="84"/>
      <c r="LOA52" s="84"/>
      <c r="LOB52" s="84"/>
      <c r="LOC52" s="84"/>
      <c r="LOD52" s="84"/>
      <c r="LOE52" s="84"/>
      <c r="LOF52" s="84"/>
      <c r="LOG52" s="84"/>
      <c r="LOH52" s="84"/>
      <c r="LOI52" s="84"/>
      <c r="LOJ52" s="84"/>
      <c r="LOK52" s="84"/>
      <c r="LOL52" s="84"/>
      <c r="LOM52" s="84"/>
      <c r="LON52" s="84"/>
      <c r="LOO52" s="84"/>
      <c r="LOP52" s="84"/>
      <c r="LOQ52" s="84"/>
      <c r="LOR52" s="84"/>
      <c r="LOS52" s="84"/>
      <c r="LOT52" s="84"/>
      <c r="LOU52" s="84"/>
      <c r="LOV52" s="84"/>
      <c r="LOW52" s="84"/>
      <c r="LOX52" s="84"/>
      <c r="LOY52" s="84"/>
      <c r="LOZ52" s="84"/>
      <c r="LPA52" s="84"/>
      <c r="LPB52" s="84"/>
      <c r="LPC52" s="84"/>
      <c r="LPD52" s="84"/>
      <c r="LPE52" s="84"/>
      <c r="LPF52" s="84"/>
      <c r="LPG52" s="84"/>
      <c r="LPH52" s="84"/>
      <c r="LPI52" s="84"/>
      <c r="LPJ52" s="84"/>
      <c r="LPK52" s="84"/>
      <c r="LPL52" s="84"/>
      <c r="LPM52" s="84"/>
      <c r="LPN52" s="84"/>
      <c r="LPO52" s="84"/>
      <c r="LPP52" s="84"/>
      <c r="LPQ52" s="84"/>
      <c r="LPR52" s="84"/>
      <c r="LPS52" s="84"/>
      <c r="LPT52" s="84"/>
      <c r="LPU52" s="84"/>
      <c r="LPV52" s="84"/>
      <c r="LPW52" s="84"/>
      <c r="LPX52" s="84"/>
      <c r="LPY52" s="84"/>
      <c r="LPZ52" s="84"/>
      <c r="LQA52" s="84"/>
      <c r="LQB52" s="84"/>
      <c r="LQC52" s="84"/>
      <c r="LQD52" s="84"/>
      <c r="LQE52" s="84"/>
      <c r="LQF52" s="84"/>
      <c r="LQG52" s="84"/>
      <c r="LQH52" s="84"/>
      <c r="LQI52" s="84"/>
      <c r="LQJ52" s="84"/>
      <c r="LQK52" s="84"/>
      <c r="LQL52" s="84"/>
      <c r="LQM52" s="84"/>
      <c r="LQN52" s="84"/>
      <c r="LQO52" s="84"/>
      <c r="LQP52" s="84"/>
      <c r="LQQ52" s="84"/>
      <c r="LQR52" s="84"/>
      <c r="LQS52" s="84"/>
      <c r="LQT52" s="84"/>
      <c r="LQU52" s="84"/>
      <c r="LQV52" s="84"/>
      <c r="LQW52" s="84"/>
      <c r="LQX52" s="84"/>
      <c r="LQY52" s="84"/>
      <c r="LQZ52" s="84"/>
      <c r="LRA52" s="84"/>
      <c r="LRB52" s="84"/>
      <c r="LRC52" s="84"/>
      <c r="LRD52" s="84"/>
      <c r="LRE52" s="84"/>
      <c r="LRF52" s="84"/>
      <c r="LRG52" s="84"/>
      <c r="LRH52" s="84"/>
      <c r="LRI52" s="84"/>
      <c r="LRJ52" s="84"/>
      <c r="LRK52" s="84"/>
      <c r="LRL52" s="84"/>
      <c r="LRM52" s="84"/>
      <c r="LRN52" s="84"/>
      <c r="LRO52" s="84"/>
      <c r="LRP52" s="84"/>
      <c r="LRQ52" s="84"/>
      <c r="LRR52" s="84"/>
      <c r="LRS52" s="84"/>
      <c r="LRT52" s="84"/>
      <c r="LRU52" s="84"/>
      <c r="LRV52" s="84"/>
      <c r="LRW52" s="84"/>
      <c r="LRX52" s="84"/>
      <c r="LRY52" s="84"/>
      <c r="LRZ52" s="84"/>
      <c r="LSA52" s="84"/>
      <c r="LSB52" s="84"/>
      <c r="LSC52" s="84"/>
      <c r="LSD52" s="84"/>
      <c r="LSE52" s="84"/>
      <c r="LSF52" s="84"/>
      <c r="LSG52" s="84"/>
      <c r="LSH52" s="84"/>
      <c r="LSI52" s="84"/>
      <c r="LSJ52" s="84"/>
      <c r="LSK52" s="84"/>
      <c r="LSL52" s="84"/>
      <c r="LSM52" s="84"/>
      <c r="LSN52" s="84"/>
      <c r="LSO52" s="84"/>
      <c r="LSP52" s="84"/>
      <c r="LSQ52" s="84"/>
      <c r="LSR52" s="84"/>
      <c r="LSS52" s="84"/>
      <c r="LST52" s="84"/>
      <c r="LSU52" s="84"/>
      <c r="LSV52" s="84"/>
      <c r="LSW52" s="84"/>
      <c r="LSX52" s="84"/>
      <c r="LSY52" s="84"/>
      <c r="LSZ52" s="84"/>
      <c r="LTA52" s="84"/>
      <c r="LTB52" s="84"/>
      <c r="LTC52" s="84"/>
      <c r="LTD52" s="84"/>
      <c r="LTE52" s="84"/>
      <c r="LTF52" s="84"/>
      <c r="LTG52" s="84"/>
      <c r="LTH52" s="84"/>
      <c r="LTI52" s="84"/>
      <c r="LTJ52" s="84"/>
      <c r="LTK52" s="84"/>
      <c r="LTL52" s="84"/>
      <c r="LTM52" s="84"/>
      <c r="LTN52" s="84"/>
      <c r="LTO52" s="84"/>
      <c r="LTP52" s="84"/>
      <c r="LTQ52" s="84"/>
      <c r="LTR52" s="84"/>
      <c r="LTS52" s="84"/>
      <c r="LTT52" s="84"/>
      <c r="LTU52" s="84"/>
      <c r="LTV52" s="84"/>
      <c r="LTW52" s="84"/>
      <c r="LTX52" s="84"/>
      <c r="LTY52" s="84"/>
      <c r="LTZ52" s="84"/>
      <c r="LUA52" s="84"/>
      <c r="LUB52" s="84"/>
      <c r="LUC52" s="84"/>
      <c r="LUD52" s="84"/>
      <c r="LUE52" s="84"/>
      <c r="LUF52" s="84"/>
      <c r="LUG52" s="84"/>
      <c r="LUH52" s="84"/>
      <c r="LUI52" s="84"/>
      <c r="LUJ52" s="84"/>
      <c r="LUK52" s="84"/>
      <c r="LUL52" s="84"/>
      <c r="LUM52" s="84"/>
      <c r="LUN52" s="84"/>
      <c r="LUO52" s="84"/>
      <c r="LUP52" s="84"/>
      <c r="LUQ52" s="84"/>
      <c r="LUR52" s="84"/>
      <c r="LUS52" s="84"/>
      <c r="LUT52" s="84"/>
      <c r="LUU52" s="84"/>
      <c r="LUV52" s="84"/>
      <c r="LUW52" s="84"/>
      <c r="LUX52" s="84"/>
      <c r="LUY52" s="84"/>
      <c r="LUZ52" s="84"/>
      <c r="LVA52" s="84"/>
      <c r="LVB52" s="84"/>
      <c r="LVC52" s="84"/>
      <c r="LVD52" s="84"/>
      <c r="LVE52" s="84"/>
      <c r="LVF52" s="84"/>
      <c r="LVG52" s="84"/>
      <c r="LVH52" s="84"/>
      <c r="LVI52" s="84"/>
      <c r="LVJ52" s="84"/>
      <c r="LVK52" s="84"/>
      <c r="LVL52" s="84"/>
      <c r="LVM52" s="84"/>
      <c r="LVN52" s="84"/>
      <c r="LVO52" s="84"/>
      <c r="LVP52" s="84"/>
      <c r="LVQ52" s="84"/>
      <c r="LVR52" s="84"/>
      <c r="LVS52" s="84"/>
      <c r="LVT52" s="84"/>
      <c r="LVU52" s="84"/>
      <c r="LVV52" s="84"/>
      <c r="LVW52" s="84"/>
      <c r="LVX52" s="84"/>
      <c r="LVY52" s="84"/>
      <c r="LVZ52" s="84"/>
      <c r="LWA52" s="84"/>
      <c r="LWB52" s="84"/>
      <c r="LWC52" s="84"/>
      <c r="LWD52" s="84"/>
      <c r="LWE52" s="84"/>
      <c r="LWF52" s="84"/>
      <c r="LWG52" s="84"/>
      <c r="LWH52" s="84"/>
      <c r="LWI52" s="84"/>
      <c r="LWJ52" s="84"/>
      <c r="LWK52" s="84"/>
      <c r="LWL52" s="84"/>
      <c r="LWM52" s="84"/>
      <c r="LWN52" s="84"/>
      <c r="LWO52" s="84"/>
      <c r="LWP52" s="84"/>
      <c r="LWQ52" s="84"/>
      <c r="LWR52" s="84"/>
      <c r="LWS52" s="84"/>
      <c r="LWT52" s="84"/>
      <c r="LWU52" s="84"/>
      <c r="LWV52" s="84"/>
      <c r="LWW52" s="84"/>
      <c r="LWX52" s="84"/>
      <c r="LWY52" s="84"/>
      <c r="LWZ52" s="84"/>
      <c r="LXA52" s="84"/>
      <c r="LXB52" s="84"/>
      <c r="LXC52" s="84"/>
      <c r="LXD52" s="84"/>
      <c r="LXE52" s="84"/>
      <c r="LXF52" s="84"/>
      <c r="LXG52" s="84"/>
      <c r="LXH52" s="84"/>
      <c r="LXI52" s="84"/>
      <c r="LXJ52" s="84"/>
      <c r="LXK52" s="84"/>
      <c r="LXL52" s="84"/>
      <c r="LXM52" s="84"/>
      <c r="LXN52" s="84"/>
      <c r="LXO52" s="84"/>
      <c r="LXP52" s="84"/>
      <c r="LXQ52" s="84"/>
      <c r="LXR52" s="84"/>
      <c r="LXS52" s="84"/>
      <c r="LXT52" s="84"/>
      <c r="LXU52" s="84"/>
      <c r="LXV52" s="84"/>
      <c r="LXW52" s="84"/>
      <c r="LXX52" s="84"/>
      <c r="LXY52" s="84"/>
      <c r="LXZ52" s="84"/>
      <c r="LYA52" s="84"/>
      <c r="LYB52" s="84"/>
      <c r="LYC52" s="84"/>
      <c r="LYD52" s="84"/>
      <c r="LYE52" s="84"/>
      <c r="LYF52" s="84"/>
      <c r="LYG52" s="84"/>
      <c r="LYH52" s="84"/>
      <c r="LYI52" s="84"/>
      <c r="LYJ52" s="84"/>
      <c r="LYK52" s="84"/>
      <c r="LYL52" s="84"/>
      <c r="LYM52" s="84"/>
      <c r="LYN52" s="84"/>
      <c r="LYO52" s="84"/>
      <c r="LYP52" s="84"/>
      <c r="LYQ52" s="84"/>
      <c r="LYR52" s="84"/>
      <c r="LYS52" s="84"/>
      <c r="LYT52" s="84"/>
      <c r="LYU52" s="84"/>
      <c r="LYV52" s="84"/>
      <c r="LYW52" s="84"/>
      <c r="LYX52" s="84"/>
      <c r="LYY52" s="84"/>
      <c r="LYZ52" s="84"/>
      <c r="LZA52" s="84"/>
      <c r="LZB52" s="84"/>
      <c r="LZC52" s="84"/>
      <c r="LZD52" s="84"/>
      <c r="LZE52" s="84"/>
      <c r="LZF52" s="84"/>
      <c r="LZG52" s="84"/>
      <c r="LZH52" s="84"/>
      <c r="LZI52" s="84"/>
      <c r="LZJ52" s="84"/>
      <c r="LZK52" s="84"/>
      <c r="LZL52" s="84"/>
      <c r="LZM52" s="84"/>
      <c r="LZN52" s="84"/>
      <c r="LZO52" s="84"/>
      <c r="LZP52" s="84"/>
      <c r="LZQ52" s="84"/>
      <c r="LZR52" s="84"/>
      <c r="LZS52" s="84"/>
      <c r="LZT52" s="84"/>
      <c r="LZU52" s="84"/>
      <c r="LZV52" s="84"/>
      <c r="LZW52" s="84"/>
      <c r="LZX52" s="84"/>
      <c r="LZY52" s="84"/>
      <c r="LZZ52" s="84"/>
      <c r="MAA52" s="84"/>
      <c r="MAB52" s="84"/>
      <c r="MAC52" s="84"/>
      <c r="MAD52" s="84"/>
      <c r="MAE52" s="84"/>
      <c r="MAF52" s="84"/>
      <c r="MAG52" s="84"/>
      <c r="MAH52" s="84"/>
      <c r="MAI52" s="84"/>
      <c r="MAJ52" s="84"/>
      <c r="MAK52" s="84"/>
      <c r="MAL52" s="84"/>
      <c r="MAM52" s="84"/>
      <c r="MAN52" s="84"/>
      <c r="MAO52" s="84"/>
      <c r="MAP52" s="84"/>
      <c r="MAQ52" s="84"/>
      <c r="MAR52" s="84"/>
      <c r="MAS52" s="84"/>
      <c r="MAT52" s="84"/>
      <c r="MAU52" s="84"/>
      <c r="MAV52" s="84"/>
      <c r="MAW52" s="84"/>
      <c r="MAX52" s="84"/>
      <c r="MAY52" s="84"/>
      <c r="MAZ52" s="84"/>
      <c r="MBA52" s="84"/>
      <c r="MBB52" s="84"/>
      <c r="MBC52" s="84"/>
      <c r="MBD52" s="84"/>
      <c r="MBE52" s="84"/>
      <c r="MBF52" s="84"/>
      <c r="MBG52" s="84"/>
      <c r="MBH52" s="84"/>
      <c r="MBI52" s="84"/>
      <c r="MBJ52" s="84"/>
      <c r="MBK52" s="84"/>
      <c r="MBL52" s="84"/>
      <c r="MBM52" s="84"/>
      <c r="MBN52" s="84"/>
      <c r="MBO52" s="84"/>
      <c r="MBP52" s="84"/>
      <c r="MBQ52" s="84"/>
      <c r="MBR52" s="84"/>
      <c r="MBS52" s="84"/>
      <c r="MBT52" s="84"/>
      <c r="MBU52" s="84"/>
      <c r="MBV52" s="84"/>
      <c r="MBW52" s="84"/>
      <c r="MBX52" s="84"/>
      <c r="MBY52" s="84"/>
      <c r="MBZ52" s="84"/>
      <c r="MCA52" s="84"/>
      <c r="MCB52" s="84"/>
      <c r="MCC52" s="84"/>
      <c r="MCD52" s="84"/>
      <c r="MCE52" s="84"/>
      <c r="MCF52" s="84"/>
      <c r="MCG52" s="84"/>
      <c r="MCH52" s="84"/>
      <c r="MCI52" s="84"/>
      <c r="MCJ52" s="84"/>
      <c r="MCK52" s="84"/>
      <c r="MCL52" s="84"/>
      <c r="MCM52" s="84"/>
      <c r="MCN52" s="84"/>
      <c r="MCO52" s="84"/>
      <c r="MCP52" s="84"/>
      <c r="MCQ52" s="84"/>
      <c r="MCR52" s="84"/>
      <c r="MCS52" s="84"/>
      <c r="MCT52" s="84"/>
      <c r="MCU52" s="84"/>
      <c r="MCV52" s="84"/>
      <c r="MCW52" s="84"/>
      <c r="MCX52" s="84"/>
      <c r="MCY52" s="84"/>
      <c r="MCZ52" s="84"/>
      <c r="MDA52" s="84"/>
      <c r="MDB52" s="84"/>
      <c r="MDC52" s="84"/>
      <c r="MDD52" s="84"/>
      <c r="MDE52" s="84"/>
      <c r="MDF52" s="84"/>
      <c r="MDG52" s="84"/>
      <c r="MDH52" s="84"/>
      <c r="MDI52" s="84"/>
      <c r="MDJ52" s="84"/>
      <c r="MDK52" s="84"/>
      <c r="MDL52" s="84"/>
      <c r="MDM52" s="84"/>
      <c r="MDN52" s="84"/>
      <c r="MDO52" s="84"/>
      <c r="MDP52" s="84"/>
      <c r="MDQ52" s="84"/>
      <c r="MDR52" s="84"/>
      <c r="MDS52" s="84"/>
      <c r="MDT52" s="84"/>
      <c r="MDU52" s="84"/>
      <c r="MDV52" s="84"/>
      <c r="MDW52" s="84"/>
      <c r="MDX52" s="84"/>
      <c r="MDY52" s="84"/>
      <c r="MDZ52" s="84"/>
      <c r="MEA52" s="84"/>
      <c r="MEB52" s="84"/>
      <c r="MEC52" s="84"/>
      <c r="MED52" s="84"/>
      <c r="MEE52" s="84"/>
      <c r="MEF52" s="84"/>
      <c r="MEG52" s="84"/>
      <c r="MEH52" s="84"/>
      <c r="MEI52" s="84"/>
      <c r="MEJ52" s="84"/>
      <c r="MEK52" s="84"/>
      <c r="MEL52" s="84"/>
      <c r="MEM52" s="84"/>
      <c r="MEN52" s="84"/>
      <c r="MEO52" s="84"/>
      <c r="MEP52" s="84"/>
      <c r="MEQ52" s="84"/>
      <c r="MER52" s="84"/>
      <c r="MES52" s="84"/>
      <c r="MET52" s="84"/>
      <c r="MEU52" s="84"/>
      <c r="MEV52" s="84"/>
      <c r="MEW52" s="84"/>
      <c r="MEX52" s="84"/>
      <c r="MEY52" s="84"/>
      <c r="MEZ52" s="84"/>
      <c r="MFA52" s="84"/>
      <c r="MFB52" s="84"/>
      <c r="MFC52" s="84"/>
      <c r="MFD52" s="84"/>
      <c r="MFE52" s="84"/>
      <c r="MFF52" s="84"/>
      <c r="MFG52" s="84"/>
      <c r="MFH52" s="84"/>
      <c r="MFI52" s="84"/>
      <c r="MFJ52" s="84"/>
      <c r="MFK52" s="84"/>
      <c r="MFL52" s="84"/>
      <c r="MFM52" s="84"/>
      <c r="MFN52" s="84"/>
      <c r="MFO52" s="84"/>
      <c r="MFP52" s="84"/>
      <c r="MFQ52" s="84"/>
      <c r="MFR52" s="84"/>
      <c r="MFS52" s="84"/>
      <c r="MFT52" s="84"/>
      <c r="MFU52" s="84"/>
      <c r="MFV52" s="84"/>
      <c r="MFW52" s="84"/>
      <c r="MFX52" s="84"/>
      <c r="MFY52" s="84"/>
      <c r="MFZ52" s="84"/>
      <c r="MGA52" s="84"/>
      <c r="MGB52" s="84"/>
      <c r="MGC52" s="84"/>
      <c r="MGD52" s="84"/>
      <c r="MGE52" s="84"/>
      <c r="MGF52" s="84"/>
      <c r="MGG52" s="84"/>
      <c r="MGH52" s="84"/>
      <c r="MGI52" s="84"/>
      <c r="MGJ52" s="84"/>
      <c r="MGK52" s="84"/>
      <c r="MGL52" s="84"/>
      <c r="MGM52" s="84"/>
      <c r="MGN52" s="84"/>
      <c r="MGO52" s="84"/>
      <c r="MGP52" s="84"/>
      <c r="MGQ52" s="84"/>
      <c r="MGR52" s="84"/>
      <c r="MGS52" s="84"/>
      <c r="MGT52" s="84"/>
      <c r="MGU52" s="84"/>
      <c r="MGV52" s="84"/>
      <c r="MGW52" s="84"/>
      <c r="MGX52" s="84"/>
      <c r="MGY52" s="84"/>
      <c r="MGZ52" s="84"/>
      <c r="MHA52" s="84"/>
      <c r="MHB52" s="84"/>
      <c r="MHC52" s="84"/>
      <c r="MHD52" s="84"/>
      <c r="MHE52" s="84"/>
      <c r="MHF52" s="84"/>
      <c r="MHG52" s="84"/>
      <c r="MHH52" s="84"/>
      <c r="MHI52" s="84"/>
      <c r="MHJ52" s="84"/>
      <c r="MHK52" s="84"/>
      <c r="MHL52" s="84"/>
      <c r="MHM52" s="84"/>
      <c r="MHN52" s="84"/>
      <c r="MHO52" s="84"/>
      <c r="MHP52" s="84"/>
      <c r="MHQ52" s="84"/>
      <c r="MHR52" s="84"/>
      <c r="MHS52" s="84"/>
      <c r="MHT52" s="84"/>
      <c r="MHU52" s="84"/>
      <c r="MHV52" s="84"/>
      <c r="MHW52" s="84"/>
      <c r="MHX52" s="84"/>
      <c r="MHY52" s="84"/>
      <c r="MHZ52" s="84"/>
      <c r="MIA52" s="84"/>
      <c r="MIB52" s="84"/>
      <c r="MIC52" s="84"/>
      <c r="MID52" s="84"/>
      <c r="MIE52" s="84"/>
      <c r="MIF52" s="84"/>
      <c r="MIG52" s="84"/>
      <c r="MIH52" s="84"/>
      <c r="MII52" s="84"/>
      <c r="MIJ52" s="84"/>
      <c r="MIK52" s="84"/>
      <c r="MIL52" s="84"/>
      <c r="MIM52" s="84"/>
      <c r="MIN52" s="84"/>
      <c r="MIO52" s="84"/>
      <c r="MIP52" s="84"/>
      <c r="MIQ52" s="84"/>
      <c r="MIR52" s="84"/>
      <c r="MIS52" s="84"/>
      <c r="MIT52" s="84"/>
      <c r="MIU52" s="84"/>
      <c r="MIV52" s="84"/>
      <c r="MIW52" s="84"/>
      <c r="MIX52" s="84"/>
      <c r="MIY52" s="84"/>
      <c r="MIZ52" s="84"/>
      <c r="MJA52" s="84"/>
      <c r="MJB52" s="84"/>
      <c r="MJC52" s="84"/>
      <c r="MJD52" s="84"/>
      <c r="MJE52" s="84"/>
      <c r="MJF52" s="84"/>
      <c r="MJG52" s="84"/>
      <c r="MJH52" s="84"/>
      <c r="MJI52" s="84"/>
      <c r="MJJ52" s="84"/>
      <c r="MJK52" s="84"/>
      <c r="MJL52" s="84"/>
      <c r="MJM52" s="84"/>
      <c r="MJN52" s="84"/>
      <c r="MJO52" s="84"/>
      <c r="MJP52" s="84"/>
      <c r="MJQ52" s="84"/>
      <c r="MJR52" s="84"/>
      <c r="MJS52" s="84"/>
      <c r="MJT52" s="84"/>
      <c r="MJU52" s="84"/>
      <c r="MJV52" s="84"/>
      <c r="MJW52" s="84"/>
      <c r="MJX52" s="84"/>
      <c r="MJY52" s="84"/>
      <c r="MJZ52" s="84"/>
      <c r="MKA52" s="84"/>
      <c r="MKB52" s="84"/>
      <c r="MKC52" s="84"/>
      <c r="MKD52" s="84"/>
      <c r="MKE52" s="84"/>
      <c r="MKF52" s="84"/>
      <c r="MKG52" s="84"/>
      <c r="MKH52" s="84"/>
      <c r="MKI52" s="84"/>
      <c r="MKJ52" s="84"/>
      <c r="MKK52" s="84"/>
      <c r="MKL52" s="84"/>
      <c r="MKM52" s="84"/>
      <c r="MKN52" s="84"/>
      <c r="MKO52" s="84"/>
      <c r="MKP52" s="84"/>
      <c r="MKQ52" s="84"/>
      <c r="MKR52" s="84"/>
      <c r="MKS52" s="84"/>
      <c r="MKT52" s="84"/>
      <c r="MKU52" s="84"/>
      <c r="MKV52" s="84"/>
      <c r="MKW52" s="84"/>
      <c r="MKX52" s="84"/>
      <c r="MKY52" s="84"/>
      <c r="MKZ52" s="84"/>
      <c r="MLA52" s="84"/>
      <c r="MLB52" s="84"/>
      <c r="MLC52" s="84"/>
      <c r="MLD52" s="84"/>
      <c r="MLE52" s="84"/>
      <c r="MLF52" s="84"/>
      <c r="MLG52" s="84"/>
      <c r="MLH52" s="84"/>
      <c r="MLI52" s="84"/>
      <c r="MLJ52" s="84"/>
      <c r="MLK52" s="84"/>
      <c r="MLL52" s="84"/>
      <c r="MLM52" s="84"/>
      <c r="MLN52" s="84"/>
      <c r="MLO52" s="84"/>
      <c r="MLP52" s="84"/>
      <c r="MLQ52" s="84"/>
      <c r="MLR52" s="84"/>
      <c r="MLS52" s="84"/>
      <c r="MLT52" s="84"/>
      <c r="MLU52" s="84"/>
      <c r="MLV52" s="84"/>
      <c r="MLW52" s="84"/>
      <c r="MLX52" s="84"/>
      <c r="MLY52" s="84"/>
      <c r="MLZ52" s="84"/>
      <c r="MMA52" s="84"/>
      <c r="MMB52" s="84"/>
      <c r="MMC52" s="84"/>
      <c r="MMD52" s="84"/>
      <c r="MME52" s="84"/>
      <c r="MMF52" s="84"/>
      <c r="MMG52" s="84"/>
      <c r="MMH52" s="84"/>
      <c r="MMI52" s="84"/>
      <c r="MMJ52" s="84"/>
      <c r="MMK52" s="84"/>
      <c r="MML52" s="84"/>
      <c r="MMM52" s="84"/>
      <c r="MMN52" s="84"/>
      <c r="MMO52" s="84"/>
      <c r="MMP52" s="84"/>
      <c r="MMQ52" s="84"/>
      <c r="MMR52" s="84"/>
      <c r="MMS52" s="84"/>
      <c r="MMT52" s="84"/>
      <c r="MMU52" s="84"/>
      <c r="MMV52" s="84"/>
      <c r="MMW52" s="84"/>
      <c r="MMX52" s="84"/>
      <c r="MMY52" s="84"/>
      <c r="MMZ52" s="84"/>
      <c r="MNA52" s="84"/>
      <c r="MNB52" s="84"/>
      <c r="MNC52" s="84"/>
      <c r="MND52" s="84"/>
      <c r="MNE52" s="84"/>
      <c r="MNF52" s="84"/>
      <c r="MNG52" s="84"/>
      <c r="MNH52" s="84"/>
      <c r="MNI52" s="84"/>
      <c r="MNJ52" s="84"/>
      <c r="MNK52" s="84"/>
      <c r="MNL52" s="84"/>
      <c r="MNM52" s="84"/>
      <c r="MNN52" s="84"/>
      <c r="MNO52" s="84"/>
      <c r="MNP52" s="84"/>
      <c r="MNQ52" s="84"/>
      <c r="MNR52" s="84"/>
      <c r="MNS52" s="84"/>
      <c r="MNT52" s="84"/>
      <c r="MNU52" s="84"/>
      <c r="MNV52" s="84"/>
      <c r="MNW52" s="84"/>
      <c r="MNX52" s="84"/>
      <c r="MNY52" s="84"/>
      <c r="MNZ52" s="84"/>
      <c r="MOA52" s="84"/>
      <c r="MOB52" s="84"/>
      <c r="MOC52" s="84"/>
      <c r="MOD52" s="84"/>
      <c r="MOE52" s="84"/>
      <c r="MOF52" s="84"/>
      <c r="MOG52" s="84"/>
      <c r="MOH52" s="84"/>
      <c r="MOI52" s="84"/>
      <c r="MOJ52" s="84"/>
      <c r="MOK52" s="84"/>
      <c r="MOL52" s="84"/>
      <c r="MOM52" s="84"/>
      <c r="MON52" s="84"/>
      <c r="MOO52" s="84"/>
      <c r="MOP52" s="84"/>
      <c r="MOQ52" s="84"/>
      <c r="MOR52" s="84"/>
      <c r="MOS52" s="84"/>
      <c r="MOT52" s="84"/>
      <c r="MOU52" s="84"/>
      <c r="MOV52" s="84"/>
      <c r="MOW52" s="84"/>
      <c r="MOX52" s="84"/>
      <c r="MOY52" s="84"/>
      <c r="MOZ52" s="84"/>
      <c r="MPA52" s="84"/>
      <c r="MPB52" s="84"/>
      <c r="MPC52" s="84"/>
      <c r="MPD52" s="84"/>
      <c r="MPE52" s="84"/>
      <c r="MPF52" s="84"/>
      <c r="MPG52" s="84"/>
      <c r="MPH52" s="84"/>
      <c r="MPI52" s="84"/>
      <c r="MPJ52" s="84"/>
      <c r="MPK52" s="84"/>
      <c r="MPL52" s="84"/>
      <c r="MPM52" s="84"/>
      <c r="MPN52" s="84"/>
      <c r="MPO52" s="84"/>
      <c r="MPP52" s="84"/>
      <c r="MPQ52" s="84"/>
      <c r="MPR52" s="84"/>
      <c r="MPS52" s="84"/>
      <c r="MPT52" s="84"/>
      <c r="MPU52" s="84"/>
      <c r="MPV52" s="84"/>
      <c r="MPW52" s="84"/>
      <c r="MPX52" s="84"/>
      <c r="MPY52" s="84"/>
      <c r="MPZ52" s="84"/>
      <c r="MQA52" s="84"/>
      <c r="MQB52" s="84"/>
      <c r="MQC52" s="84"/>
      <c r="MQD52" s="84"/>
      <c r="MQE52" s="84"/>
      <c r="MQF52" s="84"/>
      <c r="MQG52" s="84"/>
      <c r="MQH52" s="84"/>
      <c r="MQI52" s="84"/>
      <c r="MQJ52" s="84"/>
      <c r="MQK52" s="84"/>
      <c r="MQL52" s="84"/>
      <c r="MQM52" s="84"/>
      <c r="MQN52" s="84"/>
      <c r="MQO52" s="84"/>
      <c r="MQP52" s="84"/>
      <c r="MQQ52" s="84"/>
      <c r="MQR52" s="84"/>
      <c r="MQS52" s="84"/>
      <c r="MQT52" s="84"/>
      <c r="MQU52" s="84"/>
      <c r="MQV52" s="84"/>
      <c r="MQW52" s="84"/>
      <c r="MQX52" s="84"/>
      <c r="MQY52" s="84"/>
      <c r="MQZ52" s="84"/>
      <c r="MRA52" s="84"/>
      <c r="MRB52" s="84"/>
      <c r="MRC52" s="84"/>
      <c r="MRD52" s="84"/>
      <c r="MRE52" s="84"/>
      <c r="MRF52" s="84"/>
      <c r="MRG52" s="84"/>
      <c r="MRH52" s="84"/>
      <c r="MRI52" s="84"/>
      <c r="MRJ52" s="84"/>
      <c r="MRK52" s="84"/>
      <c r="MRL52" s="84"/>
      <c r="MRM52" s="84"/>
      <c r="MRN52" s="84"/>
      <c r="MRO52" s="84"/>
      <c r="MRP52" s="84"/>
      <c r="MRQ52" s="84"/>
      <c r="MRR52" s="84"/>
      <c r="MRS52" s="84"/>
      <c r="MRT52" s="84"/>
      <c r="MRU52" s="84"/>
      <c r="MRV52" s="84"/>
      <c r="MRW52" s="84"/>
      <c r="MRX52" s="84"/>
      <c r="MRY52" s="84"/>
      <c r="MRZ52" s="84"/>
      <c r="MSA52" s="84"/>
      <c r="MSB52" s="84"/>
      <c r="MSC52" s="84"/>
      <c r="MSD52" s="84"/>
      <c r="MSE52" s="84"/>
      <c r="MSF52" s="84"/>
      <c r="MSG52" s="84"/>
      <c r="MSH52" s="84"/>
      <c r="MSI52" s="84"/>
      <c r="MSJ52" s="84"/>
      <c r="MSK52" s="84"/>
      <c r="MSL52" s="84"/>
      <c r="MSM52" s="84"/>
      <c r="MSN52" s="84"/>
      <c r="MSO52" s="84"/>
      <c r="MSP52" s="84"/>
      <c r="MSQ52" s="84"/>
      <c r="MSR52" s="84"/>
      <c r="MSS52" s="84"/>
      <c r="MST52" s="84"/>
      <c r="MSU52" s="84"/>
      <c r="MSV52" s="84"/>
      <c r="MSW52" s="84"/>
      <c r="MSX52" s="84"/>
      <c r="MSY52" s="84"/>
      <c r="MSZ52" s="84"/>
      <c r="MTA52" s="84"/>
      <c r="MTB52" s="84"/>
      <c r="MTC52" s="84"/>
      <c r="MTD52" s="84"/>
      <c r="MTE52" s="84"/>
      <c r="MTF52" s="84"/>
      <c r="MTG52" s="84"/>
      <c r="MTH52" s="84"/>
      <c r="MTI52" s="84"/>
      <c r="MTJ52" s="84"/>
      <c r="MTK52" s="84"/>
      <c r="MTL52" s="84"/>
      <c r="MTM52" s="84"/>
      <c r="MTN52" s="84"/>
      <c r="MTO52" s="84"/>
      <c r="MTP52" s="84"/>
      <c r="MTQ52" s="84"/>
      <c r="MTR52" s="84"/>
      <c r="MTS52" s="84"/>
      <c r="MTT52" s="84"/>
      <c r="MTU52" s="84"/>
      <c r="MTV52" s="84"/>
      <c r="MTW52" s="84"/>
      <c r="MTX52" s="84"/>
      <c r="MTY52" s="84"/>
      <c r="MTZ52" s="84"/>
      <c r="MUA52" s="84"/>
      <c r="MUB52" s="84"/>
      <c r="MUC52" s="84"/>
      <c r="MUD52" s="84"/>
      <c r="MUE52" s="84"/>
      <c r="MUF52" s="84"/>
      <c r="MUG52" s="84"/>
      <c r="MUH52" s="84"/>
      <c r="MUI52" s="84"/>
      <c r="MUJ52" s="84"/>
      <c r="MUK52" s="84"/>
      <c r="MUL52" s="84"/>
      <c r="MUM52" s="84"/>
      <c r="MUN52" s="84"/>
      <c r="MUO52" s="84"/>
      <c r="MUP52" s="84"/>
      <c r="MUQ52" s="84"/>
      <c r="MUR52" s="84"/>
      <c r="MUS52" s="84"/>
      <c r="MUT52" s="84"/>
      <c r="MUU52" s="84"/>
      <c r="MUV52" s="84"/>
      <c r="MUW52" s="84"/>
      <c r="MUX52" s="84"/>
      <c r="MUY52" s="84"/>
      <c r="MUZ52" s="84"/>
      <c r="MVA52" s="84"/>
      <c r="MVB52" s="84"/>
      <c r="MVC52" s="84"/>
      <c r="MVD52" s="84"/>
      <c r="MVE52" s="84"/>
      <c r="MVF52" s="84"/>
      <c r="MVG52" s="84"/>
      <c r="MVH52" s="84"/>
      <c r="MVI52" s="84"/>
      <c r="MVJ52" s="84"/>
      <c r="MVK52" s="84"/>
      <c r="MVL52" s="84"/>
      <c r="MVM52" s="84"/>
      <c r="MVN52" s="84"/>
      <c r="MVO52" s="84"/>
      <c r="MVP52" s="84"/>
      <c r="MVQ52" s="84"/>
      <c r="MVR52" s="84"/>
      <c r="MVS52" s="84"/>
      <c r="MVT52" s="84"/>
      <c r="MVU52" s="84"/>
      <c r="MVV52" s="84"/>
      <c r="MVW52" s="84"/>
      <c r="MVX52" s="84"/>
      <c r="MVY52" s="84"/>
      <c r="MVZ52" s="84"/>
      <c r="MWA52" s="84"/>
      <c r="MWB52" s="84"/>
      <c r="MWC52" s="84"/>
      <c r="MWD52" s="84"/>
      <c r="MWE52" s="84"/>
      <c r="MWF52" s="84"/>
      <c r="MWG52" s="84"/>
      <c r="MWH52" s="84"/>
      <c r="MWI52" s="84"/>
      <c r="MWJ52" s="84"/>
      <c r="MWK52" s="84"/>
      <c r="MWL52" s="84"/>
      <c r="MWM52" s="84"/>
      <c r="MWN52" s="84"/>
      <c r="MWO52" s="84"/>
      <c r="MWP52" s="84"/>
      <c r="MWQ52" s="84"/>
      <c r="MWR52" s="84"/>
      <c r="MWS52" s="84"/>
      <c r="MWT52" s="84"/>
      <c r="MWU52" s="84"/>
      <c r="MWV52" s="84"/>
      <c r="MWW52" s="84"/>
      <c r="MWX52" s="84"/>
      <c r="MWY52" s="84"/>
      <c r="MWZ52" s="84"/>
      <c r="MXA52" s="84"/>
      <c r="MXB52" s="84"/>
      <c r="MXC52" s="84"/>
      <c r="MXD52" s="84"/>
      <c r="MXE52" s="84"/>
      <c r="MXF52" s="84"/>
      <c r="MXG52" s="84"/>
      <c r="MXH52" s="84"/>
      <c r="MXI52" s="84"/>
      <c r="MXJ52" s="84"/>
      <c r="MXK52" s="84"/>
      <c r="MXL52" s="84"/>
      <c r="MXM52" s="84"/>
      <c r="MXN52" s="84"/>
      <c r="MXO52" s="84"/>
      <c r="MXP52" s="84"/>
      <c r="MXQ52" s="84"/>
      <c r="MXR52" s="84"/>
      <c r="MXS52" s="84"/>
      <c r="MXT52" s="84"/>
      <c r="MXU52" s="84"/>
      <c r="MXV52" s="84"/>
      <c r="MXW52" s="84"/>
      <c r="MXX52" s="84"/>
      <c r="MXY52" s="84"/>
      <c r="MXZ52" s="84"/>
      <c r="MYA52" s="84"/>
      <c r="MYB52" s="84"/>
      <c r="MYC52" s="84"/>
      <c r="MYD52" s="84"/>
      <c r="MYE52" s="84"/>
      <c r="MYF52" s="84"/>
      <c r="MYG52" s="84"/>
      <c r="MYH52" s="84"/>
      <c r="MYI52" s="84"/>
      <c r="MYJ52" s="84"/>
      <c r="MYK52" s="84"/>
      <c r="MYL52" s="84"/>
      <c r="MYM52" s="84"/>
      <c r="MYN52" s="84"/>
      <c r="MYO52" s="84"/>
      <c r="MYP52" s="84"/>
      <c r="MYQ52" s="84"/>
      <c r="MYR52" s="84"/>
      <c r="MYS52" s="84"/>
      <c r="MYT52" s="84"/>
      <c r="MYU52" s="84"/>
      <c r="MYV52" s="84"/>
      <c r="MYW52" s="84"/>
      <c r="MYX52" s="84"/>
      <c r="MYY52" s="84"/>
      <c r="MYZ52" s="84"/>
      <c r="MZA52" s="84"/>
      <c r="MZB52" s="84"/>
      <c r="MZC52" s="84"/>
      <c r="MZD52" s="84"/>
      <c r="MZE52" s="84"/>
      <c r="MZF52" s="84"/>
      <c r="MZG52" s="84"/>
      <c r="MZH52" s="84"/>
      <c r="MZI52" s="84"/>
      <c r="MZJ52" s="84"/>
      <c r="MZK52" s="84"/>
      <c r="MZL52" s="84"/>
      <c r="MZM52" s="84"/>
      <c r="MZN52" s="84"/>
      <c r="MZO52" s="84"/>
      <c r="MZP52" s="84"/>
      <c r="MZQ52" s="84"/>
      <c r="MZR52" s="84"/>
      <c r="MZS52" s="84"/>
      <c r="MZT52" s="84"/>
      <c r="MZU52" s="84"/>
      <c r="MZV52" s="84"/>
      <c r="MZW52" s="84"/>
      <c r="MZX52" s="84"/>
      <c r="MZY52" s="84"/>
      <c r="MZZ52" s="84"/>
      <c r="NAA52" s="84"/>
      <c r="NAB52" s="84"/>
      <c r="NAC52" s="84"/>
      <c r="NAD52" s="84"/>
      <c r="NAE52" s="84"/>
      <c r="NAF52" s="84"/>
      <c r="NAG52" s="84"/>
      <c r="NAH52" s="84"/>
      <c r="NAI52" s="84"/>
      <c r="NAJ52" s="84"/>
      <c r="NAK52" s="84"/>
      <c r="NAL52" s="84"/>
      <c r="NAM52" s="84"/>
      <c r="NAN52" s="84"/>
      <c r="NAO52" s="84"/>
      <c r="NAP52" s="84"/>
      <c r="NAQ52" s="84"/>
      <c r="NAR52" s="84"/>
      <c r="NAS52" s="84"/>
      <c r="NAT52" s="84"/>
      <c r="NAU52" s="84"/>
      <c r="NAV52" s="84"/>
      <c r="NAW52" s="84"/>
      <c r="NAX52" s="84"/>
      <c r="NAY52" s="84"/>
      <c r="NAZ52" s="84"/>
      <c r="NBA52" s="84"/>
      <c r="NBB52" s="84"/>
      <c r="NBC52" s="84"/>
      <c r="NBD52" s="84"/>
      <c r="NBE52" s="84"/>
      <c r="NBF52" s="84"/>
      <c r="NBG52" s="84"/>
      <c r="NBH52" s="84"/>
      <c r="NBI52" s="84"/>
      <c r="NBJ52" s="84"/>
      <c r="NBK52" s="84"/>
      <c r="NBL52" s="84"/>
      <c r="NBM52" s="84"/>
      <c r="NBN52" s="84"/>
      <c r="NBO52" s="84"/>
      <c r="NBP52" s="84"/>
      <c r="NBQ52" s="84"/>
      <c r="NBR52" s="84"/>
      <c r="NBS52" s="84"/>
      <c r="NBT52" s="84"/>
      <c r="NBU52" s="84"/>
      <c r="NBV52" s="84"/>
      <c r="NBW52" s="84"/>
      <c r="NBX52" s="84"/>
      <c r="NBY52" s="84"/>
      <c r="NBZ52" s="84"/>
      <c r="NCA52" s="84"/>
      <c r="NCB52" s="84"/>
      <c r="NCC52" s="84"/>
      <c r="NCD52" s="84"/>
      <c r="NCE52" s="84"/>
      <c r="NCF52" s="84"/>
      <c r="NCG52" s="84"/>
      <c r="NCH52" s="84"/>
      <c r="NCI52" s="84"/>
      <c r="NCJ52" s="84"/>
      <c r="NCK52" s="84"/>
      <c r="NCL52" s="84"/>
      <c r="NCM52" s="84"/>
      <c r="NCN52" s="84"/>
      <c r="NCO52" s="84"/>
      <c r="NCP52" s="84"/>
      <c r="NCQ52" s="84"/>
      <c r="NCR52" s="84"/>
      <c r="NCS52" s="84"/>
      <c r="NCT52" s="84"/>
      <c r="NCU52" s="84"/>
      <c r="NCV52" s="84"/>
      <c r="NCW52" s="84"/>
      <c r="NCX52" s="84"/>
      <c r="NCY52" s="84"/>
      <c r="NCZ52" s="84"/>
      <c r="NDA52" s="84"/>
      <c r="NDB52" s="84"/>
      <c r="NDC52" s="84"/>
      <c r="NDD52" s="84"/>
      <c r="NDE52" s="84"/>
      <c r="NDF52" s="84"/>
      <c r="NDG52" s="84"/>
      <c r="NDH52" s="84"/>
      <c r="NDI52" s="84"/>
      <c r="NDJ52" s="84"/>
      <c r="NDK52" s="84"/>
      <c r="NDL52" s="84"/>
      <c r="NDM52" s="84"/>
      <c r="NDN52" s="84"/>
      <c r="NDO52" s="84"/>
      <c r="NDP52" s="84"/>
      <c r="NDQ52" s="84"/>
      <c r="NDR52" s="84"/>
      <c r="NDS52" s="84"/>
      <c r="NDT52" s="84"/>
      <c r="NDU52" s="84"/>
      <c r="NDV52" s="84"/>
      <c r="NDW52" s="84"/>
      <c r="NDX52" s="84"/>
      <c r="NDY52" s="84"/>
      <c r="NDZ52" s="84"/>
      <c r="NEA52" s="84"/>
      <c r="NEB52" s="84"/>
      <c r="NEC52" s="84"/>
      <c r="NED52" s="84"/>
      <c r="NEE52" s="84"/>
      <c r="NEF52" s="84"/>
      <c r="NEG52" s="84"/>
      <c r="NEH52" s="84"/>
      <c r="NEI52" s="84"/>
      <c r="NEJ52" s="84"/>
      <c r="NEK52" s="84"/>
      <c r="NEL52" s="84"/>
      <c r="NEM52" s="84"/>
      <c r="NEN52" s="84"/>
      <c r="NEO52" s="84"/>
      <c r="NEP52" s="84"/>
      <c r="NEQ52" s="84"/>
      <c r="NER52" s="84"/>
      <c r="NES52" s="84"/>
      <c r="NET52" s="84"/>
      <c r="NEU52" s="84"/>
      <c r="NEV52" s="84"/>
      <c r="NEW52" s="84"/>
      <c r="NEX52" s="84"/>
      <c r="NEY52" s="84"/>
      <c r="NEZ52" s="84"/>
      <c r="NFA52" s="84"/>
      <c r="NFB52" s="84"/>
      <c r="NFC52" s="84"/>
      <c r="NFD52" s="84"/>
      <c r="NFE52" s="84"/>
      <c r="NFF52" s="84"/>
      <c r="NFG52" s="84"/>
      <c r="NFH52" s="84"/>
      <c r="NFI52" s="84"/>
      <c r="NFJ52" s="84"/>
      <c r="NFK52" s="84"/>
      <c r="NFL52" s="84"/>
      <c r="NFM52" s="84"/>
      <c r="NFN52" s="84"/>
      <c r="NFO52" s="84"/>
      <c r="NFP52" s="84"/>
      <c r="NFQ52" s="84"/>
      <c r="NFR52" s="84"/>
      <c r="NFS52" s="84"/>
      <c r="NFT52" s="84"/>
      <c r="NFU52" s="84"/>
      <c r="NFV52" s="84"/>
      <c r="NFW52" s="84"/>
      <c r="NFX52" s="84"/>
      <c r="NFY52" s="84"/>
      <c r="NFZ52" s="84"/>
      <c r="NGA52" s="84"/>
      <c r="NGB52" s="84"/>
      <c r="NGC52" s="84"/>
      <c r="NGD52" s="84"/>
      <c r="NGE52" s="84"/>
      <c r="NGF52" s="84"/>
      <c r="NGG52" s="84"/>
      <c r="NGH52" s="84"/>
      <c r="NGI52" s="84"/>
      <c r="NGJ52" s="84"/>
      <c r="NGK52" s="84"/>
      <c r="NGL52" s="84"/>
      <c r="NGM52" s="84"/>
      <c r="NGN52" s="84"/>
      <c r="NGO52" s="84"/>
      <c r="NGP52" s="84"/>
      <c r="NGQ52" s="84"/>
      <c r="NGR52" s="84"/>
      <c r="NGS52" s="84"/>
      <c r="NGT52" s="84"/>
      <c r="NGU52" s="84"/>
      <c r="NGV52" s="84"/>
      <c r="NGW52" s="84"/>
      <c r="NGX52" s="84"/>
      <c r="NGY52" s="84"/>
      <c r="NGZ52" s="84"/>
      <c r="NHA52" s="84"/>
      <c r="NHB52" s="84"/>
      <c r="NHC52" s="84"/>
      <c r="NHD52" s="84"/>
      <c r="NHE52" s="84"/>
      <c r="NHF52" s="84"/>
      <c r="NHG52" s="84"/>
      <c r="NHH52" s="84"/>
      <c r="NHI52" s="84"/>
      <c r="NHJ52" s="84"/>
      <c r="NHK52" s="84"/>
      <c r="NHL52" s="84"/>
      <c r="NHM52" s="84"/>
      <c r="NHN52" s="84"/>
      <c r="NHO52" s="84"/>
      <c r="NHP52" s="84"/>
      <c r="NHQ52" s="84"/>
      <c r="NHR52" s="84"/>
      <c r="NHS52" s="84"/>
      <c r="NHT52" s="84"/>
      <c r="NHU52" s="84"/>
      <c r="NHV52" s="84"/>
      <c r="NHW52" s="84"/>
      <c r="NHX52" s="84"/>
      <c r="NHY52" s="84"/>
      <c r="NHZ52" s="84"/>
      <c r="NIA52" s="84"/>
      <c r="NIB52" s="84"/>
      <c r="NIC52" s="84"/>
      <c r="NID52" s="84"/>
      <c r="NIE52" s="84"/>
      <c r="NIF52" s="84"/>
      <c r="NIG52" s="84"/>
      <c r="NIH52" s="84"/>
      <c r="NII52" s="84"/>
      <c r="NIJ52" s="84"/>
      <c r="NIK52" s="84"/>
      <c r="NIL52" s="84"/>
      <c r="NIM52" s="84"/>
      <c r="NIN52" s="84"/>
      <c r="NIO52" s="84"/>
      <c r="NIP52" s="84"/>
      <c r="NIQ52" s="84"/>
      <c r="NIR52" s="84"/>
      <c r="NIS52" s="84"/>
      <c r="NIT52" s="84"/>
      <c r="NIU52" s="84"/>
      <c r="NIV52" s="84"/>
      <c r="NIW52" s="84"/>
      <c r="NIX52" s="84"/>
      <c r="NIY52" s="84"/>
      <c r="NIZ52" s="84"/>
      <c r="NJA52" s="84"/>
      <c r="NJB52" s="84"/>
      <c r="NJC52" s="84"/>
      <c r="NJD52" s="84"/>
      <c r="NJE52" s="84"/>
      <c r="NJF52" s="84"/>
      <c r="NJG52" s="84"/>
      <c r="NJH52" s="84"/>
      <c r="NJI52" s="84"/>
      <c r="NJJ52" s="84"/>
      <c r="NJK52" s="84"/>
      <c r="NJL52" s="84"/>
      <c r="NJM52" s="84"/>
      <c r="NJN52" s="84"/>
      <c r="NJO52" s="84"/>
      <c r="NJP52" s="84"/>
      <c r="NJQ52" s="84"/>
      <c r="NJR52" s="84"/>
      <c r="NJS52" s="84"/>
      <c r="NJT52" s="84"/>
      <c r="NJU52" s="84"/>
      <c r="NJV52" s="84"/>
      <c r="NJW52" s="84"/>
      <c r="NJX52" s="84"/>
      <c r="NJY52" s="84"/>
      <c r="NJZ52" s="84"/>
      <c r="NKA52" s="84"/>
      <c r="NKB52" s="84"/>
      <c r="NKC52" s="84"/>
      <c r="NKD52" s="84"/>
      <c r="NKE52" s="84"/>
      <c r="NKF52" s="84"/>
      <c r="NKG52" s="84"/>
      <c r="NKH52" s="84"/>
      <c r="NKI52" s="84"/>
      <c r="NKJ52" s="84"/>
      <c r="NKK52" s="84"/>
      <c r="NKL52" s="84"/>
      <c r="NKM52" s="84"/>
      <c r="NKN52" s="84"/>
      <c r="NKO52" s="84"/>
      <c r="NKP52" s="84"/>
      <c r="NKQ52" s="84"/>
      <c r="NKR52" s="84"/>
      <c r="NKS52" s="84"/>
      <c r="NKT52" s="84"/>
      <c r="NKU52" s="84"/>
      <c r="NKV52" s="84"/>
      <c r="NKW52" s="84"/>
      <c r="NKX52" s="84"/>
      <c r="NKY52" s="84"/>
      <c r="NKZ52" s="84"/>
      <c r="NLA52" s="84"/>
      <c r="NLB52" s="84"/>
      <c r="NLC52" s="84"/>
      <c r="NLD52" s="84"/>
      <c r="NLE52" s="84"/>
      <c r="NLF52" s="84"/>
      <c r="NLG52" s="84"/>
      <c r="NLH52" s="84"/>
      <c r="NLI52" s="84"/>
      <c r="NLJ52" s="84"/>
      <c r="NLK52" s="84"/>
      <c r="NLL52" s="84"/>
      <c r="NLM52" s="84"/>
      <c r="NLN52" s="84"/>
      <c r="NLO52" s="84"/>
      <c r="NLP52" s="84"/>
      <c r="NLQ52" s="84"/>
      <c r="NLR52" s="84"/>
      <c r="NLS52" s="84"/>
      <c r="NLT52" s="84"/>
      <c r="NLU52" s="84"/>
      <c r="NLV52" s="84"/>
      <c r="NLW52" s="84"/>
      <c r="NLX52" s="84"/>
      <c r="NLY52" s="84"/>
      <c r="NLZ52" s="84"/>
      <c r="NMA52" s="84"/>
      <c r="NMB52" s="84"/>
      <c r="NMC52" s="84"/>
      <c r="NMD52" s="84"/>
      <c r="NME52" s="84"/>
      <c r="NMF52" s="84"/>
      <c r="NMG52" s="84"/>
      <c r="NMH52" s="84"/>
      <c r="NMI52" s="84"/>
      <c r="NMJ52" s="84"/>
      <c r="NMK52" s="84"/>
      <c r="NML52" s="84"/>
      <c r="NMM52" s="84"/>
      <c r="NMN52" s="84"/>
      <c r="NMO52" s="84"/>
      <c r="NMP52" s="84"/>
      <c r="NMQ52" s="84"/>
      <c r="NMR52" s="84"/>
      <c r="NMS52" s="84"/>
      <c r="NMT52" s="84"/>
      <c r="NMU52" s="84"/>
      <c r="NMV52" s="84"/>
      <c r="NMW52" s="84"/>
      <c r="NMX52" s="84"/>
      <c r="NMY52" s="84"/>
      <c r="NMZ52" s="84"/>
      <c r="NNA52" s="84"/>
      <c r="NNB52" s="84"/>
      <c r="NNC52" s="84"/>
      <c r="NND52" s="84"/>
      <c r="NNE52" s="84"/>
      <c r="NNF52" s="84"/>
      <c r="NNG52" s="84"/>
      <c r="NNH52" s="84"/>
      <c r="NNI52" s="84"/>
      <c r="NNJ52" s="84"/>
      <c r="NNK52" s="84"/>
      <c r="NNL52" s="84"/>
      <c r="NNM52" s="84"/>
      <c r="NNN52" s="84"/>
      <c r="NNO52" s="84"/>
      <c r="NNP52" s="84"/>
      <c r="NNQ52" s="84"/>
      <c r="NNR52" s="84"/>
      <c r="NNS52" s="84"/>
      <c r="NNT52" s="84"/>
      <c r="NNU52" s="84"/>
      <c r="NNV52" s="84"/>
      <c r="NNW52" s="84"/>
      <c r="NNX52" s="84"/>
      <c r="NNY52" s="84"/>
      <c r="NNZ52" s="84"/>
      <c r="NOA52" s="84"/>
      <c r="NOB52" s="84"/>
      <c r="NOC52" s="84"/>
      <c r="NOD52" s="84"/>
      <c r="NOE52" s="84"/>
      <c r="NOF52" s="84"/>
      <c r="NOG52" s="84"/>
      <c r="NOH52" s="84"/>
      <c r="NOI52" s="84"/>
      <c r="NOJ52" s="84"/>
      <c r="NOK52" s="84"/>
      <c r="NOL52" s="84"/>
      <c r="NOM52" s="84"/>
      <c r="NON52" s="84"/>
      <c r="NOO52" s="84"/>
      <c r="NOP52" s="84"/>
      <c r="NOQ52" s="84"/>
      <c r="NOR52" s="84"/>
      <c r="NOS52" s="84"/>
      <c r="NOT52" s="84"/>
      <c r="NOU52" s="84"/>
      <c r="NOV52" s="84"/>
      <c r="NOW52" s="84"/>
      <c r="NOX52" s="84"/>
      <c r="NOY52" s="84"/>
      <c r="NOZ52" s="84"/>
      <c r="NPA52" s="84"/>
      <c r="NPB52" s="84"/>
      <c r="NPC52" s="84"/>
      <c r="NPD52" s="84"/>
      <c r="NPE52" s="84"/>
      <c r="NPF52" s="84"/>
      <c r="NPG52" s="84"/>
      <c r="NPH52" s="84"/>
      <c r="NPI52" s="84"/>
      <c r="NPJ52" s="84"/>
      <c r="NPK52" s="84"/>
      <c r="NPL52" s="84"/>
      <c r="NPM52" s="84"/>
      <c r="NPN52" s="84"/>
      <c r="NPO52" s="84"/>
      <c r="NPP52" s="84"/>
      <c r="NPQ52" s="84"/>
      <c r="NPR52" s="84"/>
      <c r="NPS52" s="84"/>
      <c r="NPT52" s="84"/>
      <c r="NPU52" s="84"/>
      <c r="NPV52" s="84"/>
      <c r="NPW52" s="84"/>
      <c r="NPX52" s="84"/>
      <c r="NPY52" s="84"/>
      <c r="NPZ52" s="84"/>
      <c r="NQA52" s="84"/>
      <c r="NQB52" s="84"/>
      <c r="NQC52" s="84"/>
      <c r="NQD52" s="84"/>
      <c r="NQE52" s="84"/>
      <c r="NQF52" s="84"/>
      <c r="NQG52" s="84"/>
      <c r="NQH52" s="84"/>
      <c r="NQI52" s="84"/>
      <c r="NQJ52" s="84"/>
      <c r="NQK52" s="84"/>
      <c r="NQL52" s="84"/>
      <c r="NQM52" s="84"/>
      <c r="NQN52" s="84"/>
      <c r="NQO52" s="84"/>
      <c r="NQP52" s="84"/>
      <c r="NQQ52" s="84"/>
      <c r="NQR52" s="84"/>
      <c r="NQS52" s="84"/>
      <c r="NQT52" s="84"/>
      <c r="NQU52" s="84"/>
      <c r="NQV52" s="84"/>
      <c r="NQW52" s="84"/>
      <c r="NQX52" s="84"/>
      <c r="NQY52" s="84"/>
      <c r="NQZ52" s="84"/>
      <c r="NRA52" s="84"/>
      <c r="NRB52" s="84"/>
      <c r="NRC52" s="84"/>
      <c r="NRD52" s="84"/>
      <c r="NRE52" s="84"/>
      <c r="NRF52" s="84"/>
      <c r="NRG52" s="84"/>
      <c r="NRH52" s="84"/>
      <c r="NRI52" s="84"/>
      <c r="NRJ52" s="84"/>
      <c r="NRK52" s="84"/>
      <c r="NRL52" s="84"/>
      <c r="NRM52" s="84"/>
      <c r="NRN52" s="84"/>
      <c r="NRO52" s="84"/>
      <c r="NRP52" s="84"/>
      <c r="NRQ52" s="84"/>
      <c r="NRR52" s="84"/>
      <c r="NRS52" s="84"/>
      <c r="NRT52" s="84"/>
      <c r="NRU52" s="84"/>
      <c r="NRV52" s="84"/>
      <c r="NRW52" s="84"/>
      <c r="NRX52" s="84"/>
      <c r="NRY52" s="84"/>
      <c r="NRZ52" s="84"/>
      <c r="NSA52" s="84"/>
      <c r="NSB52" s="84"/>
      <c r="NSC52" s="84"/>
      <c r="NSD52" s="84"/>
      <c r="NSE52" s="84"/>
      <c r="NSF52" s="84"/>
      <c r="NSG52" s="84"/>
      <c r="NSH52" s="84"/>
      <c r="NSI52" s="84"/>
      <c r="NSJ52" s="84"/>
      <c r="NSK52" s="84"/>
      <c r="NSL52" s="84"/>
      <c r="NSM52" s="84"/>
      <c r="NSN52" s="84"/>
      <c r="NSO52" s="84"/>
      <c r="NSP52" s="84"/>
      <c r="NSQ52" s="84"/>
      <c r="NSR52" s="84"/>
      <c r="NSS52" s="84"/>
      <c r="NST52" s="84"/>
      <c r="NSU52" s="84"/>
      <c r="NSV52" s="84"/>
      <c r="NSW52" s="84"/>
      <c r="NSX52" s="84"/>
      <c r="NSY52" s="84"/>
      <c r="NSZ52" s="84"/>
      <c r="NTA52" s="84"/>
      <c r="NTB52" s="84"/>
      <c r="NTC52" s="84"/>
      <c r="NTD52" s="84"/>
      <c r="NTE52" s="84"/>
      <c r="NTF52" s="84"/>
      <c r="NTG52" s="84"/>
      <c r="NTH52" s="84"/>
      <c r="NTI52" s="84"/>
      <c r="NTJ52" s="84"/>
      <c r="NTK52" s="84"/>
      <c r="NTL52" s="84"/>
      <c r="NTM52" s="84"/>
      <c r="NTN52" s="84"/>
      <c r="NTO52" s="84"/>
      <c r="NTP52" s="84"/>
      <c r="NTQ52" s="84"/>
      <c r="NTR52" s="84"/>
      <c r="NTS52" s="84"/>
      <c r="NTT52" s="84"/>
      <c r="NTU52" s="84"/>
      <c r="NTV52" s="84"/>
      <c r="NTW52" s="84"/>
      <c r="NTX52" s="84"/>
      <c r="NTY52" s="84"/>
      <c r="NTZ52" s="84"/>
      <c r="NUA52" s="84"/>
      <c r="NUB52" s="84"/>
      <c r="NUC52" s="84"/>
      <c r="NUD52" s="84"/>
      <c r="NUE52" s="84"/>
      <c r="NUF52" s="84"/>
      <c r="NUG52" s="84"/>
      <c r="NUH52" s="84"/>
      <c r="NUI52" s="84"/>
      <c r="NUJ52" s="84"/>
      <c r="NUK52" s="84"/>
      <c r="NUL52" s="84"/>
      <c r="NUM52" s="84"/>
      <c r="NUN52" s="84"/>
      <c r="NUO52" s="84"/>
      <c r="NUP52" s="84"/>
      <c r="NUQ52" s="84"/>
      <c r="NUR52" s="84"/>
      <c r="NUS52" s="84"/>
      <c r="NUT52" s="84"/>
      <c r="NUU52" s="84"/>
      <c r="NUV52" s="84"/>
      <c r="NUW52" s="84"/>
      <c r="NUX52" s="84"/>
      <c r="NUY52" s="84"/>
      <c r="NUZ52" s="84"/>
      <c r="NVA52" s="84"/>
      <c r="NVB52" s="84"/>
      <c r="NVC52" s="84"/>
      <c r="NVD52" s="84"/>
      <c r="NVE52" s="84"/>
      <c r="NVF52" s="84"/>
      <c r="NVG52" s="84"/>
      <c r="NVH52" s="84"/>
      <c r="NVI52" s="84"/>
      <c r="NVJ52" s="84"/>
      <c r="NVK52" s="84"/>
      <c r="NVL52" s="84"/>
      <c r="NVM52" s="84"/>
      <c r="NVN52" s="84"/>
      <c r="NVO52" s="84"/>
      <c r="NVP52" s="84"/>
      <c r="NVQ52" s="84"/>
      <c r="NVR52" s="84"/>
      <c r="NVS52" s="84"/>
      <c r="NVT52" s="84"/>
      <c r="NVU52" s="84"/>
      <c r="NVV52" s="84"/>
      <c r="NVW52" s="84"/>
      <c r="NVX52" s="84"/>
      <c r="NVY52" s="84"/>
      <c r="NVZ52" s="84"/>
      <c r="NWA52" s="84"/>
      <c r="NWB52" s="84"/>
      <c r="NWC52" s="84"/>
      <c r="NWD52" s="84"/>
      <c r="NWE52" s="84"/>
      <c r="NWF52" s="84"/>
      <c r="NWG52" s="84"/>
      <c r="NWH52" s="84"/>
      <c r="NWI52" s="84"/>
      <c r="NWJ52" s="84"/>
      <c r="NWK52" s="84"/>
      <c r="NWL52" s="84"/>
      <c r="NWM52" s="84"/>
      <c r="NWN52" s="84"/>
      <c r="NWO52" s="84"/>
      <c r="NWP52" s="84"/>
      <c r="NWQ52" s="84"/>
      <c r="NWR52" s="84"/>
      <c r="NWS52" s="84"/>
      <c r="NWT52" s="84"/>
      <c r="NWU52" s="84"/>
      <c r="NWV52" s="84"/>
      <c r="NWW52" s="84"/>
      <c r="NWX52" s="84"/>
      <c r="NWY52" s="84"/>
      <c r="NWZ52" s="84"/>
      <c r="NXA52" s="84"/>
      <c r="NXB52" s="84"/>
      <c r="NXC52" s="84"/>
      <c r="NXD52" s="84"/>
      <c r="NXE52" s="84"/>
      <c r="NXF52" s="84"/>
      <c r="NXG52" s="84"/>
      <c r="NXH52" s="84"/>
      <c r="NXI52" s="84"/>
      <c r="NXJ52" s="84"/>
      <c r="NXK52" s="84"/>
      <c r="NXL52" s="84"/>
      <c r="NXM52" s="84"/>
      <c r="NXN52" s="84"/>
      <c r="NXO52" s="84"/>
      <c r="NXP52" s="84"/>
      <c r="NXQ52" s="84"/>
      <c r="NXR52" s="84"/>
      <c r="NXS52" s="84"/>
      <c r="NXT52" s="84"/>
      <c r="NXU52" s="84"/>
      <c r="NXV52" s="84"/>
      <c r="NXW52" s="84"/>
      <c r="NXX52" s="84"/>
      <c r="NXY52" s="84"/>
      <c r="NXZ52" s="84"/>
      <c r="NYA52" s="84"/>
      <c r="NYB52" s="84"/>
      <c r="NYC52" s="84"/>
      <c r="NYD52" s="84"/>
      <c r="NYE52" s="84"/>
      <c r="NYF52" s="84"/>
      <c r="NYG52" s="84"/>
      <c r="NYH52" s="84"/>
      <c r="NYI52" s="84"/>
      <c r="NYJ52" s="84"/>
      <c r="NYK52" s="84"/>
      <c r="NYL52" s="84"/>
      <c r="NYM52" s="84"/>
      <c r="NYN52" s="84"/>
      <c r="NYO52" s="84"/>
      <c r="NYP52" s="84"/>
      <c r="NYQ52" s="84"/>
      <c r="NYR52" s="84"/>
      <c r="NYS52" s="84"/>
      <c r="NYT52" s="84"/>
      <c r="NYU52" s="84"/>
      <c r="NYV52" s="84"/>
      <c r="NYW52" s="84"/>
      <c r="NYX52" s="84"/>
      <c r="NYY52" s="84"/>
      <c r="NYZ52" s="84"/>
      <c r="NZA52" s="84"/>
      <c r="NZB52" s="84"/>
      <c r="NZC52" s="84"/>
      <c r="NZD52" s="84"/>
      <c r="NZE52" s="84"/>
      <c r="NZF52" s="84"/>
      <c r="NZG52" s="84"/>
      <c r="NZH52" s="84"/>
      <c r="NZI52" s="84"/>
      <c r="NZJ52" s="84"/>
      <c r="NZK52" s="84"/>
      <c r="NZL52" s="84"/>
      <c r="NZM52" s="84"/>
      <c r="NZN52" s="84"/>
      <c r="NZO52" s="84"/>
      <c r="NZP52" s="84"/>
      <c r="NZQ52" s="84"/>
      <c r="NZR52" s="84"/>
      <c r="NZS52" s="84"/>
      <c r="NZT52" s="84"/>
      <c r="NZU52" s="84"/>
      <c r="NZV52" s="84"/>
      <c r="NZW52" s="84"/>
      <c r="NZX52" s="84"/>
      <c r="NZY52" s="84"/>
      <c r="NZZ52" s="84"/>
      <c r="OAA52" s="84"/>
      <c r="OAB52" s="84"/>
      <c r="OAC52" s="84"/>
      <c r="OAD52" s="84"/>
      <c r="OAE52" s="84"/>
      <c r="OAF52" s="84"/>
      <c r="OAG52" s="84"/>
      <c r="OAH52" s="84"/>
      <c r="OAI52" s="84"/>
      <c r="OAJ52" s="84"/>
      <c r="OAK52" s="84"/>
      <c r="OAL52" s="84"/>
      <c r="OAM52" s="84"/>
      <c r="OAN52" s="84"/>
      <c r="OAO52" s="84"/>
      <c r="OAP52" s="84"/>
      <c r="OAQ52" s="84"/>
      <c r="OAR52" s="84"/>
      <c r="OAS52" s="84"/>
      <c r="OAT52" s="84"/>
      <c r="OAU52" s="84"/>
      <c r="OAV52" s="84"/>
      <c r="OAW52" s="84"/>
      <c r="OAX52" s="84"/>
      <c r="OAY52" s="84"/>
      <c r="OAZ52" s="84"/>
      <c r="OBA52" s="84"/>
      <c r="OBB52" s="84"/>
      <c r="OBC52" s="84"/>
      <c r="OBD52" s="84"/>
      <c r="OBE52" s="84"/>
      <c r="OBF52" s="84"/>
      <c r="OBG52" s="84"/>
      <c r="OBH52" s="84"/>
      <c r="OBI52" s="84"/>
      <c r="OBJ52" s="84"/>
      <c r="OBK52" s="84"/>
      <c r="OBL52" s="84"/>
      <c r="OBM52" s="84"/>
      <c r="OBN52" s="84"/>
      <c r="OBO52" s="84"/>
      <c r="OBP52" s="84"/>
      <c r="OBQ52" s="84"/>
      <c r="OBR52" s="84"/>
      <c r="OBS52" s="84"/>
      <c r="OBT52" s="84"/>
      <c r="OBU52" s="84"/>
      <c r="OBV52" s="84"/>
      <c r="OBW52" s="84"/>
      <c r="OBX52" s="84"/>
      <c r="OBY52" s="84"/>
      <c r="OBZ52" s="84"/>
      <c r="OCA52" s="84"/>
      <c r="OCB52" s="84"/>
      <c r="OCC52" s="84"/>
      <c r="OCD52" s="84"/>
      <c r="OCE52" s="84"/>
      <c r="OCF52" s="84"/>
      <c r="OCG52" s="84"/>
      <c r="OCH52" s="84"/>
      <c r="OCI52" s="84"/>
      <c r="OCJ52" s="84"/>
      <c r="OCK52" s="84"/>
      <c r="OCL52" s="84"/>
      <c r="OCM52" s="84"/>
      <c r="OCN52" s="84"/>
      <c r="OCO52" s="84"/>
      <c r="OCP52" s="84"/>
      <c r="OCQ52" s="84"/>
      <c r="OCR52" s="84"/>
      <c r="OCS52" s="84"/>
      <c r="OCT52" s="84"/>
      <c r="OCU52" s="84"/>
      <c r="OCV52" s="84"/>
      <c r="OCW52" s="84"/>
      <c r="OCX52" s="84"/>
      <c r="OCY52" s="84"/>
      <c r="OCZ52" s="84"/>
      <c r="ODA52" s="84"/>
      <c r="ODB52" s="84"/>
      <c r="ODC52" s="84"/>
      <c r="ODD52" s="84"/>
      <c r="ODE52" s="84"/>
      <c r="ODF52" s="84"/>
      <c r="ODG52" s="84"/>
      <c r="ODH52" s="84"/>
      <c r="ODI52" s="84"/>
      <c r="ODJ52" s="84"/>
      <c r="ODK52" s="84"/>
      <c r="ODL52" s="84"/>
      <c r="ODM52" s="84"/>
      <c r="ODN52" s="84"/>
      <c r="ODO52" s="84"/>
      <c r="ODP52" s="84"/>
      <c r="ODQ52" s="84"/>
      <c r="ODR52" s="84"/>
      <c r="ODS52" s="84"/>
      <c r="ODT52" s="84"/>
      <c r="ODU52" s="84"/>
      <c r="ODV52" s="84"/>
      <c r="ODW52" s="84"/>
      <c r="ODX52" s="84"/>
      <c r="ODY52" s="84"/>
      <c r="ODZ52" s="84"/>
      <c r="OEA52" s="84"/>
      <c r="OEB52" s="84"/>
      <c r="OEC52" s="84"/>
      <c r="OED52" s="84"/>
      <c r="OEE52" s="84"/>
      <c r="OEF52" s="84"/>
      <c r="OEG52" s="84"/>
      <c r="OEH52" s="84"/>
      <c r="OEI52" s="84"/>
      <c r="OEJ52" s="84"/>
      <c r="OEK52" s="84"/>
      <c r="OEL52" s="84"/>
      <c r="OEM52" s="84"/>
      <c r="OEN52" s="84"/>
      <c r="OEO52" s="84"/>
      <c r="OEP52" s="84"/>
      <c r="OEQ52" s="84"/>
      <c r="OER52" s="84"/>
      <c r="OES52" s="84"/>
      <c r="OET52" s="84"/>
      <c r="OEU52" s="84"/>
      <c r="OEV52" s="84"/>
      <c r="OEW52" s="84"/>
      <c r="OEX52" s="84"/>
      <c r="OEY52" s="84"/>
      <c r="OEZ52" s="84"/>
      <c r="OFA52" s="84"/>
      <c r="OFB52" s="84"/>
      <c r="OFC52" s="84"/>
      <c r="OFD52" s="84"/>
      <c r="OFE52" s="84"/>
      <c r="OFF52" s="84"/>
      <c r="OFG52" s="84"/>
      <c r="OFH52" s="84"/>
      <c r="OFI52" s="84"/>
      <c r="OFJ52" s="84"/>
      <c r="OFK52" s="84"/>
      <c r="OFL52" s="84"/>
      <c r="OFM52" s="84"/>
      <c r="OFN52" s="84"/>
      <c r="OFO52" s="84"/>
      <c r="OFP52" s="84"/>
      <c r="OFQ52" s="84"/>
      <c r="OFR52" s="84"/>
      <c r="OFS52" s="84"/>
      <c r="OFT52" s="84"/>
      <c r="OFU52" s="84"/>
      <c r="OFV52" s="84"/>
      <c r="OFW52" s="84"/>
      <c r="OFX52" s="84"/>
      <c r="OFY52" s="84"/>
      <c r="OFZ52" s="84"/>
      <c r="OGA52" s="84"/>
      <c r="OGB52" s="84"/>
      <c r="OGC52" s="84"/>
      <c r="OGD52" s="84"/>
      <c r="OGE52" s="84"/>
      <c r="OGF52" s="84"/>
      <c r="OGG52" s="84"/>
      <c r="OGH52" s="84"/>
      <c r="OGI52" s="84"/>
      <c r="OGJ52" s="84"/>
      <c r="OGK52" s="84"/>
      <c r="OGL52" s="84"/>
      <c r="OGM52" s="84"/>
      <c r="OGN52" s="84"/>
      <c r="OGO52" s="84"/>
      <c r="OGP52" s="84"/>
      <c r="OGQ52" s="84"/>
      <c r="OGR52" s="84"/>
      <c r="OGS52" s="84"/>
      <c r="OGT52" s="84"/>
      <c r="OGU52" s="84"/>
      <c r="OGV52" s="84"/>
      <c r="OGW52" s="84"/>
      <c r="OGX52" s="84"/>
      <c r="OGY52" s="84"/>
      <c r="OGZ52" s="84"/>
      <c r="OHA52" s="84"/>
      <c r="OHB52" s="84"/>
      <c r="OHC52" s="84"/>
      <c r="OHD52" s="84"/>
      <c r="OHE52" s="84"/>
      <c r="OHF52" s="84"/>
      <c r="OHG52" s="84"/>
      <c r="OHH52" s="84"/>
      <c r="OHI52" s="84"/>
      <c r="OHJ52" s="84"/>
      <c r="OHK52" s="84"/>
      <c r="OHL52" s="84"/>
      <c r="OHM52" s="84"/>
      <c r="OHN52" s="84"/>
      <c r="OHO52" s="84"/>
      <c r="OHP52" s="84"/>
      <c r="OHQ52" s="84"/>
      <c r="OHR52" s="84"/>
      <c r="OHS52" s="84"/>
      <c r="OHT52" s="84"/>
      <c r="OHU52" s="84"/>
      <c r="OHV52" s="84"/>
      <c r="OHW52" s="84"/>
      <c r="OHX52" s="84"/>
      <c r="OHY52" s="84"/>
      <c r="OHZ52" s="84"/>
      <c r="OIA52" s="84"/>
      <c r="OIB52" s="84"/>
      <c r="OIC52" s="84"/>
      <c r="OID52" s="84"/>
      <c r="OIE52" s="84"/>
      <c r="OIF52" s="84"/>
      <c r="OIG52" s="84"/>
      <c r="OIH52" s="84"/>
      <c r="OII52" s="84"/>
      <c r="OIJ52" s="84"/>
      <c r="OIK52" s="84"/>
      <c r="OIL52" s="84"/>
      <c r="OIM52" s="84"/>
      <c r="OIN52" s="84"/>
      <c r="OIO52" s="84"/>
      <c r="OIP52" s="84"/>
      <c r="OIQ52" s="84"/>
      <c r="OIR52" s="84"/>
      <c r="OIS52" s="84"/>
      <c r="OIT52" s="84"/>
      <c r="OIU52" s="84"/>
      <c r="OIV52" s="84"/>
      <c r="OIW52" s="84"/>
      <c r="OIX52" s="84"/>
      <c r="OIY52" s="84"/>
      <c r="OIZ52" s="84"/>
      <c r="OJA52" s="84"/>
      <c r="OJB52" s="84"/>
      <c r="OJC52" s="84"/>
      <c r="OJD52" s="84"/>
      <c r="OJE52" s="84"/>
      <c r="OJF52" s="84"/>
      <c r="OJG52" s="84"/>
      <c r="OJH52" s="84"/>
      <c r="OJI52" s="84"/>
      <c r="OJJ52" s="84"/>
      <c r="OJK52" s="84"/>
      <c r="OJL52" s="84"/>
      <c r="OJM52" s="84"/>
      <c r="OJN52" s="84"/>
      <c r="OJO52" s="84"/>
      <c r="OJP52" s="84"/>
      <c r="OJQ52" s="84"/>
      <c r="OJR52" s="84"/>
      <c r="OJS52" s="84"/>
      <c r="OJT52" s="84"/>
      <c r="OJU52" s="84"/>
      <c r="OJV52" s="84"/>
      <c r="OJW52" s="84"/>
      <c r="OJX52" s="84"/>
      <c r="OJY52" s="84"/>
      <c r="OJZ52" s="84"/>
      <c r="OKA52" s="84"/>
      <c r="OKB52" s="84"/>
      <c r="OKC52" s="84"/>
      <c r="OKD52" s="84"/>
      <c r="OKE52" s="84"/>
      <c r="OKF52" s="84"/>
      <c r="OKG52" s="84"/>
      <c r="OKH52" s="84"/>
      <c r="OKI52" s="84"/>
      <c r="OKJ52" s="84"/>
      <c r="OKK52" s="84"/>
      <c r="OKL52" s="84"/>
      <c r="OKM52" s="84"/>
      <c r="OKN52" s="84"/>
      <c r="OKO52" s="84"/>
      <c r="OKP52" s="84"/>
      <c r="OKQ52" s="84"/>
      <c r="OKR52" s="84"/>
      <c r="OKS52" s="84"/>
      <c r="OKT52" s="84"/>
      <c r="OKU52" s="84"/>
      <c r="OKV52" s="84"/>
      <c r="OKW52" s="84"/>
      <c r="OKX52" s="84"/>
      <c r="OKY52" s="84"/>
      <c r="OKZ52" s="84"/>
      <c r="OLA52" s="84"/>
      <c r="OLB52" s="84"/>
      <c r="OLC52" s="84"/>
      <c r="OLD52" s="84"/>
      <c r="OLE52" s="84"/>
      <c r="OLF52" s="84"/>
      <c r="OLG52" s="84"/>
      <c r="OLH52" s="84"/>
      <c r="OLI52" s="84"/>
      <c r="OLJ52" s="84"/>
      <c r="OLK52" s="84"/>
      <c r="OLL52" s="84"/>
      <c r="OLM52" s="84"/>
      <c r="OLN52" s="84"/>
      <c r="OLO52" s="84"/>
      <c r="OLP52" s="84"/>
      <c r="OLQ52" s="84"/>
      <c r="OLR52" s="84"/>
      <c r="OLS52" s="84"/>
      <c r="OLT52" s="84"/>
      <c r="OLU52" s="84"/>
      <c r="OLV52" s="84"/>
      <c r="OLW52" s="84"/>
      <c r="OLX52" s="84"/>
      <c r="OLY52" s="84"/>
      <c r="OLZ52" s="84"/>
      <c r="OMA52" s="84"/>
      <c r="OMB52" s="84"/>
      <c r="OMC52" s="84"/>
      <c r="OMD52" s="84"/>
      <c r="OME52" s="84"/>
      <c r="OMF52" s="84"/>
      <c r="OMG52" s="84"/>
      <c r="OMH52" s="84"/>
      <c r="OMI52" s="84"/>
      <c r="OMJ52" s="84"/>
      <c r="OMK52" s="84"/>
      <c r="OML52" s="84"/>
      <c r="OMM52" s="84"/>
      <c r="OMN52" s="84"/>
      <c r="OMO52" s="84"/>
      <c r="OMP52" s="84"/>
      <c r="OMQ52" s="84"/>
      <c r="OMR52" s="84"/>
      <c r="OMS52" s="84"/>
      <c r="OMT52" s="84"/>
      <c r="OMU52" s="84"/>
      <c r="OMV52" s="84"/>
      <c r="OMW52" s="84"/>
      <c r="OMX52" s="84"/>
      <c r="OMY52" s="84"/>
      <c r="OMZ52" s="84"/>
      <c r="ONA52" s="84"/>
      <c r="ONB52" s="84"/>
      <c r="ONC52" s="84"/>
      <c r="OND52" s="84"/>
      <c r="ONE52" s="84"/>
      <c r="ONF52" s="84"/>
      <c r="ONG52" s="84"/>
      <c r="ONH52" s="84"/>
      <c r="ONI52" s="84"/>
      <c r="ONJ52" s="84"/>
      <c r="ONK52" s="84"/>
      <c r="ONL52" s="84"/>
      <c r="ONM52" s="84"/>
      <c r="ONN52" s="84"/>
      <c r="ONO52" s="84"/>
      <c r="ONP52" s="84"/>
      <c r="ONQ52" s="84"/>
      <c r="ONR52" s="84"/>
      <c r="ONS52" s="84"/>
      <c r="ONT52" s="84"/>
      <c r="ONU52" s="84"/>
      <c r="ONV52" s="84"/>
      <c r="ONW52" s="84"/>
      <c r="ONX52" s="84"/>
      <c r="ONY52" s="84"/>
      <c r="ONZ52" s="84"/>
      <c r="OOA52" s="84"/>
      <c r="OOB52" s="84"/>
      <c r="OOC52" s="84"/>
      <c r="OOD52" s="84"/>
      <c r="OOE52" s="84"/>
      <c r="OOF52" s="84"/>
      <c r="OOG52" s="84"/>
      <c r="OOH52" s="84"/>
      <c r="OOI52" s="84"/>
      <c r="OOJ52" s="84"/>
      <c r="OOK52" s="84"/>
      <c r="OOL52" s="84"/>
      <c r="OOM52" s="84"/>
      <c r="OON52" s="84"/>
      <c r="OOO52" s="84"/>
      <c r="OOP52" s="84"/>
      <c r="OOQ52" s="84"/>
      <c r="OOR52" s="84"/>
      <c r="OOS52" s="84"/>
      <c r="OOT52" s="84"/>
      <c r="OOU52" s="84"/>
      <c r="OOV52" s="84"/>
      <c r="OOW52" s="84"/>
      <c r="OOX52" s="84"/>
      <c r="OOY52" s="84"/>
      <c r="OOZ52" s="84"/>
      <c r="OPA52" s="84"/>
      <c r="OPB52" s="84"/>
      <c r="OPC52" s="84"/>
      <c r="OPD52" s="84"/>
      <c r="OPE52" s="84"/>
      <c r="OPF52" s="84"/>
      <c r="OPG52" s="84"/>
      <c r="OPH52" s="84"/>
      <c r="OPI52" s="84"/>
      <c r="OPJ52" s="84"/>
      <c r="OPK52" s="84"/>
      <c r="OPL52" s="84"/>
      <c r="OPM52" s="84"/>
      <c r="OPN52" s="84"/>
      <c r="OPO52" s="84"/>
      <c r="OPP52" s="84"/>
      <c r="OPQ52" s="84"/>
      <c r="OPR52" s="84"/>
      <c r="OPS52" s="84"/>
      <c r="OPT52" s="84"/>
      <c r="OPU52" s="84"/>
      <c r="OPV52" s="84"/>
      <c r="OPW52" s="84"/>
      <c r="OPX52" s="84"/>
      <c r="OPY52" s="84"/>
      <c r="OPZ52" s="84"/>
      <c r="OQA52" s="84"/>
      <c r="OQB52" s="84"/>
      <c r="OQC52" s="84"/>
      <c r="OQD52" s="84"/>
      <c r="OQE52" s="84"/>
      <c r="OQF52" s="84"/>
      <c r="OQG52" s="84"/>
      <c r="OQH52" s="84"/>
      <c r="OQI52" s="84"/>
      <c r="OQJ52" s="84"/>
      <c r="OQK52" s="84"/>
      <c r="OQL52" s="84"/>
      <c r="OQM52" s="84"/>
      <c r="OQN52" s="84"/>
      <c r="OQO52" s="84"/>
      <c r="OQP52" s="84"/>
      <c r="OQQ52" s="84"/>
      <c r="OQR52" s="84"/>
      <c r="OQS52" s="84"/>
      <c r="OQT52" s="84"/>
      <c r="OQU52" s="84"/>
      <c r="OQV52" s="84"/>
      <c r="OQW52" s="84"/>
      <c r="OQX52" s="84"/>
      <c r="OQY52" s="84"/>
      <c r="OQZ52" s="84"/>
      <c r="ORA52" s="84"/>
      <c r="ORB52" s="84"/>
      <c r="ORC52" s="84"/>
      <c r="ORD52" s="84"/>
      <c r="ORE52" s="84"/>
      <c r="ORF52" s="84"/>
      <c r="ORG52" s="84"/>
      <c r="ORH52" s="84"/>
      <c r="ORI52" s="84"/>
      <c r="ORJ52" s="84"/>
      <c r="ORK52" s="84"/>
      <c r="ORL52" s="84"/>
      <c r="ORM52" s="84"/>
      <c r="ORN52" s="84"/>
      <c r="ORO52" s="84"/>
      <c r="ORP52" s="84"/>
      <c r="ORQ52" s="84"/>
      <c r="ORR52" s="84"/>
      <c r="ORS52" s="84"/>
      <c r="ORT52" s="84"/>
      <c r="ORU52" s="84"/>
      <c r="ORV52" s="84"/>
      <c r="ORW52" s="84"/>
      <c r="ORX52" s="84"/>
      <c r="ORY52" s="84"/>
      <c r="ORZ52" s="84"/>
      <c r="OSA52" s="84"/>
      <c r="OSB52" s="84"/>
      <c r="OSC52" s="84"/>
      <c r="OSD52" s="84"/>
      <c r="OSE52" s="84"/>
      <c r="OSF52" s="84"/>
      <c r="OSG52" s="84"/>
      <c r="OSH52" s="84"/>
      <c r="OSI52" s="84"/>
      <c r="OSJ52" s="84"/>
      <c r="OSK52" s="84"/>
      <c r="OSL52" s="84"/>
      <c r="OSM52" s="84"/>
      <c r="OSN52" s="84"/>
      <c r="OSO52" s="84"/>
      <c r="OSP52" s="84"/>
      <c r="OSQ52" s="84"/>
      <c r="OSR52" s="84"/>
      <c r="OSS52" s="84"/>
      <c r="OST52" s="84"/>
      <c r="OSU52" s="84"/>
      <c r="OSV52" s="84"/>
      <c r="OSW52" s="84"/>
      <c r="OSX52" s="84"/>
      <c r="OSY52" s="84"/>
      <c r="OSZ52" s="84"/>
      <c r="OTA52" s="84"/>
      <c r="OTB52" s="84"/>
      <c r="OTC52" s="84"/>
      <c r="OTD52" s="84"/>
      <c r="OTE52" s="84"/>
      <c r="OTF52" s="84"/>
      <c r="OTG52" s="84"/>
      <c r="OTH52" s="84"/>
      <c r="OTI52" s="84"/>
      <c r="OTJ52" s="84"/>
      <c r="OTK52" s="84"/>
      <c r="OTL52" s="84"/>
      <c r="OTM52" s="84"/>
      <c r="OTN52" s="84"/>
      <c r="OTO52" s="84"/>
      <c r="OTP52" s="84"/>
      <c r="OTQ52" s="84"/>
      <c r="OTR52" s="84"/>
      <c r="OTS52" s="84"/>
      <c r="OTT52" s="84"/>
      <c r="OTU52" s="84"/>
      <c r="OTV52" s="84"/>
      <c r="OTW52" s="84"/>
      <c r="OTX52" s="84"/>
      <c r="OTY52" s="84"/>
      <c r="OTZ52" s="84"/>
      <c r="OUA52" s="84"/>
      <c r="OUB52" s="84"/>
      <c r="OUC52" s="84"/>
      <c r="OUD52" s="84"/>
      <c r="OUE52" s="84"/>
      <c r="OUF52" s="84"/>
      <c r="OUG52" s="84"/>
      <c r="OUH52" s="84"/>
      <c r="OUI52" s="84"/>
      <c r="OUJ52" s="84"/>
      <c r="OUK52" s="84"/>
      <c r="OUL52" s="84"/>
      <c r="OUM52" s="84"/>
      <c r="OUN52" s="84"/>
      <c r="OUO52" s="84"/>
      <c r="OUP52" s="84"/>
      <c r="OUQ52" s="84"/>
      <c r="OUR52" s="84"/>
      <c r="OUS52" s="84"/>
      <c r="OUT52" s="84"/>
      <c r="OUU52" s="84"/>
      <c r="OUV52" s="84"/>
      <c r="OUW52" s="84"/>
      <c r="OUX52" s="84"/>
      <c r="OUY52" s="84"/>
      <c r="OUZ52" s="84"/>
      <c r="OVA52" s="84"/>
      <c r="OVB52" s="84"/>
      <c r="OVC52" s="84"/>
      <c r="OVD52" s="84"/>
      <c r="OVE52" s="84"/>
      <c r="OVF52" s="84"/>
      <c r="OVG52" s="84"/>
      <c r="OVH52" s="84"/>
      <c r="OVI52" s="84"/>
      <c r="OVJ52" s="84"/>
      <c r="OVK52" s="84"/>
      <c r="OVL52" s="84"/>
      <c r="OVM52" s="84"/>
      <c r="OVN52" s="84"/>
      <c r="OVO52" s="84"/>
      <c r="OVP52" s="84"/>
      <c r="OVQ52" s="84"/>
      <c r="OVR52" s="84"/>
      <c r="OVS52" s="84"/>
      <c r="OVT52" s="84"/>
      <c r="OVU52" s="84"/>
      <c r="OVV52" s="84"/>
      <c r="OVW52" s="84"/>
      <c r="OVX52" s="84"/>
      <c r="OVY52" s="84"/>
      <c r="OVZ52" s="84"/>
      <c r="OWA52" s="84"/>
      <c r="OWB52" s="84"/>
      <c r="OWC52" s="84"/>
      <c r="OWD52" s="84"/>
      <c r="OWE52" s="84"/>
      <c r="OWF52" s="84"/>
      <c r="OWG52" s="84"/>
      <c r="OWH52" s="84"/>
      <c r="OWI52" s="84"/>
      <c r="OWJ52" s="84"/>
      <c r="OWK52" s="84"/>
      <c r="OWL52" s="84"/>
      <c r="OWM52" s="84"/>
      <c r="OWN52" s="84"/>
      <c r="OWO52" s="84"/>
      <c r="OWP52" s="84"/>
      <c r="OWQ52" s="84"/>
      <c r="OWR52" s="84"/>
      <c r="OWS52" s="84"/>
      <c r="OWT52" s="84"/>
      <c r="OWU52" s="84"/>
      <c r="OWV52" s="84"/>
      <c r="OWW52" s="84"/>
      <c r="OWX52" s="84"/>
      <c r="OWY52" s="84"/>
      <c r="OWZ52" s="84"/>
      <c r="OXA52" s="84"/>
      <c r="OXB52" s="84"/>
      <c r="OXC52" s="84"/>
      <c r="OXD52" s="84"/>
      <c r="OXE52" s="84"/>
      <c r="OXF52" s="84"/>
      <c r="OXG52" s="84"/>
      <c r="OXH52" s="84"/>
      <c r="OXI52" s="84"/>
      <c r="OXJ52" s="84"/>
      <c r="OXK52" s="84"/>
      <c r="OXL52" s="84"/>
      <c r="OXM52" s="84"/>
      <c r="OXN52" s="84"/>
      <c r="OXO52" s="84"/>
      <c r="OXP52" s="84"/>
      <c r="OXQ52" s="84"/>
      <c r="OXR52" s="84"/>
      <c r="OXS52" s="84"/>
      <c r="OXT52" s="84"/>
      <c r="OXU52" s="84"/>
      <c r="OXV52" s="84"/>
      <c r="OXW52" s="84"/>
      <c r="OXX52" s="84"/>
      <c r="OXY52" s="84"/>
      <c r="OXZ52" s="84"/>
      <c r="OYA52" s="84"/>
      <c r="OYB52" s="84"/>
      <c r="OYC52" s="84"/>
      <c r="OYD52" s="84"/>
      <c r="OYE52" s="84"/>
      <c r="OYF52" s="84"/>
      <c r="OYG52" s="84"/>
      <c r="OYH52" s="84"/>
      <c r="OYI52" s="84"/>
      <c r="OYJ52" s="84"/>
      <c r="OYK52" s="84"/>
      <c r="OYL52" s="84"/>
      <c r="OYM52" s="84"/>
      <c r="OYN52" s="84"/>
      <c r="OYO52" s="84"/>
      <c r="OYP52" s="84"/>
      <c r="OYQ52" s="84"/>
      <c r="OYR52" s="84"/>
      <c r="OYS52" s="84"/>
      <c r="OYT52" s="84"/>
      <c r="OYU52" s="84"/>
      <c r="OYV52" s="84"/>
      <c r="OYW52" s="84"/>
      <c r="OYX52" s="84"/>
      <c r="OYY52" s="84"/>
      <c r="OYZ52" s="84"/>
      <c r="OZA52" s="84"/>
      <c r="OZB52" s="84"/>
      <c r="OZC52" s="84"/>
      <c r="OZD52" s="84"/>
      <c r="OZE52" s="84"/>
      <c r="OZF52" s="84"/>
      <c r="OZG52" s="84"/>
      <c r="OZH52" s="84"/>
      <c r="OZI52" s="84"/>
      <c r="OZJ52" s="84"/>
      <c r="OZK52" s="84"/>
      <c r="OZL52" s="84"/>
      <c r="OZM52" s="84"/>
      <c r="OZN52" s="84"/>
      <c r="OZO52" s="84"/>
      <c r="OZP52" s="84"/>
      <c r="OZQ52" s="84"/>
      <c r="OZR52" s="84"/>
      <c r="OZS52" s="84"/>
      <c r="OZT52" s="84"/>
      <c r="OZU52" s="84"/>
      <c r="OZV52" s="84"/>
      <c r="OZW52" s="84"/>
      <c r="OZX52" s="84"/>
      <c r="OZY52" s="84"/>
      <c r="OZZ52" s="84"/>
      <c r="PAA52" s="84"/>
      <c r="PAB52" s="84"/>
      <c r="PAC52" s="84"/>
      <c r="PAD52" s="84"/>
      <c r="PAE52" s="84"/>
      <c r="PAF52" s="84"/>
      <c r="PAG52" s="84"/>
      <c r="PAH52" s="84"/>
      <c r="PAI52" s="84"/>
      <c r="PAJ52" s="84"/>
      <c r="PAK52" s="84"/>
      <c r="PAL52" s="84"/>
      <c r="PAM52" s="84"/>
      <c r="PAN52" s="84"/>
      <c r="PAO52" s="84"/>
      <c r="PAP52" s="84"/>
      <c r="PAQ52" s="84"/>
      <c r="PAR52" s="84"/>
      <c r="PAS52" s="84"/>
      <c r="PAT52" s="84"/>
      <c r="PAU52" s="84"/>
      <c r="PAV52" s="84"/>
      <c r="PAW52" s="84"/>
      <c r="PAX52" s="84"/>
      <c r="PAY52" s="84"/>
      <c r="PAZ52" s="84"/>
      <c r="PBA52" s="84"/>
      <c r="PBB52" s="84"/>
      <c r="PBC52" s="84"/>
      <c r="PBD52" s="84"/>
      <c r="PBE52" s="84"/>
      <c r="PBF52" s="84"/>
      <c r="PBG52" s="84"/>
      <c r="PBH52" s="84"/>
      <c r="PBI52" s="84"/>
      <c r="PBJ52" s="84"/>
      <c r="PBK52" s="84"/>
      <c r="PBL52" s="84"/>
      <c r="PBM52" s="84"/>
      <c r="PBN52" s="84"/>
      <c r="PBO52" s="84"/>
      <c r="PBP52" s="84"/>
      <c r="PBQ52" s="84"/>
      <c r="PBR52" s="84"/>
      <c r="PBS52" s="84"/>
      <c r="PBT52" s="84"/>
      <c r="PBU52" s="84"/>
      <c r="PBV52" s="84"/>
      <c r="PBW52" s="84"/>
      <c r="PBX52" s="84"/>
      <c r="PBY52" s="84"/>
      <c r="PBZ52" s="84"/>
      <c r="PCA52" s="84"/>
      <c r="PCB52" s="84"/>
      <c r="PCC52" s="84"/>
      <c r="PCD52" s="84"/>
      <c r="PCE52" s="84"/>
      <c r="PCF52" s="84"/>
      <c r="PCG52" s="84"/>
      <c r="PCH52" s="84"/>
      <c r="PCI52" s="84"/>
      <c r="PCJ52" s="84"/>
      <c r="PCK52" s="84"/>
      <c r="PCL52" s="84"/>
      <c r="PCM52" s="84"/>
      <c r="PCN52" s="84"/>
      <c r="PCO52" s="84"/>
      <c r="PCP52" s="84"/>
      <c r="PCQ52" s="84"/>
      <c r="PCR52" s="84"/>
      <c r="PCS52" s="84"/>
      <c r="PCT52" s="84"/>
      <c r="PCU52" s="84"/>
      <c r="PCV52" s="84"/>
      <c r="PCW52" s="84"/>
      <c r="PCX52" s="84"/>
      <c r="PCY52" s="84"/>
      <c r="PCZ52" s="84"/>
      <c r="PDA52" s="84"/>
      <c r="PDB52" s="84"/>
      <c r="PDC52" s="84"/>
      <c r="PDD52" s="84"/>
      <c r="PDE52" s="84"/>
      <c r="PDF52" s="84"/>
      <c r="PDG52" s="84"/>
      <c r="PDH52" s="84"/>
      <c r="PDI52" s="84"/>
      <c r="PDJ52" s="84"/>
      <c r="PDK52" s="84"/>
      <c r="PDL52" s="84"/>
      <c r="PDM52" s="84"/>
      <c r="PDN52" s="84"/>
      <c r="PDO52" s="84"/>
      <c r="PDP52" s="84"/>
      <c r="PDQ52" s="84"/>
      <c r="PDR52" s="84"/>
      <c r="PDS52" s="84"/>
      <c r="PDT52" s="84"/>
      <c r="PDU52" s="84"/>
      <c r="PDV52" s="84"/>
      <c r="PDW52" s="84"/>
      <c r="PDX52" s="84"/>
      <c r="PDY52" s="84"/>
      <c r="PDZ52" s="84"/>
      <c r="PEA52" s="84"/>
      <c r="PEB52" s="84"/>
      <c r="PEC52" s="84"/>
      <c r="PED52" s="84"/>
      <c r="PEE52" s="84"/>
      <c r="PEF52" s="84"/>
      <c r="PEG52" s="84"/>
      <c r="PEH52" s="84"/>
      <c r="PEI52" s="84"/>
      <c r="PEJ52" s="84"/>
      <c r="PEK52" s="84"/>
      <c r="PEL52" s="84"/>
      <c r="PEM52" s="84"/>
      <c r="PEN52" s="84"/>
      <c r="PEO52" s="84"/>
      <c r="PEP52" s="84"/>
      <c r="PEQ52" s="84"/>
      <c r="PER52" s="84"/>
      <c r="PES52" s="84"/>
      <c r="PET52" s="84"/>
      <c r="PEU52" s="84"/>
      <c r="PEV52" s="84"/>
      <c r="PEW52" s="84"/>
      <c r="PEX52" s="84"/>
      <c r="PEY52" s="84"/>
      <c r="PEZ52" s="84"/>
      <c r="PFA52" s="84"/>
      <c r="PFB52" s="84"/>
      <c r="PFC52" s="84"/>
      <c r="PFD52" s="84"/>
      <c r="PFE52" s="84"/>
      <c r="PFF52" s="84"/>
      <c r="PFG52" s="84"/>
      <c r="PFH52" s="84"/>
      <c r="PFI52" s="84"/>
      <c r="PFJ52" s="84"/>
      <c r="PFK52" s="84"/>
      <c r="PFL52" s="84"/>
      <c r="PFM52" s="84"/>
      <c r="PFN52" s="84"/>
      <c r="PFO52" s="84"/>
      <c r="PFP52" s="84"/>
      <c r="PFQ52" s="84"/>
      <c r="PFR52" s="84"/>
      <c r="PFS52" s="84"/>
      <c r="PFT52" s="84"/>
      <c r="PFU52" s="84"/>
      <c r="PFV52" s="84"/>
      <c r="PFW52" s="84"/>
      <c r="PFX52" s="84"/>
      <c r="PFY52" s="84"/>
      <c r="PFZ52" s="84"/>
      <c r="PGA52" s="84"/>
      <c r="PGB52" s="84"/>
      <c r="PGC52" s="84"/>
      <c r="PGD52" s="84"/>
      <c r="PGE52" s="84"/>
      <c r="PGF52" s="84"/>
      <c r="PGG52" s="84"/>
      <c r="PGH52" s="84"/>
      <c r="PGI52" s="84"/>
      <c r="PGJ52" s="84"/>
      <c r="PGK52" s="84"/>
      <c r="PGL52" s="84"/>
      <c r="PGM52" s="84"/>
      <c r="PGN52" s="84"/>
      <c r="PGO52" s="84"/>
      <c r="PGP52" s="84"/>
      <c r="PGQ52" s="84"/>
      <c r="PGR52" s="84"/>
      <c r="PGS52" s="84"/>
      <c r="PGT52" s="84"/>
      <c r="PGU52" s="84"/>
      <c r="PGV52" s="84"/>
      <c r="PGW52" s="84"/>
      <c r="PGX52" s="84"/>
      <c r="PGY52" s="84"/>
      <c r="PGZ52" s="84"/>
      <c r="PHA52" s="84"/>
      <c r="PHB52" s="84"/>
      <c r="PHC52" s="84"/>
      <c r="PHD52" s="84"/>
      <c r="PHE52" s="84"/>
      <c r="PHF52" s="84"/>
      <c r="PHG52" s="84"/>
      <c r="PHH52" s="84"/>
      <c r="PHI52" s="84"/>
      <c r="PHJ52" s="84"/>
      <c r="PHK52" s="84"/>
      <c r="PHL52" s="84"/>
      <c r="PHM52" s="84"/>
      <c r="PHN52" s="84"/>
      <c r="PHO52" s="84"/>
      <c r="PHP52" s="84"/>
      <c r="PHQ52" s="84"/>
      <c r="PHR52" s="84"/>
      <c r="PHS52" s="84"/>
      <c r="PHT52" s="84"/>
      <c r="PHU52" s="84"/>
      <c r="PHV52" s="84"/>
      <c r="PHW52" s="84"/>
      <c r="PHX52" s="84"/>
      <c r="PHY52" s="84"/>
      <c r="PHZ52" s="84"/>
      <c r="PIA52" s="84"/>
      <c r="PIB52" s="84"/>
      <c r="PIC52" s="84"/>
      <c r="PID52" s="84"/>
      <c r="PIE52" s="84"/>
      <c r="PIF52" s="84"/>
      <c r="PIG52" s="84"/>
      <c r="PIH52" s="84"/>
      <c r="PII52" s="84"/>
      <c r="PIJ52" s="84"/>
      <c r="PIK52" s="84"/>
      <c r="PIL52" s="84"/>
      <c r="PIM52" s="84"/>
      <c r="PIN52" s="84"/>
      <c r="PIO52" s="84"/>
      <c r="PIP52" s="84"/>
      <c r="PIQ52" s="84"/>
      <c r="PIR52" s="84"/>
      <c r="PIS52" s="84"/>
      <c r="PIT52" s="84"/>
      <c r="PIU52" s="84"/>
      <c r="PIV52" s="84"/>
      <c r="PIW52" s="84"/>
      <c r="PIX52" s="84"/>
      <c r="PIY52" s="84"/>
      <c r="PIZ52" s="84"/>
      <c r="PJA52" s="84"/>
      <c r="PJB52" s="84"/>
      <c r="PJC52" s="84"/>
      <c r="PJD52" s="84"/>
      <c r="PJE52" s="84"/>
      <c r="PJF52" s="84"/>
      <c r="PJG52" s="84"/>
      <c r="PJH52" s="84"/>
      <c r="PJI52" s="84"/>
      <c r="PJJ52" s="84"/>
      <c r="PJK52" s="84"/>
      <c r="PJL52" s="84"/>
      <c r="PJM52" s="84"/>
      <c r="PJN52" s="84"/>
      <c r="PJO52" s="84"/>
      <c r="PJP52" s="84"/>
      <c r="PJQ52" s="84"/>
      <c r="PJR52" s="84"/>
      <c r="PJS52" s="84"/>
      <c r="PJT52" s="84"/>
      <c r="PJU52" s="84"/>
      <c r="PJV52" s="84"/>
      <c r="PJW52" s="84"/>
      <c r="PJX52" s="84"/>
      <c r="PJY52" s="84"/>
      <c r="PJZ52" s="84"/>
      <c r="PKA52" s="84"/>
      <c r="PKB52" s="84"/>
      <c r="PKC52" s="84"/>
      <c r="PKD52" s="84"/>
      <c r="PKE52" s="84"/>
      <c r="PKF52" s="84"/>
      <c r="PKG52" s="84"/>
      <c r="PKH52" s="84"/>
      <c r="PKI52" s="84"/>
      <c r="PKJ52" s="84"/>
      <c r="PKK52" s="84"/>
      <c r="PKL52" s="84"/>
      <c r="PKM52" s="84"/>
      <c r="PKN52" s="84"/>
      <c r="PKO52" s="84"/>
      <c r="PKP52" s="84"/>
      <c r="PKQ52" s="84"/>
      <c r="PKR52" s="84"/>
      <c r="PKS52" s="84"/>
      <c r="PKT52" s="84"/>
      <c r="PKU52" s="84"/>
      <c r="PKV52" s="84"/>
      <c r="PKW52" s="84"/>
      <c r="PKX52" s="84"/>
      <c r="PKY52" s="84"/>
      <c r="PKZ52" s="84"/>
      <c r="PLA52" s="84"/>
      <c r="PLB52" s="84"/>
      <c r="PLC52" s="84"/>
      <c r="PLD52" s="84"/>
      <c r="PLE52" s="84"/>
      <c r="PLF52" s="84"/>
      <c r="PLG52" s="84"/>
      <c r="PLH52" s="84"/>
      <c r="PLI52" s="84"/>
      <c r="PLJ52" s="84"/>
      <c r="PLK52" s="84"/>
      <c r="PLL52" s="84"/>
      <c r="PLM52" s="84"/>
      <c r="PLN52" s="84"/>
      <c r="PLO52" s="84"/>
      <c r="PLP52" s="84"/>
      <c r="PLQ52" s="84"/>
      <c r="PLR52" s="84"/>
      <c r="PLS52" s="84"/>
      <c r="PLT52" s="84"/>
      <c r="PLU52" s="84"/>
      <c r="PLV52" s="84"/>
      <c r="PLW52" s="84"/>
      <c r="PLX52" s="84"/>
      <c r="PLY52" s="84"/>
      <c r="PLZ52" s="84"/>
      <c r="PMA52" s="84"/>
      <c r="PMB52" s="84"/>
      <c r="PMC52" s="84"/>
      <c r="PMD52" s="84"/>
      <c r="PME52" s="84"/>
      <c r="PMF52" s="84"/>
      <c r="PMG52" s="84"/>
      <c r="PMH52" s="84"/>
      <c r="PMI52" s="84"/>
      <c r="PMJ52" s="84"/>
      <c r="PMK52" s="84"/>
      <c r="PML52" s="84"/>
      <c r="PMM52" s="84"/>
      <c r="PMN52" s="84"/>
      <c r="PMO52" s="84"/>
      <c r="PMP52" s="84"/>
      <c r="PMQ52" s="84"/>
      <c r="PMR52" s="84"/>
      <c r="PMS52" s="84"/>
      <c r="PMT52" s="84"/>
      <c r="PMU52" s="84"/>
      <c r="PMV52" s="84"/>
      <c r="PMW52" s="84"/>
      <c r="PMX52" s="84"/>
      <c r="PMY52" s="84"/>
      <c r="PMZ52" s="84"/>
      <c r="PNA52" s="84"/>
      <c r="PNB52" s="84"/>
      <c r="PNC52" s="84"/>
      <c r="PND52" s="84"/>
      <c r="PNE52" s="84"/>
      <c r="PNF52" s="84"/>
      <c r="PNG52" s="84"/>
      <c r="PNH52" s="84"/>
      <c r="PNI52" s="84"/>
      <c r="PNJ52" s="84"/>
      <c r="PNK52" s="84"/>
      <c r="PNL52" s="84"/>
      <c r="PNM52" s="84"/>
      <c r="PNN52" s="84"/>
      <c r="PNO52" s="84"/>
      <c r="PNP52" s="84"/>
      <c r="PNQ52" s="84"/>
      <c r="PNR52" s="84"/>
      <c r="PNS52" s="84"/>
      <c r="PNT52" s="84"/>
      <c r="PNU52" s="84"/>
      <c r="PNV52" s="84"/>
      <c r="PNW52" s="84"/>
      <c r="PNX52" s="84"/>
      <c r="PNY52" s="84"/>
      <c r="PNZ52" s="84"/>
      <c r="POA52" s="84"/>
      <c r="POB52" s="84"/>
      <c r="POC52" s="84"/>
      <c r="POD52" s="84"/>
      <c r="POE52" s="84"/>
      <c r="POF52" s="84"/>
      <c r="POG52" s="84"/>
      <c r="POH52" s="84"/>
      <c r="POI52" s="84"/>
      <c r="POJ52" s="84"/>
      <c r="POK52" s="84"/>
      <c r="POL52" s="84"/>
      <c r="POM52" s="84"/>
      <c r="PON52" s="84"/>
      <c r="POO52" s="84"/>
      <c r="POP52" s="84"/>
      <c r="POQ52" s="84"/>
      <c r="POR52" s="84"/>
      <c r="POS52" s="84"/>
      <c r="POT52" s="84"/>
      <c r="POU52" s="84"/>
      <c r="POV52" s="84"/>
      <c r="POW52" s="84"/>
      <c r="POX52" s="84"/>
      <c r="POY52" s="84"/>
      <c r="POZ52" s="84"/>
      <c r="PPA52" s="84"/>
      <c r="PPB52" s="84"/>
      <c r="PPC52" s="84"/>
      <c r="PPD52" s="84"/>
      <c r="PPE52" s="84"/>
      <c r="PPF52" s="84"/>
      <c r="PPG52" s="84"/>
      <c r="PPH52" s="84"/>
      <c r="PPI52" s="84"/>
      <c r="PPJ52" s="84"/>
      <c r="PPK52" s="84"/>
      <c r="PPL52" s="84"/>
      <c r="PPM52" s="84"/>
      <c r="PPN52" s="84"/>
      <c r="PPO52" s="84"/>
      <c r="PPP52" s="84"/>
      <c r="PPQ52" s="84"/>
      <c r="PPR52" s="84"/>
      <c r="PPS52" s="84"/>
      <c r="PPT52" s="84"/>
      <c r="PPU52" s="84"/>
      <c r="PPV52" s="84"/>
      <c r="PPW52" s="84"/>
      <c r="PPX52" s="84"/>
      <c r="PPY52" s="84"/>
      <c r="PPZ52" s="84"/>
      <c r="PQA52" s="84"/>
      <c r="PQB52" s="84"/>
      <c r="PQC52" s="84"/>
      <c r="PQD52" s="84"/>
      <c r="PQE52" s="84"/>
      <c r="PQF52" s="84"/>
      <c r="PQG52" s="84"/>
      <c r="PQH52" s="84"/>
      <c r="PQI52" s="84"/>
      <c r="PQJ52" s="84"/>
      <c r="PQK52" s="84"/>
      <c r="PQL52" s="84"/>
      <c r="PQM52" s="84"/>
      <c r="PQN52" s="84"/>
      <c r="PQO52" s="84"/>
      <c r="PQP52" s="84"/>
      <c r="PQQ52" s="84"/>
      <c r="PQR52" s="84"/>
      <c r="PQS52" s="84"/>
      <c r="PQT52" s="84"/>
      <c r="PQU52" s="84"/>
      <c r="PQV52" s="84"/>
      <c r="PQW52" s="84"/>
      <c r="PQX52" s="84"/>
      <c r="PQY52" s="84"/>
      <c r="PQZ52" s="84"/>
      <c r="PRA52" s="84"/>
      <c r="PRB52" s="84"/>
      <c r="PRC52" s="84"/>
      <c r="PRD52" s="84"/>
      <c r="PRE52" s="84"/>
      <c r="PRF52" s="84"/>
      <c r="PRG52" s="84"/>
      <c r="PRH52" s="84"/>
      <c r="PRI52" s="84"/>
      <c r="PRJ52" s="84"/>
      <c r="PRK52" s="84"/>
      <c r="PRL52" s="84"/>
      <c r="PRM52" s="84"/>
      <c r="PRN52" s="84"/>
      <c r="PRO52" s="84"/>
      <c r="PRP52" s="84"/>
      <c r="PRQ52" s="84"/>
      <c r="PRR52" s="84"/>
      <c r="PRS52" s="84"/>
      <c r="PRT52" s="84"/>
      <c r="PRU52" s="84"/>
      <c r="PRV52" s="84"/>
      <c r="PRW52" s="84"/>
      <c r="PRX52" s="84"/>
      <c r="PRY52" s="84"/>
      <c r="PRZ52" s="84"/>
      <c r="PSA52" s="84"/>
      <c r="PSB52" s="84"/>
      <c r="PSC52" s="84"/>
      <c r="PSD52" s="84"/>
      <c r="PSE52" s="84"/>
      <c r="PSF52" s="84"/>
      <c r="PSG52" s="84"/>
      <c r="PSH52" s="84"/>
      <c r="PSI52" s="84"/>
      <c r="PSJ52" s="84"/>
      <c r="PSK52" s="84"/>
      <c r="PSL52" s="84"/>
      <c r="PSM52" s="84"/>
      <c r="PSN52" s="84"/>
      <c r="PSO52" s="84"/>
      <c r="PSP52" s="84"/>
      <c r="PSQ52" s="84"/>
      <c r="PSR52" s="84"/>
      <c r="PSS52" s="84"/>
      <c r="PST52" s="84"/>
      <c r="PSU52" s="84"/>
      <c r="PSV52" s="84"/>
      <c r="PSW52" s="84"/>
      <c r="PSX52" s="84"/>
      <c r="PSY52" s="84"/>
      <c r="PSZ52" s="84"/>
      <c r="PTA52" s="84"/>
      <c r="PTB52" s="84"/>
      <c r="PTC52" s="84"/>
      <c r="PTD52" s="84"/>
      <c r="PTE52" s="84"/>
      <c r="PTF52" s="84"/>
      <c r="PTG52" s="84"/>
      <c r="PTH52" s="84"/>
      <c r="PTI52" s="84"/>
      <c r="PTJ52" s="84"/>
      <c r="PTK52" s="84"/>
      <c r="PTL52" s="84"/>
      <c r="PTM52" s="84"/>
      <c r="PTN52" s="84"/>
      <c r="PTO52" s="84"/>
      <c r="PTP52" s="84"/>
      <c r="PTQ52" s="84"/>
      <c r="PTR52" s="84"/>
      <c r="PTS52" s="84"/>
      <c r="PTT52" s="84"/>
      <c r="PTU52" s="84"/>
      <c r="PTV52" s="84"/>
      <c r="PTW52" s="84"/>
      <c r="PTX52" s="84"/>
      <c r="PTY52" s="84"/>
      <c r="PTZ52" s="84"/>
      <c r="PUA52" s="84"/>
      <c r="PUB52" s="84"/>
      <c r="PUC52" s="84"/>
      <c r="PUD52" s="84"/>
      <c r="PUE52" s="84"/>
      <c r="PUF52" s="84"/>
      <c r="PUG52" s="84"/>
      <c r="PUH52" s="84"/>
      <c r="PUI52" s="84"/>
      <c r="PUJ52" s="84"/>
      <c r="PUK52" s="84"/>
      <c r="PUL52" s="84"/>
      <c r="PUM52" s="84"/>
      <c r="PUN52" s="84"/>
      <c r="PUO52" s="84"/>
      <c r="PUP52" s="84"/>
      <c r="PUQ52" s="84"/>
      <c r="PUR52" s="84"/>
      <c r="PUS52" s="84"/>
      <c r="PUT52" s="84"/>
      <c r="PUU52" s="84"/>
      <c r="PUV52" s="84"/>
      <c r="PUW52" s="84"/>
      <c r="PUX52" s="84"/>
      <c r="PUY52" s="84"/>
      <c r="PUZ52" s="84"/>
      <c r="PVA52" s="84"/>
      <c r="PVB52" s="84"/>
      <c r="PVC52" s="84"/>
      <c r="PVD52" s="84"/>
      <c r="PVE52" s="84"/>
      <c r="PVF52" s="84"/>
      <c r="PVG52" s="84"/>
      <c r="PVH52" s="84"/>
      <c r="PVI52" s="84"/>
      <c r="PVJ52" s="84"/>
      <c r="PVK52" s="84"/>
      <c r="PVL52" s="84"/>
      <c r="PVM52" s="84"/>
      <c r="PVN52" s="84"/>
      <c r="PVO52" s="84"/>
      <c r="PVP52" s="84"/>
      <c r="PVQ52" s="84"/>
      <c r="PVR52" s="84"/>
      <c r="PVS52" s="84"/>
      <c r="PVT52" s="84"/>
      <c r="PVU52" s="84"/>
      <c r="PVV52" s="84"/>
      <c r="PVW52" s="84"/>
      <c r="PVX52" s="84"/>
      <c r="PVY52" s="84"/>
      <c r="PVZ52" s="84"/>
      <c r="PWA52" s="84"/>
      <c r="PWB52" s="84"/>
      <c r="PWC52" s="84"/>
      <c r="PWD52" s="84"/>
      <c r="PWE52" s="84"/>
      <c r="PWF52" s="84"/>
      <c r="PWG52" s="84"/>
      <c r="PWH52" s="84"/>
      <c r="PWI52" s="84"/>
      <c r="PWJ52" s="84"/>
      <c r="PWK52" s="84"/>
      <c r="PWL52" s="84"/>
      <c r="PWM52" s="84"/>
      <c r="PWN52" s="84"/>
      <c r="PWO52" s="84"/>
      <c r="PWP52" s="84"/>
      <c r="PWQ52" s="84"/>
      <c r="PWR52" s="84"/>
      <c r="PWS52" s="84"/>
      <c r="PWT52" s="84"/>
      <c r="PWU52" s="84"/>
      <c r="PWV52" s="84"/>
      <c r="PWW52" s="84"/>
      <c r="PWX52" s="84"/>
      <c r="PWY52" s="84"/>
      <c r="PWZ52" s="84"/>
      <c r="PXA52" s="84"/>
      <c r="PXB52" s="84"/>
      <c r="PXC52" s="84"/>
      <c r="PXD52" s="84"/>
      <c r="PXE52" s="84"/>
      <c r="PXF52" s="84"/>
      <c r="PXG52" s="84"/>
      <c r="PXH52" s="84"/>
      <c r="PXI52" s="84"/>
      <c r="PXJ52" s="84"/>
      <c r="PXK52" s="84"/>
      <c r="PXL52" s="84"/>
      <c r="PXM52" s="84"/>
      <c r="PXN52" s="84"/>
      <c r="PXO52" s="84"/>
      <c r="PXP52" s="84"/>
      <c r="PXQ52" s="84"/>
      <c r="PXR52" s="84"/>
      <c r="PXS52" s="84"/>
      <c r="PXT52" s="84"/>
      <c r="PXU52" s="84"/>
      <c r="PXV52" s="84"/>
      <c r="PXW52" s="84"/>
      <c r="PXX52" s="84"/>
      <c r="PXY52" s="84"/>
      <c r="PXZ52" s="84"/>
      <c r="PYA52" s="84"/>
      <c r="PYB52" s="84"/>
      <c r="PYC52" s="84"/>
      <c r="PYD52" s="84"/>
      <c r="PYE52" s="84"/>
      <c r="PYF52" s="84"/>
      <c r="PYG52" s="84"/>
      <c r="PYH52" s="84"/>
      <c r="PYI52" s="84"/>
      <c r="PYJ52" s="84"/>
      <c r="PYK52" s="84"/>
      <c r="PYL52" s="84"/>
      <c r="PYM52" s="84"/>
      <c r="PYN52" s="84"/>
      <c r="PYO52" s="84"/>
      <c r="PYP52" s="84"/>
      <c r="PYQ52" s="84"/>
      <c r="PYR52" s="84"/>
      <c r="PYS52" s="84"/>
      <c r="PYT52" s="84"/>
      <c r="PYU52" s="84"/>
      <c r="PYV52" s="84"/>
      <c r="PYW52" s="84"/>
      <c r="PYX52" s="84"/>
      <c r="PYY52" s="84"/>
      <c r="PYZ52" s="84"/>
      <c r="PZA52" s="84"/>
      <c r="PZB52" s="84"/>
      <c r="PZC52" s="84"/>
      <c r="PZD52" s="84"/>
      <c r="PZE52" s="84"/>
      <c r="PZF52" s="84"/>
      <c r="PZG52" s="84"/>
      <c r="PZH52" s="84"/>
      <c r="PZI52" s="84"/>
      <c r="PZJ52" s="84"/>
      <c r="PZK52" s="84"/>
      <c r="PZL52" s="84"/>
      <c r="PZM52" s="84"/>
      <c r="PZN52" s="84"/>
      <c r="PZO52" s="84"/>
      <c r="PZP52" s="84"/>
      <c r="PZQ52" s="84"/>
      <c r="PZR52" s="84"/>
      <c r="PZS52" s="84"/>
      <c r="PZT52" s="84"/>
      <c r="PZU52" s="84"/>
      <c r="PZV52" s="84"/>
      <c r="PZW52" s="84"/>
      <c r="PZX52" s="84"/>
      <c r="PZY52" s="84"/>
      <c r="PZZ52" s="84"/>
      <c r="QAA52" s="84"/>
      <c r="QAB52" s="84"/>
      <c r="QAC52" s="84"/>
      <c r="QAD52" s="84"/>
      <c r="QAE52" s="84"/>
      <c r="QAF52" s="84"/>
      <c r="QAG52" s="84"/>
      <c r="QAH52" s="84"/>
      <c r="QAI52" s="84"/>
      <c r="QAJ52" s="84"/>
      <c r="QAK52" s="84"/>
      <c r="QAL52" s="84"/>
      <c r="QAM52" s="84"/>
      <c r="QAN52" s="84"/>
      <c r="QAO52" s="84"/>
      <c r="QAP52" s="84"/>
      <c r="QAQ52" s="84"/>
      <c r="QAR52" s="84"/>
      <c r="QAS52" s="84"/>
      <c r="QAT52" s="84"/>
      <c r="QAU52" s="84"/>
      <c r="QAV52" s="84"/>
      <c r="QAW52" s="84"/>
      <c r="QAX52" s="84"/>
      <c r="QAY52" s="84"/>
      <c r="QAZ52" s="84"/>
      <c r="QBA52" s="84"/>
      <c r="QBB52" s="84"/>
      <c r="QBC52" s="84"/>
      <c r="QBD52" s="84"/>
      <c r="QBE52" s="84"/>
      <c r="QBF52" s="84"/>
      <c r="QBG52" s="84"/>
      <c r="QBH52" s="84"/>
      <c r="QBI52" s="84"/>
      <c r="QBJ52" s="84"/>
      <c r="QBK52" s="84"/>
      <c r="QBL52" s="84"/>
      <c r="QBM52" s="84"/>
      <c r="QBN52" s="84"/>
      <c r="QBO52" s="84"/>
      <c r="QBP52" s="84"/>
      <c r="QBQ52" s="84"/>
      <c r="QBR52" s="84"/>
      <c r="QBS52" s="84"/>
      <c r="QBT52" s="84"/>
      <c r="QBU52" s="84"/>
      <c r="QBV52" s="84"/>
      <c r="QBW52" s="84"/>
      <c r="QBX52" s="84"/>
      <c r="QBY52" s="84"/>
      <c r="QBZ52" s="84"/>
      <c r="QCA52" s="84"/>
      <c r="QCB52" s="84"/>
      <c r="QCC52" s="84"/>
      <c r="QCD52" s="84"/>
      <c r="QCE52" s="84"/>
      <c r="QCF52" s="84"/>
      <c r="QCG52" s="84"/>
      <c r="QCH52" s="84"/>
      <c r="QCI52" s="84"/>
      <c r="QCJ52" s="84"/>
      <c r="QCK52" s="84"/>
      <c r="QCL52" s="84"/>
      <c r="QCM52" s="84"/>
      <c r="QCN52" s="84"/>
      <c r="QCO52" s="84"/>
      <c r="QCP52" s="84"/>
      <c r="QCQ52" s="84"/>
      <c r="QCR52" s="84"/>
      <c r="QCS52" s="84"/>
      <c r="QCT52" s="84"/>
      <c r="QCU52" s="84"/>
      <c r="QCV52" s="84"/>
      <c r="QCW52" s="84"/>
      <c r="QCX52" s="84"/>
      <c r="QCY52" s="84"/>
      <c r="QCZ52" s="84"/>
      <c r="QDA52" s="84"/>
      <c r="QDB52" s="84"/>
      <c r="QDC52" s="84"/>
      <c r="QDD52" s="84"/>
      <c r="QDE52" s="84"/>
      <c r="QDF52" s="84"/>
      <c r="QDG52" s="84"/>
      <c r="QDH52" s="84"/>
      <c r="QDI52" s="84"/>
      <c r="QDJ52" s="84"/>
      <c r="QDK52" s="84"/>
      <c r="QDL52" s="84"/>
      <c r="QDM52" s="84"/>
      <c r="QDN52" s="84"/>
      <c r="QDO52" s="84"/>
      <c r="QDP52" s="84"/>
      <c r="QDQ52" s="84"/>
      <c r="QDR52" s="84"/>
      <c r="QDS52" s="84"/>
      <c r="QDT52" s="84"/>
      <c r="QDU52" s="84"/>
      <c r="QDV52" s="84"/>
      <c r="QDW52" s="84"/>
      <c r="QDX52" s="84"/>
      <c r="QDY52" s="84"/>
      <c r="QDZ52" s="84"/>
      <c r="QEA52" s="84"/>
      <c r="QEB52" s="84"/>
      <c r="QEC52" s="84"/>
      <c r="QED52" s="84"/>
      <c r="QEE52" s="84"/>
      <c r="QEF52" s="84"/>
      <c r="QEG52" s="84"/>
      <c r="QEH52" s="84"/>
      <c r="QEI52" s="84"/>
      <c r="QEJ52" s="84"/>
      <c r="QEK52" s="84"/>
      <c r="QEL52" s="84"/>
      <c r="QEM52" s="84"/>
      <c r="QEN52" s="84"/>
      <c r="QEO52" s="84"/>
      <c r="QEP52" s="84"/>
      <c r="QEQ52" s="84"/>
      <c r="QER52" s="84"/>
      <c r="QES52" s="84"/>
      <c r="QET52" s="84"/>
      <c r="QEU52" s="84"/>
      <c r="QEV52" s="84"/>
      <c r="QEW52" s="84"/>
      <c r="QEX52" s="84"/>
      <c r="QEY52" s="84"/>
      <c r="QEZ52" s="84"/>
      <c r="QFA52" s="84"/>
      <c r="QFB52" s="84"/>
      <c r="QFC52" s="84"/>
      <c r="QFD52" s="84"/>
      <c r="QFE52" s="84"/>
      <c r="QFF52" s="84"/>
      <c r="QFG52" s="84"/>
      <c r="QFH52" s="84"/>
      <c r="QFI52" s="84"/>
      <c r="QFJ52" s="84"/>
      <c r="QFK52" s="84"/>
      <c r="QFL52" s="84"/>
      <c r="QFM52" s="84"/>
      <c r="QFN52" s="84"/>
      <c r="QFO52" s="84"/>
      <c r="QFP52" s="84"/>
      <c r="QFQ52" s="84"/>
      <c r="QFR52" s="84"/>
      <c r="QFS52" s="84"/>
      <c r="QFT52" s="84"/>
      <c r="QFU52" s="84"/>
      <c r="QFV52" s="84"/>
      <c r="QFW52" s="84"/>
      <c r="QFX52" s="84"/>
      <c r="QFY52" s="84"/>
      <c r="QFZ52" s="84"/>
      <c r="QGA52" s="84"/>
      <c r="QGB52" s="84"/>
      <c r="QGC52" s="84"/>
      <c r="QGD52" s="84"/>
      <c r="QGE52" s="84"/>
      <c r="QGF52" s="84"/>
      <c r="QGG52" s="84"/>
      <c r="QGH52" s="84"/>
      <c r="QGI52" s="84"/>
      <c r="QGJ52" s="84"/>
      <c r="QGK52" s="84"/>
      <c r="QGL52" s="84"/>
      <c r="QGM52" s="84"/>
      <c r="QGN52" s="84"/>
      <c r="QGO52" s="84"/>
      <c r="QGP52" s="84"/>
      <c r="QGQ52" s="84"/>
      <c r="QGR52" s="84"/>
      <c r="QGS52" s="84"/>
      <c r="QGT52" s="84"/>
      <c r="QGU52" s="84"/>
      <c r="QGV52" s="84"/>
      <c r="QGW52" s="84"/>
      <c r="QGX52" s="84"/>
      <c r="QGY52" s="84"/>
      <c r="QGZ52" s="84"/>
      <c r="QHA52" s="84"/>
      <c r="QHB52" s="84"/>
      <c r="QHC52" s="84"/>
      <c r="QHD52" s="84"/>
      <c r="QHE52" s="84"/>
      <c r="QHF52" s="84"/>
      <c r="QHG52" s="84"/>
      <c r="QHH52" s="84"/>
      <c r="QHI52" s="84"/>
      <c r="QHJ52" s="84"/>
      <c r="QHK52" s="84"/>
      <c r="QHL52" s="84"/>
      <c r="QHM52" s="84"/>
      <c r="QHN52" s="84"/>
      <c r="QHO52" s="84"/>
      <c r="QHP52" s="84"/>
      <c r="QHQ52" s="84"/>
      <c r="QHR52" s="84"/>
      <c r="QHS52" s="84"/>
      <c r="QHT52" s="84"/>
      <c r="QHU52" s="84"/>
      <c r="QHV52" s="84"/>
      <c r="QHW52" s="84"/>
      <c r="QHX52" s="84"/>
      <c r="QHY52" s="84"/>
      <c r="QHZ52" s="84"/>
      <c r="QIA52" s="84"/>
      <c r="QIB52" s="84"/>
      <c r="QIC52" s="84"/>
      <c r="QID52" s="84"/>
      <c r="QIE52" s="84"/>
      <c r="QIF52" s="84"/>
      <c r="QIG52" s="84"/>
      <c r="QIH52" s="84"/>
      <c r="QII52" s="84"/>
      <c r="QIJ52" s="84"/>
      <c r="QIK52" s="84"/>
      <c r="QIL52" s="84"/>
      <c r="QIM52" s="84"/>
      <c r="QIN52" s="84"/>
      <c r="QIO52" s="84"/>
      <c r="QIP52" s="84"/>
      <c r="QIQ52" s="84"/>
      <c r="QIR52" s="84"/>
      <c r="QIS52" s="84"/>
      <c r="QIT52" s="84"/>
      <c r="QIU52" s="84"/>
      <c r="QIV52" s="84"/>
      <c r="QIW52" s="84"/>
      <c r="QIX52" s="84"/>
      <c r="QIY52" s="84"/>
      <c r="QIZ52" s="84"/>
      <c r="QJA52" s="84"/>
      <c r="QJB52" s="84"/>
      <c r="QJC52" s="84"/>
      <c r="QJD52" s="84"/>
      <c r="QJE52" s="84"/>
      <c r="QJF52" s="84"/>
      <c r="QJG52" s="84"/>
      <c r="QJH52" s="84"/>
      <c r="QJI52" s="84"/>
      <c r="QJJ52" s="84"/>
      <c r="QJK52" s="84"/>
      <c r="QJL52" s="84"/>
      <c r="QJM52" s="84"/>
      <c r="QJN52" s="84"/>
      <c r="QJO52" s="84"/>
      <c r="QJP52" s="84"/>
      <c r="QJQ52" s="84"/>
      <c r="QJR52" s="84"/>
      <c r="QJS52" s="84"/>
      <c r="QJT52" s="84"/>
      <c r="QJU52" s="84"/>
      <c r="QJV52" s="84"/>
      <c r="QJW52" s="84"/>
      <c r="QJX52" s="84"/>
      <c r="QJY52" s="84"/>
      <c r="QJZ52" s="84"/>
      <c r="QKA52" s="84"/>
      <c r="QKB52" s="84"/>
      <c r="QKC52" s="84"/>
      <c r="QKD52" s="84"/>
      <c r="QKE52" s="84"/>
      <c r="QKF52" s="84"/>
      <c r="QKG52" s="84"/>
      <c r="QKH52" s="84"/>
      <c r="QKI52" s="84"/>
      <c r="QKJ52" s="84"/>
      <c r="QKK52" s="84"/>
      <c r="QKL52" s="84"/>
      <c r="QKM52" s="84"/>
      <c r="QKN52" s="84"/>
      <c r="QKO52" s="84"/>
      <c r="QKP52" s="84"/>
      <c r="QKQ52" s="84"/>
      <c r="QKR52" s="84"/>
      <c r="QKS52" s="84"/>
      <c r="QKT52" s="84"/>
      <c r="QKU52" s="84"/>
      <c r="QKV52" s="84"/>
      <c r="QKW52" s="84"/>
      <c r="QKX52" s="84"/>
      <c r="QKY52" s="84"/>
      <c r="QKZ52" s="84"/>
      <c r="QLA52" s="84"/>
      <c r="QLB52" s="84"/>
      <c r="QLC52" s="84"/>
      <c r="QLD52" s="84"/>
      <c r="QLE52" s="84"/>
      <c r="QLF52" s="84"/>
      <c r="QLG52" s="84"/>
      <c r="QLH52" s="84"/>
      <c r="QLI52" s="84"/>
      <c r="QLJ52" s="84"/>
      <c r="QLK52" s="84"/>
      <c r="QLL52" s="84"/>
      <c r="QLM52" s="84"/>
      <c r="QLN52" s="84"/>
      <c r="QLO52" s="84"/>
      <c r="QLP52" s="84"/>
      <c r="QLQ52" s="84"/>
      <c r="QLR52" s="84"/>
      <c r="QLS52" s="84"/>
      <c r="QLT52" s="84"/>
      <c r="QLU52" s="84"/>
      <c r="QLV52" s="84"/>
      <c r="QLW52" s="84"/>
      <c r="QLX52" s="84"/>
      <c r="QLY52" s="84"/>
      <c r="QLZ52" s="84"/>
      <c r="QMA52" s="84"/>
      <c r="QMB52" s="84"/>
      <c r="QMC52" s="84"/>
      <c r="QMD52" s="84"/>
      <c r="QME52" s="84"/>
      <c r="QMF52" s="84"/>
      <c r="QMG52" s="84"/>
      <c r="QMH52" s="84"/>
      <c r="QMI52" s="84"/>
      <c r="QMJ52" s="84"/>
      <c r="QMK52" s="84"/>
      <c r="QML52" s="84"/>
      <c r="QMM52" s="84"/>
      <c r="QMN52" s="84"/>
      <c r="QMO52" s="84"/>
      <c r="QMP52" s="84"/>
      <c r="QMQ52" s="84"/>
      <c r="QMR52" s="84"/>
      <c r="QMS52" s="84"/>
      <c r="QMT52" s="84"/>
      <c r="QMU52" s="84"/>
      <c r="QMV52" s="84"/>
      <c r="QMW52" s="84"/>
      <c r="QMX52" s="84"/>
      <c r="QMY52" s="84"/>
      <c r="QMZ52" s="84"/>
      <c r="QNA52" s="84"/>
      <c r="QNB52" s="84"/>
      <c r="QNC52" s="84"/>
      <c r="QND52" s="84"/>
      <c r="QNE52" s="84"/>
      <c r="QNF52" s="84"/>
      <c r="QNG52" s="84"/>
      <c r="QNH52" s="84"/>
      <c r="QNI52" s="84"/>
      <c r="QNJ52" s="84"/>
      <c r="QNK52" s="84"/>
      <c r="QNL52" s="84"/>
      <c r="QNM52" s="84"/>
      <c r="QNN52" s="84"/>
      <c r="QNO52" s="84"/>
      <c r="QNP52" s="84"/>
      <c r="QNQ52" s="84"/>
      <c r="QNR52" s="84"/>
      <c r="QNS52" s="84"/>
      <c r="QNT52" s="84"/>
      <c r="QNU52" s="84"/>
      <c r="QNV52" s="84"/>
      <c r="QNW52" s="84"/>
      <c r="QNX52" s="84"/>
      <c r="QNY52" s="84"/>
      <c r="QNZ52" s="84"/>
      <c r="QOA52" s="84"/>
      <c r="QOB52" s="84"/>
      <c r="QOC52" s="84"/>
      <c r="QOD52" s="84"/>
      <c r="QOE52" s="84"/>
      <c r="QOF52" s="84"/>
      <c r="QOG52" s="84"/>
      <c r="QOH52" s="84"/>
      <c r="QOI52" s="84"/>
      <c r="QOJ52" s="84"/>
      <c r="QOK52" s="84"/>
      <c r="QOL52" s="84"/>
      <c r="QOM52" s="84"/>
      <c r="QON52" s="84"/>
      <c r="QOO52" s="84"/>
      <c r="QOP52" s="84"/>
      <c r="QOQ52" s="84"/>
      <c r="QOR52" s="84"/>
      <c r="QOS52" s="84"/>
      <c r="QOT52" s="84"/>
      <c r="QOU52" s="84"/>
      <c r="QOV52" s="84"/>
      <c r="QOW52" s="84"/>
      <c r="QOX52" s="84"/>
      <c r="QOY52" s="84"/>
      <c r="QOZ52" s="84"/>
      <c r="QPA52" s="84"/>
      <c r="QPB52" s="84"/>
      <c r="QPC52" s="84"/>
      <c r="QPD52" s="84"/>
      <c r="QPE52" s="84"/>
      <c r="QPF52" s="84"/>
      <c r="QPG52" s="84"/>
      <c r="QPH52" s="84"/>
      <c r="QPI52" s="84"/>
      <c r="QPJ52" s="84"/>
      <c r="QPK52" s="84"/>
      <c r="QPL52" s="84"/>
      <c r="QPM52" s="84"/>
      <c r="QPN52" s="84"/>
      <c r="QPO52" s="84"/>
      <c r="QPP52" s="84"/>
      <c r="QPQ52" s="84"/>
      <c r="QPR52" s="84"/>
      <c r="QPS52" s="84"/>
      <c r="QPT52" s="84"/>
      <c r="QPU52" s="84"/>
      <c r="QPV52" s="84"/>
      <c r="QPW52" s="84"/>
      <c r="QPX52" s="84"/>
      <c r="QPY52" s="84"/>
      <c r="QPZ52" s="84"/>
      <c r="QQA52" s="84"/>
      <c r="QQB52" s="84"/>
      <c r="QQC52" s="84"/>
      <c r="QQD52" s="84"/>
      <c r="QQE52" s="84"/>
      <c r="QQF52" s="84"/>
      <c r="QQG52" s="84"/>
      <c r="QQH52" s="84"/>
      <c r="QQI52" s="84"/>
      <c r="QQJ52" s="84"/>
      <c r="QQK52" s="84"/>
      <c r="QQL52" s="84"/>
      <c r="QQM52" s="84"/>
      <c r="QQN52" s="84"/>
      <c r="QQO52" s="84"/>
      <c r="QQP52" s="84"/>
      <c r="QQQ52" s="84"/>
      <c r="QQR52" s="84"/>
      <c r="QQS52" s="84"/>
      <c r="QQT52" s="84"/>
      <c r="QQU52" s="84"/>
      <c r="QQV52" s="84"/>
      <c r="QQW52" s="84"/>
      <c r="QQX52" s="84"/>
      <c r="QQY52" s="84"/>
      <c r="QQZ52" s="84"/>
      <c r="QRA52" s="84"/>
      <c r="QRB52" s="84"/>
      <c r="QRC52" s="84"/>
      <c r="QRD52" s="84"/>
      <c r="QRE52" s="84"/>
      <c r="QRF52" s="84"/>
      <c r="QRG52" s="84"/>
      <c r="QRH52" s="84"/>
      <c r="QRI52" s="84"/>
      <c r="QRJ52" s="84"/>
      <c r="QRK52" s="84"/>
      <c r="QRL52" s="84"/>
      <c r="QRM52" s="84"/>
      <c r="QRN52" s="84"/>
      <c r="QRO52" s="84"/>
      <c r="QRP52" s="84"/>
      <c r="QRQ52" s="84"/>
      <c r="QRR52" s="84"/>
      <c r="QRS52" s="84"/>
      <c r="QRT52" s="84"/>
      <c r="QRU52" s="84"/>
      <c r="QRV52" s="84"/>
      <c r="QRW52" s="84"/>
      <c r="QRX52" s="84"/>
      <c r="QRY52" s="84"/>
      <c r="QRZ52" s="84"/>
      <c r="QSA52" s="84"/>
      <c r="QSB52" s="84"/>
      <c r="QSC52" s="84"/>
      <c r="QSD52" s="84"/>
      <c r="QSE52" s="84"/>
      <c r="QSF52" s="84"/>
      <c r="QSG52" s="84"/>
      <c r="QSH52" s="84"/>
      <c r="QSI52" s="84"/>
      <c r="QSJ52" s="84"/>
      <c r="QSK52" s="84"/>
      <c r="QSL52" s="84"/>
      <c r="QSM52" s="84"/>
      <c r="QSN52" s="84"/>
      <c r="QSO52" s="84"/>
      <c r="QSP52" s="84"/>
      <c r="QSQ52" s="84"/>
      <c r="QSR52" s="84"/>
      <c r="QSS52" s="84"/>
      <c r="QST52" s="84"/>
      <c r="QSU52" s="84"/>
      <c r="QSV52" s="84"/>
      <c r="QSW52" s="84"/>
      <c r="QSX52" s="84"/>
      <c r="QSY52" s="84"/>
      <c r="QSZ52" s="84"/>
      <c r="QTA52" s="84"/>
      <c r="QTB52" s="84"/>
      <c r="QTC52" s="84"/>
      <c r="QTD52" s="84"/>
      <c r="QTE52" s="84"/>
      <c r="QTF52" s="84"/>
      <c r="QTG52" s="84"/>
      <c r="QTH52" s="84"/>
      <c r="QTI52" s="84"/>
      <c r="QTJ52" s="84"/>
      <c r="QTK52" s="84"/>
      <c r="QTL52" s="84"/>
      <c r="QTM52" s="84"/>
      <c r="QTN52" s="84"/>
      <c r="QTO52" s="84"/>
      <c r="QTP52" s="84"/>
      <c r="QTQ52" s="84"/>
      <c r="QTR52" s="84"/>
      <c r="QTS52" s="84"/>
      <c r="QTT52" s="84"/>
      <c r="QTU52" s="84"/>
      <c r="QTV52" s="84"/>
      <c r="QTW52" s="84"/>
      <c r="QTX52" s="84"/>
      <c r="QTY52" s="84"/>
      <c r="QTZ52" s="84"/>
      <c r="QUA52" s="84"/>
      <c r="QUB52" s="84"/>
      <c r="QUC52" s="84"/>
      <c r="QUD52" s="84"/>
      <c r="QUE52" s="84"/>
      <c r="QUF52" s="84"/>
      <c r="QUG52" s="84"/>
      <c r="QUH52" s="84"/>
      <c r="QUI52" s="84"/>
      <c r="QUJ52" s="84"/>
      <c r="QUK52" s="84"/>
      <c r="QUL52" s="84"/>
      <c r="QUM52" s="84"/>
      <c r="QUN52" s="84"/>
      <c r="QUO52" s="84"/>
      <c r="QUP52" s="84"/>
      <c r="QUQ52" s="84"/>
      <c r="QUR52" s="84"/>
      <c r="QUS52" s="84"/>
      <c r="QUT52" s="84"/>
      <c r="QUU52" s="84"/>
      <c r="QUV52" s="84"/>
      <c r="QUW52" s="84"/>
      <c r="QUX52" s="84"/>
      <c r="QUY52" s="84"/>
      <c r="QUZ52" s="84"/>
      <c r="QVA52" s="84"/>
      <c r="QVB52" s="84"/>
      <c r="QVC52" s="84"/>
      <c r="QVD52" s="84"/>
      <c r="QVE52" s="84"/>
      <c r="QVF52" s="84"/>
      <c r="QVG52" s="84"/>
      <c r="QVH52" s="84"/>
      <c r="QVI52" s="84"/>
      <c r="QVJ52" s="84"/>
      <c r="QVK52" s="84"/>
      <c r="QVL52" s="84"/>
      <c r="QVM52" s="84"/>
      <c r="QVN52" s="84"/>
      <c r="QVO52" s="84"/>
      <c r="QVP52" s="84"/>
      <c r="QVQ52" s="84"/>
      <c r="QVR52" s="84"/>
      <c r="QVS52" s="84"/>
      <c r="QVT52" s="84"/>
      <c r="QVU52" s="84"/>
      <c r="QVV52" s="84"/>
      <c r="QVW52" s="84"/>
      <c r="QVX52" s="84"/>
      <c r="QVY52" s="84"/>
      <c r="QVZ52" s="84"/>
      <c r="QWA52" s="84"/>
      <c r="QWB52" s="84"/>
      <c r="QWC52" s="84"/>
      <c r="QWD52" s="84"/>
      <c r="QWE52" s="84"/>
      <c r="QWF52" s="84"/>
      <c r="QWG52" s="84"/>
      <c r="QWH52" s="84"/>
      <c r="QWI52" s="84"/>
      <c r="QWJ52" s="84"/>
      <c r="QWK52" s="84"/>
      <c r="QWL52" s="84"/>
      <c r="QWM52" s="84"/>
      <c r="QWN52" s="84"/>
      <c r="QWO52" s="84"/>
      <c r="QWP52" s="84"/>
      <c r="QWQ52" s="84"/>
      <c r="QWR52" s="84"/>
      <c r="QWS52" s="84"/>
      <c r="QWT52" s="84"/>
      <c r="QWU52" s="84"/>
      <c r="QWV52" s="84"/>
      <c r="QWW52" s="84"/>
      <c r="QWX52" s="84"/>
      <c r="QWY52" s="84"/>
      <c r="QWZ52" s="84"/>
      <c r="QXA52" s="84"/>
      <c r="QXB52" s="84"/>
      <c r="QXC52" s="84"/>
      <c r="QXD52" s="84"/>
      <c r="QXE52" s="84"/>
      <c r="QXF52" s="84"/>
      <c r="QXG52" s="84"/>
      <c r="QXH52" s="84"/>
      <c r="QXI52" s="84"/>
      <c r="QXJ52" s="84"/>
      <c r="QXK52" s="84"/>
      <c r="QXL52" s="84"/>
      <c r="QXM52" s="84"/>
      <c r="QXN52" s="84"/>
      <c r="QXO52" s="84"/>
      <c r="QXP52" s="84"/>
      <c r="QXQ52" s="84"/>
      <c r="QXR52" s="84"/>
      <c r="QXS52" s="84"/>
      <c r="QXT52" s="84"/>
      <c r="QXU52" s="84"/>
      <c r="QXV52" s="84"/>
      <c r="QXW52" s="84"/>
      <c r="QXX52" s="84"/>
      <c r="QXY52" s="84"/>
      <c r="QXZ52" s="84"/>
      <c r="QYA52" s="84"/>
      <c r="QYB52" s="84"/>
      <c r="QYC52" s="84"/>
      <c r="QYD52" s="84"/>
      <c r="QYE52" s="84"/>
      <c r="QYF52" s="84"/>
      <c r="QYG52" s="84"/>
      <c r="QYH52" s="84"/>
      <c r="QYI52" s="84"/>
      <c r="QYJ52" s="84"/>
      <c r="QYK52" s="84"/>
      <c r="QYL52" s="84"/>
      <c r="QYM52" s="84"/>
      <c r="QYN52" s="84"/>
      <c r="QYO52" s="84"/>
      <c r="QYP52" s="84"/>
      <c r="QYQ52" s="84"/>
      <c r="QYR52" s="84"/>
      <c r="QYS52" s="84"/>
      <c r="QYT52" s="84"/>
      <c r="QYU52" s="84"/>
      <c r="QYV52" s="84"/>
      <c r="QYW52" s="84"/>
      <c r="QYX52" s="84"/>
      <c r="QYY52" s="84"/>
      <c r="QYZ52" s="84"/>
      <c r="QZA52" s="84"/>
      <c r="QZB52" s="84"/>
      <c r="QZC52" s="84"/>
      <c r="QZD52" s="84"/>
      <c r="QZE52" s="84"/>
      <c r="QZF52" s="84"/>
      <c r="QZG52" s="84"/>
      <c r="QZH52" s="84"/>
      <c r="QZI52" s="84"/>
      <c r="QZJ52" s="84"/>
      <c r="QZK52" s="84"/>
      <c r="QZL52" s="84"/>
      <c r="QZM52" s="84"/>
      <c r="QZN52" s="84"/>
      <c r="QZO52" s="84"/>
      <c r="QZP52" s="84"/>
      <c r="QZQ52" s="84"/>
      <c r="QZR52" s="84"/>
      <c r="QZS52" s="84"/>
      <c r="QZT52" s="84"/>
      <c r="QZU52" s="84"/>
      <c r="QZV52" s="84"/>
      <c r="QZW52" s="84"/>
      <c r="QZX52" s="84"/>
      <c r="QZY52" s="84"/>
      <c r="QZZ52" s="84"/>
      <c r="RAA52" s="84"/>
      <c r="RAB52" s="84"/>
      <c r="RAC52" s="84"/>
      <c r="RAD52" s="84"/>
      <c r="RAE52" s="84"/>
      <c r="RAF52" s="84"/>
      <c r="RAG52" s="84"/>
      <c r="RAH52" s="84"/>
      <c r="RAI52" s="84"/>
      <c r="RAJ52" s="84"/>
      <c r="RAK52" s="84"/>
      <c r="RAL52" s="84"/>
      <c r="RAM52" s="84"/>
      <c r="RAN52" s="84"/>
      <c r="RAO52" s="84"/>
      <c r="RAP52" s="84"/>
      <c r="RAQ52" s="84"/>
      <c r="RAR52" s="84"/>
      <c r="RAS52" s="84"/>
      <c r="RAT52" s="84"/>
      <c r="RAU52" s="84"/>
      <c r="RAV52" s="84"/>
      <c r="RAW52" s="84"/>
      <c r="RAX52" s="84"/>
      <c r="RAY52" s="84"/>
      <c r="RAZ52" s="84"/>
      <c r="RBA52" s="84"/>
      <c r="RBB52" s="84"/>
      <c r="RBC52" s="84"/>
      <c r="RBD52" s="84"/>
      <c r="RBE52" s="84"/>
      <c r="RBF52" s="84"/>
      <c r="RBG52" s="84"/>
      <c r="RBH52" s="84"/>
      <c r="RBI52" s="84"/>
      <c r="RBJ52" s="84"/>
      <c r="RBK52" s="84"/>
      <c r="RBL52" s="84"/>
      <c r="RBM52" s="84"/>
      <c r="RBN52" s="84"/>
      <c r="RBO52" s="84"/>
      <c r="RBP52" s="84"/>
      <c r="RBQ52" s="84"/>
      <c r="RBR52" s="84"/>
      <c r="RBS52" s="84"/>
      <c r="RBT52" s="84"/>
      <c r="RBU52" s="84"/>
      <c r="RBV52" s="84"/>
      <c r="RBW52" s="84"/>
      <c r="RBX52" s="84"/>
      <c r="RBY52" s="84"/>
      <c r="RBZ52" s="84"/>
      <c r="RCA52" s="84"/>
      <c r="RCB52" s="84"/>
      <c r="RCC52" s="84"/>
      <c r="RCD52" s="84"/>
      <c r="RCE52" s="84"/>
      <c r="RCF52" s="84"/>
      <c r="RCG52" s="84"/>
      <c r="RCH52" s="84"/>
      <c r="RCI52" s="84"/>
      <c r="RCJ52" s="84"/>
      <c r="RCK52" s="84"/>
      <c r="RCL52" s="84"/>
      <c r="RCM52" s="84"/>
      <c r="RCN52" s="84"/>
      <c r="RCO52" s="84"/>
      <c r="RCP52" s="84"/>
      <c r="RCQ52" s="84"/>
      <c r="RCR52" s="84"/>
      <c r="RCS52" s="84"/>
      <c r="RCT52" s="84"/>
      <c r="RCU52" s="84"/>
      <c r="RCV52" s="84"/>
      <c r="RCW52" s="84"/>
      <c r="RCX52" s="84"/>
      <c r="RCY52" s="84"/>
      <c r="RCZ52" s="84"/>
      <c r="RDA52" s="84"/>
      <c r="RDB52" s="84"/>
      <c r="RDC52" s="84"/>
      <c r="RDD52" s="84"/>
      <c r="RDE52" s="84"/>
      <c r="RDF52" s="84"/>
      <c r="RDG52" s="84"/>
      <c r="RDH52" s="84"/>
      <c r="RDI52" s="84"/>
      <c r="RDJ52" s="84"/>
      <c r="RDK52" s="84"/>
      <c r="RDL52" s="84"/>
      <c r="RDM52" s="84"/>
      <c r="RDN52" s="84"/>
      <c r="RDO52" s="84"/>
      <c r="RDP52" s="84"/>
      <c r="RDQ52" s="84"/>
      <c r="RDR52" s="84"/>
      <c r="RDS52" s="84"/>
      <c r="RDT52" s="84"/>
      <c r="RDU52" s="84"/>
      <c r="RDV52" s="84"/>
      <c r="RDW52" s="84"/>
      <c r="RDX52" s="84"/>
      <c r="RDY52" s="84"/>
      <c r="RDZ52" s="84"/>
      <c r="REA52" s="84"/>
      <c r="REB52" s="84"/>
      <c r="REC52" s="84"/>
      <c r="RED52" s="84"/>
      <c r="REE52" s="84"/>
      <c r="REF52" s="84"/>
      <c r="REG52" s="84"/>
      <c r="REH52" s="84"/>
      <c r="REI52" s="84"/>
      <c r="REJ52" s="84"/>
      <c r="REK52" s="84"/>
      <c r="REL52" s="84"/>
      <c r="REM52" s="84"/>
      <c r="REN52" s="84"/>
      <c r="REO52" s="84"/>
      <c r="REP52" s="84"/>
      <c r="REQ52" s="84"/>
      <c r="RER52" s="84"/>
      <c r="RES52" s="84"/>
      <c r="RET52" s="84"/>
      <c r="REU52" s="84"/>
      <c r="REV52" s="84"/>
      <c r="REW52" s="84"/>
      <c r="REX52" s="84"/>
      <c r="REY52" s="84"/>
      <c r="REZ52" s="84"/>
      <c r="RFA52" s="84"/>
      <c r="RFB52" s="84"/>
      <c r="RFC52" s="84"/>
      <c r="RFD52" s="84"/>
      <c r="RFE52" s="84"/>
      <c r="RFF52" s="84"/>
      <c r="RFG52" s="84"/>
      <c r="RFH52" s="84"/>
      <c r="RFI52" s="84"/>
      <c r="RFJ52" s="84"/>
      <c r="RFK52" s="84"/>
      <c r="RFL52" s="84"/>
      <c r="RFM52" s="84"/>
      <c r="RFN52" s="84"/>
      <c r="RFO52" s="84"/>
      <c r="RFP52" s="84"/>
      <c r="RFQ52" s="84"/>
      <c r="RFR52" s="84"/>
      <c r="RFS52" s="84"/>
      <c r="RFT52" s="84"/>
      <c r="RFU52" s="84"/>
      <c r="RFV52" s="84"/>
      <c r="RFW52" s="84"/>
      <c r="RFX52" s="84"/>
      <c r="RFY52" s="84"/>
      <c r="RFZ52" s="84"/>
      <c r="RGA52" s="84"/>
      <c r="RGB52" s="84"/>
      <c r="RGC52" s="84"/>
      <c r="RGD52" s="84"/>
      <c r="RGE52" s="84"/>
      <c r="RGF52" s="84"/>
      <c r="RGG52" s="84"/>
      <c r="RGH52" s="84"/>
      <c r="RGI52" s="84"/>
      <c r="RGJ52" s="84"/>
      <c r="RGK52" s="84"/>
      <c r="RGL52" s="84"/>
      <c r="RGM52" s="84"/>
      <c r="RGN52" s="84"/>
      <c r="RGO52" s="84"/>
      <c r="RGP52" s="84"/>
      <c r="RGQ52" s="84"/>
      <c r="RGR52" s="84"/>
      <c r="RGS52" s="84"/>
      <c r="RGT52" s="84"/>
      <c r="RGU52" s="84"/>
      <c r="RGV52" s="84"/>
      <c r="RGW52" s="84"/>
      <c r="RGX52" s="84"/>
      <c r="RGY52" s="84"/>
      <c r="RGZ52" s="84"/>
      <c r="RHA52" s="84"/>
      <c r="RHB52" s="84"/>
      <c r="RHC52" s="84"/>
      <c r="RHD52" s="84"/>
      <c r="RHE52" s="84"/>
      <c r="RHF52" s="84"/>
      <c r="RHG52" s="84"/>
      <c r="RHH52" s="84"/>
      <c r="RHI52" s="84"/>
      <c r="RHJ52" s="84"/>
      <c r="RHK52" s="84"/>
      <c r="RHL52" s="84"/>
      <c r="RHM52" s="84"/>
      <c r="RHN52" s="84"/>
      <c r="RHO52" s="84"/>
      <c r="RHP52" s="84"/>
      <c r="RHQ52" s="84"/>
      <c r="RHR52" s="84"/>
      <c r="RHS52" s="84"/>
      <c r="RHT52" s="84"/>
      <c r="RHU52" s="84"/>
      <c r="RHV52" s="84"/>
      <c r="RHW52" s="84"/>
      <c r="RHX52" s="84"/>
      <c r="RHY52" s="84"/>
      <c r="RHZ52" s="84"/>
      <c r="RIA52" s="84"/>
      <c r="RIB52" s="84"/>
      <c r="RIC52" s="84"/>
      <c r="RID52" s="84"/>
      <c r="RIE52" s="84"/>
      <c r="RIF52" s="84"/>
      <c r="RIG52" s="84"/>
      <c r="RIH52" s="84"/>
      <c r="RII52" s="84"/>
      <c r="RIJ52" s="84"/>
      <c r="RIK52" s="84"/>
      <c r="RIL52" s="84"/>
      <c r="RIM52" s="84"/>
      <c r="RIN52" s="84"/>
      <c r="RIO52" s="84"/>
      <c r="RIP52" s="84"/>
      <c r="RIQ52" s="84"/>
      <c r="RIR52" s="84"/>
      <c r="RIS52" s="84"/>
      <c r="RIT52" s="84"/>
      <c r="RIU52" s="84"/>
      <c r="RIV52" s="84"/>
      <c r="RIW52" s="84"/>
      <c r="RIX52" s="84"/>
      <c r="RIY52" s="84"/>
      <c r="RIZ52" s="84"/>
      <c r="RJA52" s="84"/>
      <c r="RJB52" s="84"/>
      <c r="RJC52" s="84"/>
      <c r="RJD52" s="84"/>
      <c r="RJE52" s="84"/>
      <c r="RJF52" s="84"/>
      <c r="RJG52" s="84"/>
      <c r="RJH52" s="84"/>
      <c r="RJI52" s="84"/>
      <c r="RJJ52" s="84"/>
      <c r="RJK52" s="84"/>
      <c r="RJL52" s="84"/>
      <c r="RJM52" s="84"/>
      <c r="RJN52" s="84"/>
      <c r="RJO52" s="84"/>
      <c r="RJP52" s="84"/>
      <c r="RJQ52" s="84"/>
      <c r="RJR52" s="84"/>
      <c r="RJS52" s="84"/>
      <c r="RJT52" s="84"/>
      <c r="RJU52" s="84"/>
      <c r="RJV52" s="84"/>
      <c r="RJW52" s="84"/>
      <c r="RJX52" s="84"/>
      <c r="RJY52" s="84"/>
      <c r="RJZ52" s="84"/>
      <c r="RKA52" s="84"/>
      <c r="RKB52" s="84"/>
      <c r="RKC52" s="84"/>
      <c r="RKD52" s="84"/>
      <c r="RKE52" s="84"/>
      <c r="RKF52" s="84"/>
      <c r="RKG52" s="84"/>
      <c r="RKH52" s="84"/>
      <c r="RKI52" s="84"/>
      <c r="RKJ52" s="84"/>
      <c r="RKK52" s="84"/>
      <c r="RKL52" s="84"/>
      <c r="RKM52" s="84"/>
      <c r="RKN52" s="84"/>
      <c r="RKO52" s="84"/>
      <c r="RKP52" s="84"/>
      <c r="RKQ52" s="84"/>
      <c r="RKR52" s="84"/>
      <c r="RKS52" s="84"/>
      <c r="RKT52" s="84"/>
      <c r="RKU52" s="84"/>
      <c r="RKV52" s="84"/>
      <c r="RKW52" s="84"/>
      <c r="RKX52" s="84"/>
      <c r="RKY52" s="84"/>
      <c r="RKZ52" s="84"/>
      <c r="RLA52" s="84"/>
      <c r="RLB52" s="84"/>
      <c r="RLC52" s="84"/>
      <c r="RLD52" s="84"/>
      <c r="RLE52" s="84"/>
      <c r="RLF52" s="84"/>
      <c r="RLG52" s="84"/>
      <c r="RLH52" s="84"/>
      <c r="RLI52" s="84"/>
      <c r="RLJ52" s="84"/>
      <c r="RLK52" s="84"/>
      <c r="RLL52" s="84"/>
      <c r="RLM52" s="84"/>
      <c r="RLN52" s="84"/>
      <c r="RLO52" s="84"/>
      <c r="RLP52" s="84"/>
      <c r="RLQ52" s="84"/>
      <c r="RLR52" s="84"/>
      <c r="RLS52" s="84"/>
      <c r="RLT52" s="84"/>
      <c r="RLU52" s="84"/>
      <c r="RLV52" s="84"/>
      <c r="RLW52" s="84"/>
      <c r="RLX52" s="84"/>
      <c r="RLY52" s="84"/>
      <c r="RLZ52" s="84"/>
      <c r="RMA52" s="84"/>
      <c r="RMB52" s="84"/>
      <c r="RMC52" s="84"/>
      <c r="RMD52" s="84"/>
      <c r="RME52" s="84"/>
      <c r="RMF52" s="84"/>
      <c r="RMG52" s="84"/>
      <c r="RMH52" s="84"/>
      <c r="RMI52" s="84"/>
      <c r="RMJ52" s="84"/>
      <c r="RMK52" s="84"/>
      <c r="RML52" s="84"/>
      <c r="RMM52" s="84"/>
      <c r="RMN52" s="84"/>
      <c r="RMO52" s="84"/>
      <c r="RMP52" s="84"/>
      <c r="RMQ52" s="84"/>
      <c r="RMR52" s="84"/>
      <c r="RMS52" s="84"/>
      <c r="RMT52" s="84"/>
      <c r="RMU52" s="84"/>
      <c r="RMV52" s="84"/>
      <c r="RMW52" s="84"/>
      <c r="RMX52" s="84"/>
      <c r="RMY52" s="84"/>
      <c r="RMZ52" s="84"/>
      <c r="RNA52" s="84"/>
      <c r="RNB52" s="84"/>
      <c r="RNC52" s="84"/>
      <c r="RND52" s="84"/>
      <c r="RNE52" s="84"/>
      <c r="RNF52" s="84"/>
      <c r="RNG52" s="84"/>
      <c r="RNH52" s="84"/>
      <c r="RNI52" s="84"/>
      <c r="RNJ52" s="84"/>
      <c r="RNK52" s="84"/>
      <c r="RNL52" s="84"/>
      <c r="RNM52" s="84"/>
      <c r="RNN52" s="84"/>
      <c r="RNO52" s="84"/>
      <c r="RNP52" s="84"/>
      <c r="RNQ52" s="84"/>
      <c r="RNR52" s="84"/>
      <c r="RNS52" s="84"/>
      <c r="RNT52" s="84"/>
      <c r="RNU52" s="84"/>
      <c r="RNV52" s="84"/>
      <c r="RNW52" s="84"/>
      <c r="RNX52" s="84"/>
      <c r="RNY52" s="84"/>
      <c r="RNZ52" s="84"/>
      <c r="ROA52" s="84"/>
      <c r="ROB52" s="84"/>
      <c r="ROC52" s="84"/>
      <c r="ROD52" s="84"/>
      <c r="ROE52" s="84"/>
      <c r="ROF52" s="84"/>
      <c r="ROG52" s="84"/>
      <c r="ROH52" s="84"/>
      <c r="ROI52" s="84"/>
      <c r="ROJ52" s="84"/>
      <c r="ROK52" s="84"/>
      <c r="ROL52" s="84"/>
      <c r="ROM52" s="84"/>
      <c r="RON52" s="84"/>
      <c r="ROO52" s="84"/>
      <c r="ROP52" s="84"/>
      <c r="ROQ52" s="84"/>
      <c r="ROR52" s="84"/>
      <c r="ROS52" s="84"/>
      <c r="ROT52" s="84"/>
      <c r="ROU52" s="84"/>
      <c r="ROV52" s="84"/>
      <c r="ROW52" s="84"/>
      <c r="ROX52" s="84"/>
      <c r="ROY52" s="84"/>
      <c r="ROZ52" s="84"/>
      <c r="RPA52" s="84"/>
      <c r="RPB52" s="84"/>
      <c r="RPC52" s="84"/>
      <c r="RPD52" s="84"/>
      <c r="RPE52" s="84"/>
      <c r="RPF52" s="84"/>
      <c r="RPG52" s="84"/>
      <c r="RPH52" s="84"/>
      <c r="RPI52" s="84"/>
      <c r="RPJ52" s="84"/>
      <c r="RPK52" s="84"/>
      <c r="RPL52" s="84"/>
      <c r="RPM52" s="84"/>
      <c r="RPN52" s="84"/>
      <c r="RPO52" s="84"/>
      <c r="RPP52" s="84"/>
      <c r="RPQ52" s="84"/>
      <c r="RPR52" s="84"/>
      <c r="RPS52" s="84"/>
      <c r="RPT52" s="84"/>
      <c r="RPU52" s="84"/>
      <c r="RPV52" s="84"/>
      <c r="RPW52" s="84"/>
      <c r="RPX52" s="84"/>
      <c r="RPY52" s="84"/>
      <c r="RPZ52" s="84"/>
      <c r="RQA52" s="84"/>
      <c r="RQB52" s="84"/>
      <c r="RQC52" s="84"/>
      <c r="RQD52" s="84"/>
      <c r="RQE52" s="84"/>
      <c r="RQF52" s="84"/>
      <c r="RQG52" s="84"/>
      <c r="RQH52" s="84"/>
      <c r="RQI52" s="84"/>
      <c r="RQJ52" s="84"/>
      <c r="RQK52" s="84"/>
      <c r="RQL52" s="84"/>
      <c r="RQM52" s="84"/>
      <c r="RQN52" s="84"/>
      <c r="RQO52" s="84"/>
      <c r="RQP52" s="84"/>
      <c r="RQQ52" s="84"/>
      <c r="RQR52" s="84"/>
      <c r="RQS52" s="84"/>
      <c r="RQT52" s="84"/>
      <c r="RQU52" s="84"/>
      <c r="RQV52" s="84"/>
      <c r="RQW52" s="84"/>
      <c r="RQX52" s="84"/>
      <c r="RQY52" s="84"/>
      <c r="RQZ52" s="84"/>
      <c r="RRA52" s="84"/>
      <c r="RRB52" s="84"/>
      <c r="RRC52" s="84"/>
      <c r="RRD52" s="84"/>
      <c r="RRE52" s="84"/>
      <c r="RRF52" s="84"/>
      <c r="RRG52" s="84"/>
      <c r="RRH52" s="84"/>
      <c r="RRI52" s="84"/>
      <c r="RRJ52" s="84"/>
      <c r="RRK52" s="84"/>
      <c r="RRL52" s="84"/>
      <c r="RRM52" s="84"/>
      <c r="RRN52" s="84"/>
      <c r="RRO52" s="84"/>
      <c r="RRP52" s="84"/>
      <c r="RRQ52" s="84"/>
      <c r="RRR52" s="84"/>
      <c r="RRS52" s="84"/>
      <c r="RRT52" s="84"/>
      <c r="RRU52" s="84"/>
      <c r="RRV52" s="84"/>
      <c r="RRW52" s="84"/>
      <c r="RRX52" s="84"/>
      <c r="RRY52" s="84"/>
      <c r="RRZ52" s="84"/>
      <c r="RSA52" s="84"/>
      <c r="RSB52" s="84"/>
      <c r="RSC52" s="84"/>
      <c r="RSD52" s="84"/>
      <c r="RSE52" s="84"/>
      <c r="RSF52" s="84"/>
      <c r="RSG52" s="84"/>
      <c r="RSH52" s="84"/>
      <c r="RSI52" s="84"/>
      <c r="RSJ52" s="84"/>
      <c r="RSK52" s="84"/>
      <c r="RSL52" s="84"/>
      <c r="RSM52" s="84"/>
      <c r="RSN52" s="84"/>
      <c r="RSO52" s="84"/>
      <c r="RSP52" s="84"/>
      <c r="RSQ52" s="84"/>
      <c r="RSR52" s="84"/>
      <c r="RSS52" s="84"/>
      <c r="RST52" s="84"/>
      <c r="RSU52" s="84"/>
      <c r="RSV52" s="84"/>
      <c r="RSW52" s="84"/>
      <c r="RSX52" s="84"/>
      <c r="RSY52" s="84"/>
      <c r="RSZ52" s="84"/>
      <c r="RTA52" s="84"/>
      <c r="RTB52" s="84"/>
      <c r="RTC52" s="84"/>
      <c r="RTD52" s="84"/>
      <c r="RTE52" s="84"/>
      <c r="RTF52" s="84"/>
      <c r="RTG52" s="84"/>
      <c r="RTH52" s="84"/>
      <c r="RTI52" s="84"/>
      <c r="RTJ52" s="84"/>
      <c r="RTK52" s="84"/>
      <c r="RTL52" s="84"/>
      <c r="RTM52" s="84"/>
      <c r="RTN52" s="84"/>
      <c r="RTO52" s="84"/>
      <c r="RTP52" s="84"/>
      <c r="RTQ52" s="84"/>
      <c r="RTR52" s="84"/>
      <c r="RTS52" s="84"/>
      <c r="RTT52" s="84"/>
      <c r="RTU52" s="84"/>
      <c r="RTV52" s="84"/>
      <c r="RTW52" s="84"/>
      <c r="RTX52" s="84"/>
      <c r="RTY52" s="84"/>
      <c r="RTZ52" s="84"/>
      <c r="RUA52" s="84"/>
      <c r="RUB52" s="84"/>
      <c r="RUC52" s="84"/>
      <c r="RUD52" s="84"/>
      <c r="RUE52" s="84"/>
      <c r="RUF52" s="84"/>
      <c r="RUG52" s="84"/>
      <c r="RUH52" s="84"/>
      <c r="RUI52" s="84"/>
      <c r="RUJ52" s="84"/>
      <c r="RUK52" s="84"/>
      <c r="RUL52" s="84"/>
      <c r="RUM52" s="84"/>
      <c r="RUN52" s="84"/>
      <c r="RUO52" s="84"/>
      <c r="RUP52" s="84"/>
      <c r="RUQ52" s="84"/>
      <c r="RUR52" s="84"/>
      <c r="RUS52" s="84"/>
      <c r="RUT52" s="84"/>
      <c r="RUU52" s="84"/>
      <c r="RUV52" s="84"/>
      <c r="RUW52" s="84"/>
      <c r="RUX52" s="84"/>
      <c r="RUY52" s="84"/>
      <c r="RUZ52" s="84"/>
      <c r="RVA52" s="84"/>
      <c r="RVB52" s="84"/>
      <c r="RVC52" s="84"/>
      <c r="RVD52" s="84"/>
      <c r="RVE52" s="84"/>
      <c r="RVF52" s="84"/>
      <c r="RVG52" s="84"/>
      <c r="RVH52" s="84"/>
      <c r="RVI52" s="84"/>
      <c r="RVJ52" s="84"/>
      <c r="RVK52" s="84"/>
      <c r="RVL52" s="84"/>
      <c r="RVM52" s="84"/>
      <c r="RVN52" s="84"/>
      <c r="RVO52" s="84"/>
      <c r="RVP52" s="84"/>
      <c r="RVQ52" s="84"/>
      <c r="RVR52" s="84"/>
      <c r="RVS52" s="84"/>
      <c r="RVT52" s="84"/>
      <c r="RVU52" s="84"/>
      <c r="RVV52" s="84"/>
      <c r="RVW52" s="84"/>
      <c r="RVX52" s="84"/>
      <c r="RVY52" s="84"/>
      <c r="RVZ52" s="84"/>
      <c r="RWA52" s="84"/>
      <c r="RWB52" s="84"/>
      <c r="RWC52" s="84"/>
      <c r="RWD52" s="84"/>
      <c r="RWE52" s="84"/>
      <c r="RWF52" s="84"/>
      <c r="RWG52" s="84"/>
      <c r="RWH52" s="84"/>
      <c r="RWI52" s="84"/>
      <c r="RWJ52" s="84"/>
      <c r="RWK52" s="84"/>
      <c r="RWL52" s="84"/>
      <c r="RWM52" s="84"/>
      <c r="RWN52" s="84"/>
      <c r="RWO52" s="84"/>
      <c r="RWP52" s="84"/>
      <c r="RWQ52" s="84"/>
      <c r="RWR52" s="84"/>
      <c r="RWS52" s="84"/>
      <c r="RWT52" s="84"/>
      <c r="RWU52" s="84"/>
      <c r="RWV52" s="84"/>
      <c r="RWW52" s="84"/>
      <c r="RWX52" s="84"/>
      <c r="RWY52" s="84"/>
      <c r="RWZ52" s="84"/>
      <c r="RXA52" s="84"/>
      <c r="RXB52" s="84"/>
      <c r="RXC52" s="84"/>
      <c r="RXD52" s="84"/>
      <c r="RXE52" s="84"/>
      <c r="RXF52" s="84"/>
      <c r="RXG52" s="84"/>
      <c r="RXH52" s="84"/>
      <c r="RXI52" s="84"/>
      <c r="RXJ52" s="84"/>
      <c r="RXK52" s="84"/>
      <c r="RXL52" s="84"/>
      <c r="RXM52" s="84"/>
      <c r="RXN52" s="84"/>
      <c r="RXO52" s="84"/>
      <c r="RXP52" s="84"/>
      <c r="RXQ52" s="84"/>
      <c r="RXR52" s="84"/>
      <c r="RXS52" s="84"/>
      <c r="RXT52" s="84"/>
      <c r="RXU52" s="84"/>
      <c r="RXV52" s="84"/>
      <c r="RXW52" s="84"/>
      <c r="RXX52" s="84"/>
      <c r="RXY52" s="84"/>
      <c r="RXZ52" s="84"/>
      <c r="RYA52" s="84"/>
      <c r="RYB52" s="84"/>
      <c r="RYC52" s="84"/>
      <c r="RYD52" s="84"/>
      <c r="RYE52" s="84"/>
      <c r="RYF52" s="84"/>
      <c r="RYG52" s="84"/>
      <c r="RYH52" s="84"/>
      <c r="RYI52" s="84"/>
      <c r="RYJ52" s="84"/>
      <c r="RYK52" s="84"/>
      <c r="RYL52" s="84"/>
      <c r="RYM52" s="84"/>
      <c r="RYN52" s="84"/>
      <c r="RYO52" s="84"/>
      <c r="RYP52" s="84"/>
      <c r="RYQ52" s="84"/>
      <c r="RYR52" s="84"/>
      <c r="RYS52" s="84"/>
      <c r="RYT52" s="84"/>
      <c r="RYU52" s="84"/>
      <c r="RYV52" s="84"/>
      <c r="RYW52" s="84"/>
      <c r="RYX52" s="84"/>
      <c r="RYY52" s="84"/>
      <c r="RYZ52" s="84"/>
      <c r="RZA52" s="84"/>
      <c r="RZB52" s="84"/>
      <c r="RZC52" s="84"/>
      <c r="RZD52" s="84"/>
      <c r="RZE52" s="84"/>
      <c r="RZF52" s="84"/>
      <c r="RZG52" s="84"/>
      <c r="RZH52" s="84"/>
      <c r="RZI52" s="84"/>
      <c r="RZJ52" s="84"/>
      <c r="RZK52" s="84"/>
      <c r="RZL52" s="84"/>
      <c r="RZM52" s="84"/>
      <c r="RZN52" s="84"/>
      <c r="RZO52" s="84"/>
      <c r="RZP52" s="84"/>
      <c r="RZQ52" s="84"/>
      <c r="RZR52" s="84"/>
      <c r="RZS52" s="84"/>
      <c r="RZT52" s="84"/>
      <c r="RZU52" s="84"/>
      <c r="RZV52" s="84"/>
      <c r="RZW52" s="84"/>
      <c r="RZX52" s="84"/>
      <c r="RZY52" s="84"/>
      <c r="RZZ52" s="84"/>
      <c r="SAA52" s="84"/>
      <c r="SAB52" s="84"/>
      <c r="SAC52" s="84"/>
      <c r="SAD52" s="84"/>
      <c r="SAE52" s="84"/>
      <c r="SAF52" s="84"/>
      <c r="SAG52" s="84"/>
      <c r="SAH52" s="84"/>
      <c r="SAI52" s="84"/>
      <c r="SAJ52" s="84"/>
      <c r="SAK52" s="84"/>
      <c r="SAL52" s="84"/>
      <c r="SAM52" s="84"/>
      <c r="SAN52" s="84"/>
      <c r="SAO52" s="84"/>
      <c r="SAP52" s="84"/>
      <c r="SAQ52" s="84"/>
      <c r="SAR52" s="84"/>
      <c r="SAS52" s="84"/>
      <c r="SAT52" s="84"/>
      <c r="SAU52" s="84"/>
      <c r="SAV52" s="84"/>
      <c r="SAW52" s="84"/>
      <c r="SAX52" s="84"/>
      <c r="SAY52" s="84"/>
      <c r="SAZ52" s="84"/>
      <c r="SBA52" s="84"/>
      <c r="SBB52" s="84"/>
      <c r="SBC52" s="84"/>
      <c r="SBD52" s="84"/>
      <c r="SBE52" s="84"/>
      <c r="SBF52" s="84"/>
      <c r="SBG52" s="84"/>
      <c r="SBH52" s="84"/>
      <c r="SBI52" s="84"/>
      <c r="SBJ52" s="84"/>
      <c r="SBK52" s="84"/>
      <c r="SBL52" s="84"/>
      <c r="SBM52" s="84"/>
      <c r="SBN52" s="84"/>
      <c r="SBO52" s="84"/>
      <c r="SBP52" s="84"/>
      <c r="SBQ52" s="84"/>
      <c r="SBR52" s="84"/>
      <c r="SBS52" s="84"/>
      <c r="SBT52" s="84"/>
      <c r="SBU52" s="84"/>
      <c r="SBV52" s="84"/>
      <c r="SBW52" s="84"/>
      <c r="SBX52" s="84"/>
      <c r="SBY52" s="84"/>
      <c r="SBZ52" s="84"/>
      <c r="SCA52" s="84"/>
      <c r="SCB52" s="84"/>
      <c r="SCC52" s="84"/>
      <c r="SCD52" s="84"/>
      <c r="SCE52" s="84"/>
      <c r="SCF52" s="84"/>
      <c r="SCG52" s="84"/>
      <c r="SCH52" s="84"/>
      <c r="SCI52" s="84"/>
      <c r="SCJ52" s="84"/>
      <c r="SCK52" s="84"/>
      <c r="SCL52" s="84"/>
      <c r="SCM52" s="84"/>
      <c r="SCN52" s="84"/>
      <c r="SCO52" s="84"/>
      <c r="SCP52" s="84"/>
      <c r="SCQ52" s="84"/>
      <c r="SCR52" s="84"/>
      <c r="SCS52" s="84"/>
      <c r="SCT52" s="84"/>
      <c r="SCU52" s="84"/>
      <c r="SCV52" s="84"/>
      <c r="SCW52" s="84"/>
      <c r="SCX52" s="84"/>
      <c r="SCY52" s="84"/>
      <c r="SCZ52" s="84"/>
      <c r="SDA52" s="84"/>
      <c r="SDB52" s="84"/>
      <c r="SDC52" s="84"/>
      <c r="SDD52" s="84"/>
      <c r="SDE52" s="84"/>
      <c r="SDF52" s="84"/>
      <c r="SDG52" s="84"/>
      <c r="SDH52" s="84"/>
      <c r="SDI52" s="84"/>
      <c r="SDJ52" s="84"/>
      <c r="SDK52" s="84"/>
      <c r="SDL52" s="84"/>
      <c r="SDM52" s="84"/>
      <c r="SDN52" s="84"/>
      <c r="SDO52" s="84"/>
      <c r="SDP52" s="84"/>
      <c r="SDQ52" s="84"/>
      <c r="SDR52" s="84"/>
      <c r="SDS52" s="84"/>
      <c r="SDT52" s="84"/>
      <c r="SDU52" s="84"/>
      <c r="SDV52" s="84"/>
      <c r="SDW52" s="84"/>
      <c r="SDX52" s="84"/>
      <c r="SDY52" s="84"/>
      <c r="SDZ52" s="84"/>
      <c r="SEA52" s="84"/>
      <c r="SEB52" s="84"/>
      <c r="SEC52" s="84"/>
      <c r="SED52" s="84"/>
      <c r="SEE52" s="84"/>
      <c r="SEF52" s="84"/>
      <c r="SEG52" s="84"/>
      <c r="SEH52" s="84"/>
      <c r="SEI52" s="84"/>
      <c r="SEJ52" s="84"/>
      <c r="SEK52" s="84"/>
      <c r="SEL52" s="84"/>
      <c r="SEM52" s="84"/>
      <c r="SEN52" s="84"/>
      <c r="SEO52" s="84"/>
      <c r="SEP52" s="84"/>
      <c r="SEQ52" s="84"/>
      <c r="SER52" s="84"/>
      <c r="SES52" s="84"/>
      <c r="SET52" s="84"/>
      <c r="SEU52" s="84"/>
      <c r="SEV52" s="84"/>
      <c r="SEW52" s="84"/>
      <c r="SEX52" s="84"/>
      <c r="SEY52" s="84"/>
      <c r="SEZ52" s="84"/>
      <c r="SFA52" s="84"/>
      <c r="SFB52" s="84"/>
      <c r="SFC52" s="84"/>
      <c r="SFD52" s="84"/>
      <c r="SFE52" s="84"/>
      <c r="SFF52" s="84"/>
      <c r="SFG52" s="84"/>
      <c r="SFH52" s="84"/>
      <c r="SFI52" s="84"/>
      <c r="SFJ52" s="84"/>
      <c r="SFK52" s="84"/>
      <c r="SFL52" s="84"/>
      <c r="SFM52" s="84"/>
      <c r="SFN52" s="84"/>
      <c r="SFO52" s="84"/>
      <c r="SFP52" s="84"/>
      <c r="SFQ52" s="84"/>
      <c r="SFR52" s="84"/>
      <c r="SFS52" s="84"/>
      <c r="SFT52" s="84"/>
      <c r="SFU52" s="84"/>
      <c r="SFV52" s="84"/>
      <c r="SFW52" s="84"/>
      <c r="SFX52" s="84"/>
      <c r="SFY52" s="84"/>
      <c r="SFZ52" s="84"/>
      <c r="SGA52" s="84"/>
      <c r="SGB52" s="84"/>
      <c r="SGC52" s="84"/>
      <c r="SGD52" s="84"/>
      <c r="SGE52" s="84"/>
      <c r="SGF52" s="84"/>
      <c r="SGG52" s="84"/>
      <c r="SGH52" s="84"/>
      <c r="SGI52" s="84"/>
      <c r="SGJ52" s="84"/>
      <c r="SGK52" s="84"/>
      <c r="SGL52" s="84"/>
      <c r="SGM52" s="84"/>
      <c r="SGN52" s="84"/>
      <c r="SGO52" s="84"/>
      <c r="SGP52" s="84"/>
      <c r="SGQ52" s="84"/>
      <c r="SGR52" s="84"/>
      <c r="SGS52" s="84"/>
      <c r="SGT52" s="84"/>
      <c r="SGU52" s="84"/>
      <c r="SGV52" s="84"/>
      <c r="SGW52" s="84"/>
      <c r="SGX52" s="84"/>
      <c r="SGY52" s="84"/>
      <c r="SGZ52" s="84"/>
      <c r="SHA52" s="84"/>
      <c r="SHB52" s="84"/>
      <c r="SHC52" s="84"/>
      <c r="SHD52" s="84"/>
      <c r="SHE52" s="84"/>
      <c r="SHF52" s="84"/>
      <c r="SHG52" s="84"/>
      <c r="SHH52" s="84"/>
      <c r="SHI52" s="84"/>
      <c r="SHJ52" s="84"/>
      <c r="SHK52" s="84"/>
      <c r="SHL52" s="84"/>
      <c r="SHM52" s="84"/>
      <c r="SHN52" s="84"/>
      <c r="SHO52" s="84"/>
      <c r="SHP52" s="84"/>
      <c r="SHQ52" s="84"/>
      <c r="SHR52" s="84"/>
      <c r="SHS52" s="84"/>
      <c r="SHT52" s="84"/>
      <c r="SHU52" s="84"/>
      <c r="SHV52" s="84"/>
      <c r="SHW52" s="84"/>
      <c r="SHX52" s="84"/>
      <c r="SHY52" s="84"/>
      <c r="SHZ52" s="84"/>
      <c r="SIA52" s="84"/>
      <c r="SIB52" s="84"/>
      <c r="SIC52" s="84"/>
      <c r="SID52" s="84"/>
      <c r="SIE52" s="84"/>
      <c r="SIF52" s="84"/>
      <c r="SIG52" s="84"/>
      <c r="SIH52" s="84"/>
      <c r="SII52" s="84"/>
      <c r="SIJ52" s="84"/>
      <c r="SIK52" s="84"/>
      <c r="SIL52" s="84"/>
      <c r="SIM52" s="84"/>
      <c r="SIN52" s="84"/>
      <c r="SIO52" s="84"/>
      <c r="SIP52" s="84"/>
      <c r="SIQ52" s="84"/>
      <c r="SIR52" s="84"/>
      <c r="SIS52" s="84"/>
      <c r="SIT52" s="84"/>
      <c r="SIU52" s="84"/>
      <c r="SIV52" s="84"/>
      <c r="SIW52" s="84"/>
      <c r="SIX52" s="84"/>
      <c r="SIY52" s="84"/>
      <c r="SIZ52" s="84"/>
      <c r="SJA52" s="84"/>
      <c r="SJB52" s="84"/>
      <c r="SJC52" s="84"/>
      <c r="SJD52" s="84"/>
      <c r="SJE52" s="84"/>
      <c r="SJF52" s="84"/>
      <c r="SJG52" s="84"/>
      <c r="SJH52" s="84"/>
      <c r="SJI52" s="84"/>
      <c r="SJJ52" s="84"/>
      <c r="SJK52" s="84"/>
      <c r="SJL52" s="84"/>
      <c r="SJM52" s="84"/>
      <c r="SJN52" s="84"/>
      <c r="SJO52" s="84"/>
      <c r="SJP52" s="84"/>
      <c r="SJQ52" s="84"/>
      <c r="SJR52" s="84"/>
      <c r="SJS52" s="84"/>
      <c r="SJT52" s="84"/>
      <c r="SJU52" s="84"/>
      <c r="SJV52" s="84"/>
      <c r="SJW52" s="84"/>
      <c r="SJX52" s="84"/>
      <c r="SJY52" s="84"/>
      <c r="SJZ52" s="84"/>
      <c r="SKA52" s="84"/>
      <c r="SKB52" s="84"/>
      <c r="SKC52" s="84"/>
      <c r="SKD52" s="84"/>
      <c r="SKE52" s="84"/>
      <c r="SKF52" s="84"/>
      <c r="SKG52" s="84"/>
      <c r="SKH52" s="84"/>
      <c r="SKI52" s="84"/>
      <c r="SKJ52" s="84"/>
      <c r="SKK52" s="84"/>
      <c r="SKL52" s="84"/>
      <c r="SKM52" s="84"/>
      <c r="SKN52" s="84"/>
      <c r="SKO52" s="84"/>
      <c r="SKP52" s="84"/>
      <c r="SKQ52" s="84"/>
      <c r="SKR52" s="84"/>
      <c r="SKS52" s="84"/>
      <c r="SKT52" s="84"/>
      <c r="SKU52" s="84"/>
      <c r="SKV52" s="84"/>
      <c r="SKW52" s="84"/>
      <c r="SKX52" s="84"/>
      <c r="SKY52" s="84"/>
      <c r="SKZ52" s="84"/>
      <c r="SLA52" s="84"/>
      <c r="SLB52" s="84"/>
      <c r="SLC52" s="84"/>
      <c r="SLD52" s="84"/>
      <c r="SLE52" s="84"/>
      <c r="SLF52" s="84"/>
      <c r="SLG52" s="84"/>
      <c r="SLH52" s="84"/>
      <c r="SLI52" s="84"/>
      <c r="SLJ52" s="84"/>
      <c r="SLK52" s="84"/>
      <c r="SLL52" s="84"/>
      <c r="SLM52" s="84"/>
      <c r="SLN52" s="84"/>
      <c r="SLO52" s="84"/>
      <c r="SLP52" s="84"/>
      <c r="SLQ52" s="84"/>
      <c r="SLR52" s="84"/>
      <c r="SLS52" s="84"/>
      <c r="SLT52" s="84"/>
      <c r="SLU52" s="84"/>
      <c r="SLV52" s="84"/>
      <c r="SLW52" s="84"/>
      <c r="SLX52" s="84"/>
      <c r="SLY52" s="84"/>
      <c r="SLZ52" s="84"/>
      <c r="SMA52" s="84"/>
      <c r="SMB52" s="84"/>
      <c r="SMC52" s="84"/>
      <c r="SMD52" s="84"/>
      <c r="SME52" s="84"/>
      <c r="SMF52" s="84"/>
      <c r="SMG52" s="84"/>
      <c r="SMH52" s="84"/>
      <c r="SMI52" s="84"/>
      <c r="SMJ52" s="84"/>
      <c r="SMK52" s="84"/>
      <c r="SML52" s="84"/>
      <c r="SMM52" s="84"/>
      <c r="SMN52" s="84"/>
      <c r="SMO52" s="84"/>
      <c r="SMP52" s="84"/>
      <c r="SMQ52" s="84"/>
      <c r="SMR52" s="84"/>
      <c r="SMS52" s="84"/>
      <c r="SMT52" s="84"/>
      <c r="SMU52" s="84"/>
      <c r="SMV52" s="84"/>
      <c r="SMW52" s="84"/>
      <c r="SMX52" s="84"/>
      <c r="SMY52" s="84"/>
      <c r="SMZ52" s="84"/>
      <c r="SNA52" s="84"/>
      <c r="SNB52" s="84"/>
      <c r="SNC52" s="84"/>
      <c r="SND52" s="84"/>
      <c r="SNE52" s="84"/>
      <c r="SNF52" s="84"/>
      <c r="SNG52" s="84"/>
      <c r="SNH52" s="84"/>
      <c r="SNI52" s="84"/>
      <c r="SNJ52" s="84"/>
      <c r="SNK52" s="84"/>
      <c r="SNL52" s="84"/>
      <c r="SNM52" s="84"/>
      <c r="SNN52" s="84"/>
      <c r="SNO52" s="84"/>
      <c r="SNP52" s="84"/>
      <c r="SNQ52" s="84"/>
      <c r="SNR52" s="84"/>
      <c r="SNS52" s="84"/>
      <c r="SNT52" s="84"/>
      <c r="SNU52" s="84"/>
      <c r="SNV52" s="84"/>
      <c r="SNW52" s="84"/>
      <c r="SNX52" s="84"/>
      <c r="SNY52" s="84"/>
      <c r="SNZ52" s="84"/>
      <c r="SOA52" s="84"/>
      <c r="SOB52" s="84"/>
      <c r="SOC52" s="84"/>
      <c r="SOD52" s="84"/>
      <c r="SOE52" s="84"/>
      <c r="SOF52" s="84"/>
      <c r="SOG52" s="84"/>
      <c r="SOH52" s="84"/>
      <c r="SOI52" s="84"/>
      <c r="SOJ52" s="84"/>
      <c r="SOK52" s="84"/>
      <c r="SOL52" s="84"/>
      <c r="SOM52" s="84"/>
      <c r="SON52" s="84"/>
      <c r="SOO52" s="84"/>
      <c r="SOP52" s="84"/>
      <c r="SOQ52" s="84"/>
      <c r="SOR52" s="84"/>
      <c r="SOS52" s="84"/>
      <c r="SOT52" s="84"/>
      <c r="SOU52" s="84"/>
      <c r="SOV52" s="84"/>
      <c r="SOW52" s="84"/>
      <c r="SOX52" s="84"/>
      <c r="SOY52" s="84"/>
      <c r="SOZ52" s="84"/>
      <c r="SPA52" s="84"/>
      <c r="SPB52" s="84"/>
      <c r="SPC52" s="84"/>
      <c r="SPD52" s="84"/>
      <c r="SPE52" s="84"/>
      <c r="SPF52" s="84"/>
      <c r="SPG52" s="84"/>
      <c r="SPH52" s="84"/>
      <c r="SPI52" s="84"/>
      <c r="SPJ52" s="84"/>
      <c r="SPK52" s="84"/>
      <c r="SPL52" s="84"/>
      <c r="SPM52" s="84"/>
      <c r="SPN52" s="84"/>
      <c r="SPO52" s="84"/>
      <c r="SPP52" s="84"/>
      <c r="SPQ52" s="84"/>
      <c r="SPR52" s="84"/>
      <c r="SPS52" s="84"/>
      <c r="SPT52" s="84"/>
      <c r="SPU52" s="84"/>
      <c r="SPV52" s="84"/>
      <c r="SPW52" s="84"/>
      <c r="SPX52" s="84"/>
      <c r="SPY52" s="84"/>
      <c r="SPZ52" s="84"/>
      <c r="SQA52" s="84"/>
      <c r="SQB52" s="84"/>
      <c r="SQC52" s="84"/>
      <c r="SQD52" s="84"/>
      <c r="SQE52" s="84"/>
      <c r="SQF52" s="84"/>
      <c r="SQG52" s="84"/>
      <c r="SQH52" s="84"/>
      <c r="SQI52" s="84"/>
      <c r="SQJ52" s="84"/>
      <c r="SQK52" s="84"/>
      <c r="SQL52" s="84"/>
      <c r="SQM52" s="84"/>
      <c r="SQN52" s="84"/>
      <c r="SQO52" s="84"/>
      <c r="SQP52" s="84"/>
      <c r="SQQ52" s="84"/>
      <c r="SQR52" s="84"/>
      <c r="SQS52" s="84"/>
      <c r="SQT52" s="84"/>
      <c r="SQU52" s="84"/>
      <c r="SQV52" s="84"/>
      <c r="SQW52" s="84"/>
      <c r="SQX52" s="84"/>
      <c r="SQY52" s="84"/>
      <c r="SQZ52" s="84"/>
      <c r="SRA52" s="84"/>
      <c r="SRB52" s="84"/>
      <c r="SRC52" s="84"/>
      <c r="SRD52" s="84"/>
      <c r="SRE52" s="84"/>
      <c r="SRF52" s="84"/>
      <c r="SRG52" s="84"/>
      <c r="SRH52" s="84"/>
      <c r="SRI52" s="84"/>
      <c r="SRJ52" s="84"/>
      <c r="SRK52" s="84"/>
      <c r="SRL52" s="84"/>
      <c r="SRM52" s="84"/>
      <c r="SRN52" s="84"/>
      <c r="SRO52" s="84"/>
      <c r="SRP52" s="84"/>
      <c r="SRQ52" s="84"/>
      <c r="SRR52" s="84"/>
      <c r="SRS52" s="84"/>
      <c r="SRT52" s="84"/>
      <c r="SRU52" s="84"/>
      <c r="SRV52" s="84"/>
      <c r="SRW52" s="84"/>
      <c r="SRX52" s="84"/>
      <c r="SRY52" s="84"/>
      <c r="SRZ52" s="84"/>
      <c r="SSA52" s="84"/>
      <c r="SSB52" s="84"/>
      <c r="SSC52" s="84"/>
      <c r="SSD52" s="84"/>
      <c r="SSE52" s="84"/>
      <c r="SSF52" s="84"/>
      <c r="SSG52" s="84"/>
      <c r="SSH52" s="84"/>
      <c r="SSI52" s="84"/>
      <c r="SSJ52" s="84"/>
      <c r="SSK52" s="84"/>
      <c r="SSL52" s="84"/>
      <c r="SSM52" s="84"/>
      <c r="SSN52" s="84"/>
      <c r="SSO52" s="84"/>
      <c r="SSP52" s="84"/>
      <c r="SSQ52" s="84"/>
      <c r="SSR52" s="84"/>
      <c r="SSS52" s="84"/>
      <c r="SST52" s="84"/>
      <c r="SSU52" s="84"/>
      <c r="SSV52" s="84"/>
      <c r="SSW52" s="84"/>
      <c r="SSX52" s="84"/>
      <c r="SSY52" s="84"/>
      <c r="SSZ52" s="84"/>
      <c r="STA52" s="84"/>
      <c r="STB52" s="84"/>
      <c r="STC52" s="84"/>
      <c r="STD52" s="84"/>
      <c r="STE52" s="84"/>
      <c r="STF52" s="84"/>
      <c r="STG52" s="84"/>
      <c r="STH52" s="84"/>
      <c r="STI52" s="84"/>
      <c r="STJ52" s="84"/>
      <c r="STK52" s="84"/>
      <c r="STL52" s="84"/>
      <c r="STM52" s="84"/>
      <c r="STN52" s="84"/>
      <c r="STO52" s="84"/>
      <c r="STP52" s="84"/>
      <c r="STQ52" s="84"/>
      <c r="STR52" s="84"/>
      <c r="STS52" s="84"/>
      <c r="STT52" s="84"/>
      <c r="STU52" s="84"/>
      <c r="STV52" s="84"/>
      <c r="STW52" s="84"/>
      <c r="STX52" s="84"/>
      <c r="STY52" s="84"/>
      <c r="STZ52" s="84"/>
      <c r="SUA52" s="84"/>
      <c r="SUB52" s="84"/>
      <c r="SUC52" s="84"/>
      <c r="SUD52" s="84"/>
      <c r="SUE52" s="84"/>
      <c r="SUF52" s="84"/>
      <c r="SUG52" s="84"/>
      <c r="SUH52" s="84"/>
      <c r="SUI52" s="84"/>
      <c r="SUJ52" s="84"/>
      <c r="SUK52" s="84"/>
      <c r="SUL52" s="84"/>
      <c r="SUM52" s="84"/>
      <c r="SUN52" s="84"/>
      <c r="SUO52" s="84"/>
      <c r="SUP52" s="84"/>
      <c r="SUQ52" s="84"/>
      <c r="SUR52" s="84"/>
      <c r="SUS52" s="84"/>
      <c r="SUT52" s="84"/>
      <c r="SUU52" s="84"/>
      <c r="SUV52" s="84"/>
      <c r="SUW52" s="84"/>
      <c r="SUX52" s="84"/>
      <c r="SUY52" s="84"/>
      <c r="SUZ52" s="84"/>
      <c r="SVA52" s="84"/>
      <c r="SVB52" s="84"/>
      <c r="SVC52" s="84"/>
      <c r="SVD52" s="84"/>
      <c r="SVE52" s="84"/>
      <c r="SVF52" s="84"/>
      <c r="SVG52" s="84"/>
      <c r="SVH52" s="84"/>
      <c r="SVI52" s="84"/>
      <c r="SVJ52" s="84"/>
      <c r="SVK52" s="84"/>
      <c r="SVL52" s="84"/>
      <c r="SVM52" s="84"/>
      <c r="SVN52" s="84"/>
      <c r="SVO52" s="84"/>
      <c r="SVP52" s="84"/>
      <c r="SVQ52" s="84"/>
      <c r="SVR52" s="84"/>
      <c r="SVS52" s="84"/>
      <c r="SVT52" s="84"/>
      <c r="SVU52" s="84"/>
      <c r="SVV52" s="84"/>
      <c r="SVW52" s="84"/>
      <c r="SVX52" s="84"/>
      <c r="SVY52" s="84"/>
      <c r="SVZ52" s="84"/>
      <c r="SWA52" s="84"/>
      <c r="SWB52" s="84"/>
      <c r="SWC52" s="84"/>
      <c r="SWD52" s="84"/>
      <c r="SWE52" s="84"/>
      <c r="SWF52" s="84"/>
      <c r="SWG52" s="84"/>
      <c r="SWH52" s="84"/>
      <c r="SWI52" s="84"/>
      <c r="SWJ52" s="84"/>
      <c r="SWK52" s="84"/>
      <c r="SWL52" s="84"/>
      <c r="SWM52" s="84"/>
      <c r="SWN52" s="84"/>
      <c r="SWO52" s="84"/>
      <c r="SWP52" s="84"/>
      <c r="SWQ52" s="84"/>
      <c r="SWR52" s="84"/>
      <c r="SWS52" s="84"/>
      <c r="SWT52" s="84"/>
      <c r="SWU52" s="84"/>
      <c r="SWV52" s="84"/>
      <c r="SWW52" s="84"/>
      <c r="SWX52" s="84"/>
      <c r="SWY52" s="84"/>
      <c r="SWZ52" s="84"/>
      <c r="SXA52" s="84"/>
      <c r="SXB52" s="84"/>
      <c r="SXC52" s="84"/>
      <c r="SXD52" s="84"/>
      <c r="SXE52" s="84"/>
      <c r="SXF52" s="84"/>
      <c r="SXG52" s="84"/>
      <c r="SXH52" s="84"/>
      <c r="SXI52" s="84"/>
      <c r="SXJ52" s="84"/>
      <c r="SXK52" s="84"/>
      <c r="SXL52" s="84"/>
      <c r="SXM52" s="84"/>
      <c r="SXN52" s="84"/>
      <c r="SXO52" s="84"/>
      <c r="SXP52" s="84"/>
      <c r="SXQ52" s="84"/>
      <c r="SXR52" s="84"/>
      <c r="SXS52" s="84"/>
      <c r="SXT52" s="84"/>
      <c r="SXU52" s="84"/>
      <c r="SXV52" s="84"/>
      <c r="SXW52" s="84"/>
      <c r="SXX52" s="84"/>
      <c r="SXY52" s="84"/>
      <c r="SXZ52" s="84"/>
      <c r="SYA52" s="84"/>
      <c r="SYB52" s="84"/>
      <c r="SYC52" s="84"/>
      <c r="SYD52" s="84"/>
      <c r="SYE52" s="84"/>
      <c r="SYF52" s="84"/>
      <c r="SYG52" s="84"/>
      <c r="SYH52" s="84"/>
      <c r="SYI52" s="84"/>
      <c r="SYJ52" s="84"/>
      <c r="SYK52" s="84"/>
      <c r="SYL52" s="84"/>
      <c r="SYM52" s="84"/>
      <c r="SYN52" s="84"/>
      <c r="SYO52" s="84"/>
      <c r="SYP52" s="84"/>
      <c r="SYQ52" s="84"/>
      <c r="SYR52" s="84"/>
      <c r="SYS52" s="84"/>
      <c r="SYT52" s="84"/>
      <c r="SYU52" s="84"/>
      <c r="SYV52" s="84"/>
      <c r="SYW52" s="84"/>
      <c r="SYX52" s="84"/>
      <c r="SYY52" s="84"/>
      <c r="SYZ52" s="84"/>
      <c r="SZA52" s="84"/>
      <c r="SZB52" s="84"/>
      <c r="SZC52" s="84"/>
      <c r="SZD52" s="84"/>
      <c r="SZE52" s="84"/>
      <c r="SZF52" s="84"/>
      <c r="SZG52" s="84"/>
      <c r="SZH52" s="84"/>
      <c r="SZI52" s="84"/>
      <c r="SZJ52" s="84"/>
      <c r="SZK52" s="84"/>
      <c r="SZL52" s="84"/>
      <c r="SZM52" s="84"/>
      <c r="SZN52" s="84"/>
      <c r="SZO52" s="84"/>
      <c r="SZP52" s="84"/>
      <c r="SZQ52" s="84"/>
      <c r="SZR52" s="84"/>
      <c r="SZS52" s="84"/>
      <c r="SZT52" s="84"/>
      <c r="SZU52" s="84"/>
      <c r="SZV52" s="84"/>
      <c r="SZW52" s="84"/>
      <c r="SZX52" s="84"/>
      <c r="SZY52" s="84"/>
      <c r="SZZ52" s="84"/>
      <c r="TAA52" s="84"/>
      <c r="TAB52" s="84"/>
      <c r="TAC52" s="84"/>
      <c r="TAD52" s="84"/>
      <c r="TAE52" s="84"/>
      <c r="TAF52" s="84"/>
      <c r="TAG52" s="84"/>
      <c r="TAH52" s="84"/>
      <c r="TAI52" s="84"/>
      <c r="TAJ52" s="84"/>
      <c r="TAK52" s="84"/>
      <c r="TAL52" s="84"/>
      <c r="TAM52" s="84"/>
      <c r="TAN52" s="84"/>
      <c r="TAO52" s="84"/>
      <c r="TAP52" s="84"/>
      <c r="TAQ52" s="84"/>
      <c r="TAR52" s="84"/>
      <c r="TAS52" s="84"/>
      <c r="TAT52" s="84"/>
      <c r="TAU52" s="84"/>
      <c r="TAV52" s="84"/>
      <c r="TAW52" s="84"/>
      <c r="TAX52" s="84"/>
      <c r="TAY52" s="84"/>
      <c r="TAZ52" s="84"/>
      <c r="TBA52" s="84"/>
      <c r="TBB52" s="84"/>
      <c r="TBC52" s="84"/>
      <c r="TBD52" s="84"/>
      <c r="TBE52" s="84"/>
      <c r="TBF52" s="84"/>
      <c r="TBG52" s="84"/>
      <c r="TBH52" s="84"/>
      <c r="TBI52" s="84"/>
      <c r="TBJ52" s="84"/>
      <c r="TBK52" s="84"/>
      <c r="TBL52" s="84"/>
      <c r="TBM52" s="84"/>
      <c r="TBN52" s="84"/>
      <c r="TBO52" s="84"/>
      <c r="TBP52" s="84"/>
      <c r="TBQ52" s="84"/>
      <c r="TBR52" s="84"/>
      <c r="TBS52" s="84"/>
      <c r="TBT52" s="84"/>
      <c r="TBU52" s="84"/>
      <c r="TBV52" s="84"/>
      <c r="TBW52" s="84"/>
      <c r="TBX52" s="84"/>
      <c r="TBY52" s="84"/>
      <c r="TBZ52" s="84"/>
      <c r="TCA52" s="84"/>
      <c r="TCB52" s="84"/>
      <c r="TCC52" s="84"/>
      <c r="TCD52" s="84"/>
      <c r="TCE52" s="84"/>
      <c r="TCF52" s="84"/>
      <c r="TCG52" s="84"/>
      <c r="TCH52" s="84"/>
      <c r="TCI52" s="84"/>
      <c r="TCJ52" s="84"/>
      <c r="TCK52" s="84"/>
      <c r="TCL52" s="84"/>
      <c r="TCM52" s="84"/>
      <c r="TCN52" s="84"/>
      <c r="TCO52" s="84"/>
      <c r="TCP52" s="84"/>
      <c r="TCQ52" s="84"/>
      <c r="TCR52" s="84"/>
      <c r="TCS52" s="84"/>
      <c r="TCT52" s="84"/>
      <c r="TCU52" s="84"/>
      <c r="TCV52" s="84"/>
      <c r="TCW52" s="84"/>
      <c r="TCX52" s="84"/>
      <c r="TCY52" s="84"/>
      <c r="TCZ52" s="84"/>
      <c r="TDA52" s="84"/>
      <c r="TDB52" s="84"/>
      <c r="TDC52" s="84"/>
      <c r="TDD52" s="84"/>
      <c r="TDE52" s="84"/>
      <c r="TDF52" s="84"/>
      <c r="TDG52" s="84"/>
      <c r="TDH52" s="84"/>
      <c r="TDI52" s="84"/>
      <c r="TDJ52" s="84"/>
      <c r="TDK52" s="84"/>
      <c r="TDL52" s="84"/>
      <c r="TDM52" s="84"/>
      <c r="TDN52" s="84"/>
      <c r="TDO52" s="84"/>
      <c r="TDP52" s="84"/>
      <c r="TDQ52" s="84"/>
      <c r="TDR52" s="84"/>
      <c r="TDS52" s="84"/>
      <c r="TDT52" s="84"/>
      <c r="TDU52" s="84"/>
      <c r="TDV52" s="84"/>
      <c r="TDW52" s="84"/>
      <c r="TDX52" s="84"/>
      <c r="TDY52" s="84"/>
      <c r="TDZ52" s="84"/>
      <c r="TEA52" s="84"/>
      <c r="TEB52" s="84"/>
      <c r="TEC52" s="84"/>
      <c r="TED52" s="84"/>
      <c r="TEE52" s="84"/>
      <c r="TEF52" s="84"/>
      <c r="TEG52" s="84"/>
      <c r="TEH52" s="84"/>
      <c r="TEI52" s="84"/>
      <c r="TEJ52" s="84"/>
      <c r="TEK52" s="84"/>
      <c r="TEL52" s="84"/>
      <c r="TEM52" s="84"/>
      <c r="TEN52" s="84"/>
      <c r="TEO52" s="84"/>
      <c r="TEP52" s="84"/>
      <c r="TEQ52" s="84"/>
      <c r="TER52" s="84"/>
      <c r="TES52" s="84"/>
      <c r="TET52" s="84"/>
      <c r="TEU52" s="84"/>
      <c r="TEV52" s="84"/>
      <c r="TEW52" s="84"/>
      <c r="TEX52" s="84"/>
      <c r="TEY52" s="84"/>
      <c r="TEZ52" s="84"/>
      <c r="TFA52" s="84"/>
      <c r="TFB52" s="84"/>
      <c r="TFC52" s="84"/>
      <c r="TFD52" s="84"/>
      <c r="TFE52" s="84"/>
      <c r="TFF52" s="84"/>
      <c r="TFG52" s="84"/>
      <c r="TFH52" s="84"/>
      <c r="TFI52" s="84"/>
      <c r="TFJ52" s="84"/>
      <c r="TFK52" s="84"/>
      <c r="TFL52" s="84"/>
      <c r="TFM52" s="84"/>
      <c r="TFN52" s="84"/>
      <c r="TFO52" s="84"/>
      <c r="TFP52" s="84"/>
      <c r="TFQ52" s="84"/>
      <c r="TFR52" s="84"/>
      <c r="TFS52" s="84"/>
      <c r="TFT52" s="84"/>
      <c r="TFU52" s="84"/>
      <c r="TFV52" s="84"/>
      <c r="TFW52" s="84"/>
      <c r="TFX52" s="84"/>
      <c r="TFY52" s="84"/>
      <c r="TFZ52" s="84"/>
      <c r="TGA52" s="84"/>
      <c r="TGB52" s="84"/>
      <c r="TGC52" s="84"/>
      <c r="TGD52" s="84"/>
      <c r="TGE52" s="84"/>
      <c r="TGF52" s="84"/>
      <c r="TGG52" s="84"/>
      <c r="TGH52" s="84"/>
      <c r="TGI52" s="84"/>
      <c r="TGJ52" s="84"/>
      <c r="TGK52" s="84"/>
      <c r="TGL52" s="84"/>
      <c r="TGM52" s="84"/>
      <c r="TGN52" s="84"/>
      <c r="TGO52" s="84"/>
      <c r="TGP52" s="84"/>
      <c r="TGQ52" s="84"/>
      <c r="TGR52" s="84"/>
      <c r="TGS52" s="84"/>
      <c r="TGT52" s="84"/>
      <c r="TGU52" s="84"/>
      <c r="TGV52" s="84"/>
      <c r="TGW52" s="84"/>
      <c r="TGX52" s="84"/>
      <c r="TGY52" s="84"/>
      <c r="TGZ52" s="84"/>
      <c r="THA52" s="84"/>
      <c r="THB52" s="84"/>
      <c r="THC52" s="84"/>
      <c r="THD52" s="84"/>
      <c r="THE52" s="84"/>
      <c r="THF52" s="84"/>
      <c r="THG52" s="84"/>
      <c r="THH52" s="84"/>
      <c r="THI52" s="84"/>
      <c r="THJ52" s="84"/>
      <c r="THK52" s="84"/>
      <c r="THL52" s="84"/>
      <c r="THM52" s="84"/>
      <c r="THN52" s="84"/>
      <c r="THO52" s="84"/>
      <c r="THP52" s="84"/>
      <c r="THQ52" s="84"/>
      <c r="THR52" s="84"/>
      <c r="THS52" s="84"/>
      <c r="THT52" s="84"/>
      <c r="THU52" s="84"/>
      <c r="THV52" s="84"/>
      <c r="THW52" s="84"/>
      <c r="THX52" s="84"/>
      <c r="THY52" s="84"/>
      <c r="THZ52" s="84"/>
      <c r="TIA52" s="84"/>
      <c r="TIB52" s="84"/>
      <c r="TIC52" s="84"/>
      <c r="TID52" s="84"/>
      <c r="TIE52" s="84"/>
      <c r="TIF52" s="84"/>
      <c r="TIG52" s="84"/>
      <c r="TIH52" s="84"/>
      <c r="TII52" s="84"/>
      <c r="TIJ52" s="84"/>
      <c r="TIK52" s="84"/>
      <c r="TIL52" s="84"/>
      <c r="TIM52" s="84"/>
      <c r="TIN52" s="84"/>
      <c r="TIO52" s="84"/>
      <c r="TIP52" s="84"/>
      <c r="TIQ52" s="84"/>
      <c r="TIR52" s="84"/>
      <c r="TIS52" s="84"/>
      <c r="TIT52" s="84"/>
      <c r="TIU52" s="84"/>
      <c r="TIV52" s="84"/>
      <c r="TIW52" s="84"/>
      <c r="TIX52" s="84"/>
      <c r="TIY52" s="84"/>
      <c r="TIZ52" s="84"/>
      <c r="TJA52" s="84"/>
      <c r="TJB52" s="84"/>
      <c r="TJC52" s="84"/>
      <c r="TJD52" s="84"/>
      <c r="TJE52" s="84"/>
      <c r="TJF52" s="84"/>
      <c r="TJG52" s="84"/>
      <c r="TJH52" s="84"/>
      <c r="TJI52" s="84"/>
      <c r="TJJ52" s="84"/>
      <c r="TJK52" s="84"/>
      <c r="TJL52" s="84"/>
      <c r="TJM52" s="84"/>
      <c r="TJN52" s="84"/>
      <c r="TJO52" s="84"/>
      <c r="TJP52" s="84"/>
      <c r="TJQ52" s="84"/>
      <c r="TJR52" s="84"/>
      <c r="TJS52" s="84"/>
      <c r="TJT52" s="84"/>
      <c r="TJU52" s="84"/>
      <c r="TJV52" s="84"/>
      <c r="TJW52" s="84"/>
      <c r="TJX52" s="84"/>
      <c r="TJY52" s="84"/>
      <c r="TJZ52" s="84"/>
      <c r="TKA52" s="84"/>
      <c r="TKB52" s="84"/>
      <c r="TKC52" s="84"/>
      <c r="TKD52" s="84"/>
      <c r="TKE52" s="84"/>
      <c r="TKF52" s="84"/>
      <c r="TKG52" s="84"/>
      <c r="TKH52" s="84"/>
      <c r="TKI52" s="84"/>
      <c r="TKJ52" s="84"/>
      <c r="TKK52" s="84"/>
      <c r="TKL52" s="84"/>
      <c r="TKM52" s="84"/>
      <c r="TKN52" s="84"/>
      <c r="TKO52" s="84"/>
      <c r="TKP52" s="84"/>
      <c r="TKQ52" s="84"/>
      <c r="TKR52" s="84"/>
      <c r="TKS52" s="84"/>
      <c r="TKT52" s="84"/>
      <c r="TKU52" s="84"/>
      <c r="TKV52" s="84"/>
      <c r="TKW52" s="84"/>
      <c r="TKX52" s="84"/>
      <c r="TKY52" s="84"/>
      <c r="TKZ52" s="84"/>
      <c r="TLA52" s="84"/>
      <c r="TLB52" s="84"/>
      <c r="TLC52" s="84"/>
      <c r="TLD52" s="84"/>
      <c r="TLE52" s="84"/>
      <c r="TLF52" s="84"/>
      <c r="TLG52" s="84"/>
      <c r="TLH52" s="84"/>
      <c r="TLI52" s="84"/>
      <c r="TLJ52" s="84"/>
      <c r="TLK52" s="84"/>
      <c r="TLL52" s="84"/>
      <c r="TLM52" s="84"/>
      <c r="TLN52" s="84"/>
      <c r="TLO52" s="84"/>
      <c r="TLP52" s="84"/>
      <c r="TLQ52" s="84"/>
      <c r="TLR52" s="84"/>
      <c r="TLS52" s="84"/>
      <c r="TLT52" s="84"/>
      <c r="TLU52" s="84"/>
      <c r="TLV52" s="84"/>
      <c r="TLW52" s="84"/>
      <c r="TLX52" s="84"/>
      <c r="TLY52" s="84"/>
      <c r="TLZ52" s="84"/>
      <c r="TMA52" s="84"/>
      <c r="TMB52" s="84"/>
      <c r="TMC52" s="84"/>
      <c r="TMD52" s="84"/>
      <c r="TME52" s="84"/>
      <c r="TMF52" s="84"/>
      <c r="TMG52" s="84"/>
      <c r="TMH52" s="84"/>
      <c r="TMI52" s="84"/>
      <c r="TMJ52" s="84"/>
      <c r="TMK52" s="84"/>
      <c r="TML52" s="84"/>
      <c r="TMM52" s="84"/>
      <c r="TMN52" s="84"/>
      <c r="TMO52" s="84"/>
      <c r="TMP52" s="84"/>
      <c r="TMQ52" s="84"/>
      <c r="TMR52" s="84"/>
      <c r="TMS52" s="84"/>
      <c r="TMT52" s="84"/>
      <c r="TMU52" s="84"/>
      <c r="TMV52" s="84"/>
      <c r="TMW52" s="84"/>
      <c r="TMX52" s="84"/>
      <c r="TMY52" s="84"/>
      <c r="TMZ52" s="84"/>
      <c r="TNA52" s="84"/>
      <c r="TNB52" s="84"/>
      <c r="TNC52" s="84"/>
      <c r="TND52" s="84"/>
      <c r="TNE52" s="84"/>
      <c r="TNF52" s="84"/>
      <c r="TNG52" s="84"/>
      <c r="TNH52" s="84"/>
      <c r="TNI52" s="84"/>
      <c r="TNJ52" s="84"/>
      <c r="TNK52" s="84"/>
      <c r="TNL52" s="84"/>
      <c r="TNM52" s="84"/>
      <c r="TNN52" s="84"/>
      <c r="TNO52" s="84"/>
      <c r="TNP52" s="84"/>
      <c r="TNQ52" s="84"/>
      <c r="TNR52" s="84"/>
      <c r="TNS52" s="84"/>
      <c r="TNT52" s="84"/>
      <c r="TNU52" s="84"/>
      <c r="TNV52" s="84"/>
      <c r="TNW52" s="84"/>
      <c r="TNX52" s="84"/>
      <c r="TNY52" s="84"/>
      <c r="TNZ52" s="84"/>
      <c r="TOA52" s="84"/>
      <c r="TOB52" s="84"/>
      <c r="TOC52" s="84"/>
      <c r="TOD52" s="84"/>
      <c r="TOE52" s="84"/>
      <c r="TOF52" s="84"/>
      <c r="TOG52" s="84"/>
      <c r="TOH52" s="84"/>
      <c r="TOI52" s="84"/>
      <c r="TOJ52" s="84"/>
      <c r="TOK52" s="84"/>
      <c r="TOL52" s="84"/>
      <c r="TOM52" s="84"/>
      <c r="TON52" s="84"/>
      <c r="TOO52" s="84"/>
      <c r="TOP52" s="84"/>
      <c r="TOQ52" s="84"/>
      <c r="TOR52" s="84"/>
      <c r="TOS52" s="84"/>
      <c r="TOT52" s="84"/>
      <c r="TOU52" s="84"/>
      <c r="TOV52" s="84"/>
      <c r="TOW52" s="84"/>
      <c r="TOX52" s="84"/>
      <c r="TOY52" s="84"/>
      <c r="TOZ52" s="84"/>
      <c r="TPA52" s="84"/>
      <c r="TPB52" s="84"/>
      <c r="TPC52" s="84"/>
      <c r="TPD52" s="84"/>
      <c r="TPE52" s="84"/>
      <c r="TPF52" s="84"/>
      <c r="TPG52" s="84"/>
      <c r="TPH52" s="84"/>
      <c r="TPI52" s="84"/>
      <c r="TPJ52" s="84"/>
      <c r="TPK52" s="84"/>
      <c r="TPL52" s="84"/>
      <c r="TPM52" s="84"/>
      <c r="TPN52" s="84"/>
      <c r="TPO52" s="84"/>
      <c r="TPP52" s="84"/>
      <c r="TPQ52" s="84"/>
      <c r="TPR52" s="84"/>
      <c r="TPS52" s="84"/>
      <c r="TPT52" s="84"/>
      <c r="TPU52" s="84"/>
      <c r="TPV52" s="84"/>
      <c r="TPW52" s="84"/>
      <c r="TPX52" s="84"/>
      <c r="TPY52" s="84"/>
      <c r="TPZ52" s="84"/>
      <c r="TQA52" s="84"/>
      <c r="TQB52" s="84"/>
      <c r="TQC52" s="84"/>
      <c r="TQD52" s="84"/>
      <c r="TQE52" s="84"/>
      <c r="TQF52" s="84"/>
      <c r="TQG52" s="84"/>
      <c r="TQH52" s="84"/>
      <c r="TQI52" s="84"/>
      <c r="TQJ52" s="84"/>
      <c r="TQK52" s="84"/>
      <c r="TQL52" s="84"/>
      <c r="TQM52" s="84"/>
      <c r="TQN52" s="84"/>
      <c r="TQO52" s="84"/>
      <c r="TQP52" s="84"/>
      <c r="TQQ52" s="84"/>
      <c r="TQR52" s="84"/>
      <c r="TQS52" s="84"/>
      <c r="TQT52" s="84"/>
      <c r="TQU52" s="84"/>
      <c r="TQV52" s="84"/>
      <c r="TQW52" s="84"/>
      <c r="TQX52" s="84"/>
      <c r="TQY52" s="84"/>
      <c r="TQZ52" s="84"/>
      <c r="TRA52" s="84"/>
      <c r="TRB52" s="84"/>
      <c r="TRC52" s="84"/>
      <c r="TRD52" s="84"/>
      <c r="TRE52" s="84"/>
      <c r="TRF52" s="84"/>
      <c r="TRG52" s="84"/>
      <c r="TRH52" s="84"/>
      <c r="TRI52" s="84"/>
      <c r="TRJ52" s="84"/>
      <c r="TRK52" s="84"/>
      <c r="TRL52" s="84"/>
      <c r="TRM52" s="84"/>
      <c r="TRN52" s="84"/>
      <c r="TRO52" s="84"/>
      <c r="TRP52" s="84"/>
      <c r="TRQ52" s="84"/>
      <c r="TRR52" s="84"/>
      <c r="TRS52" s="84"/>
      <c r="TRT52" s="84"/>
      <c r="TRU52" s="84"/>
      <c r="TRV52" s="84"/>
      <c r="TRW52" s="84"/>
      <c r="TRX52" s="84"/>
      <c r="TRY52" s="84"/>
      <c r="TRZ52" s="84"/>
      <c r="TSA52" s="84"/>
      <c r="TSB52" s="84"/>
      <c r="TSC52" s="84"/>
      <c r="TSD52" s="84"/>
      <c r="TSE52" s="84"/>
      <c r="TSF52" s="84"/>
      <c r="TSG52" s="84"/>
      <c r="TSH52" s="84"/>
      <c r="TSI52" s="84"/>
      <c r="TSJ52" s="84"/>
      <c r="TSK52" s="84"/>
      <c r="TSL52" s="84"/>
      <c r="TSM52" s="84"/>
      <c r="TSN52" s="84"/>
      <c r="TSO52" s="84"/>
      <c r="TSP52" s="84"/>
      <c r="TSQ52" s="84"/>
      <c r="TSR52" s="84"/>
      <c r="TSS52" s="84"/>
      <c r="TST52" s="84"/>
      <c r="TSU52" s="84"/>
      <c r="TSV52" s="84"/>
      <c r="TSW52" s="84"/>
      <c r="TSX52" s="84"/>
      <c r="TSY52" s="84"/>
      <c r="TSZ52" s="84"/>
      <c r="TTA52" s="84"/>
      <c r="TTB52" s="84"/>
      <c r="TTC52" s="84"/>
      <c r="TTD52" s="84"/>
      <c r="TTE52" s="84"/>
      <c r="TTF52" s="84"/>
      <c r="TTG52" s="84"/>
      <c r="TTH52" s="84"/>
      <c r="TTI52" s="84"/>
      <c r="TTJ52" s="84"/>
      <c r="TTK52" s="84"/>
      <c r="TTL52" s="84"/>
      <c r="TTM52" s="84"/>
      <c r="TTN52" s="84"/>
      <c r="TTO52" s="84"/>
      <c r="TTP52" s="84"/>
      <c r="TTQ52" s="84"/>
      <c r="TTR52" s="84"/>
      <c r="TTS52" s="84"/>
      <c r="TTT52" s="84"/>
      <c r="TTU52" s="84"/>
      <c r="TTV52" s="84"/>
      <c r="TTW52" s="84"/>
      <c r="TTX52" s="84"/>
      <c r="TTY52" s="84"/>
      <c r="TTZ52" s="84"/>
      <c r="TUA52" s="84"/>
      <c r="TUB52" s="84"/>
      <c r="TUC52" s="84"/>
      <c r="TUD52" s="84"/>
      <c r="TUE52" s="84"/>
      <c r="TUF52" s="84"/>
      <c r="TUG52" s="84"/>
      <c r="TUH52" s="84"/>
      <c r="TUI52" s="84"/>
      <c r="TUJ52" s="84"/>
      <c r="TUK52" s="84"/>
      <c r="TUL52" s="84"/>
      <c r="TUM52" s="84"/>
      <c r="TUN52" s="84"/>
      <c r="TUO52" s="84"/>
      <c r="TUP52" s="84"/>
      <c r="TUQ52" s="84"/>
      <c r="TUR52" s="84"/>
      <c r="TUS52" s="84"/>
      <c r="TUT52" s="84"/>
      <c r="TUU52" s="84"/>
      <c r="TUV52" s="84"/>
      <c r="TUW52" s="84"/>
      <c r="TUX52" s="84"/>
      <c r="TUY52" s="84"/>
      <c r="TUZ52" s="84"/>
      <c r="TVA52" s="84"/>
      <c r="TVB52" s="84"/>
      <c r="TVC52" s="84"/>
      <c r="TVD52" s="84"/>
      <c r="TVE52" s="84"/>
      <c r="TVF52" s="84"/>
      <c r="TVG52" s="84"/>
      <c r="TVH52" s="84"/>
      <c r="TVI52" s="84"/>
      <c r="TVJ52" s="84"/>
      <c r="TVK52" s="84"/>
      <c r="TVL52" s="84"/>
      <c r="TVM52" s="84"/>
      <c r="TVN52" s="84"/>
      <c r="TVO52" s="84"/>
      <c r="TVP52" s="84"/>
      <c r="TVQ52" s="84"/>
      <c r="TVR52" s="84"/>
      <c r="TVS52" s="84"/>
      <c r="TVT52" s="84"/>
      <c r="TVU52" s="84"/>
      <c r="TVV52" s="84"/>
      <c r="TVW52" s="84"/>
      <c r="TVX52" s="84"/>
      <c r="TVY52" s="84"/>
      <c r="TVZ52" s="84"/>
      <c r="TWA52" s="84"/>
      <c r="TWB52" s="84"/>
      <c r="TWC52" s="84"/>
      <c r="TWD52" s="84"/>
      <c r="TWE52" s="84"/>
      <c r="TWF52" s="84"/>
      <c r="TWG52" s="84"/>
      <c r="TWH52" s="84"/>
      <c r="TWI52" s="84"/>
      <c r="TWJ52" s="84"/>
      <c r="TWK52" s="84"/>
      <c r="TWL52" s="84"/>
      <c r="TWM52" s="84"/>
      <c r="TWN52" s="84"/>
      <c r="TWO52" s="84"/>
      <c r="TWP52" s="84"/>
      <c r="TWQ52" s="84"/>
      <c r="TWR52" s="84"/>
      <c r="TWS52" s="84"/>
      <c r="TWT52" s="84"/>
      <c r="TWU52" s="84"/>
      <c r="TWV52" s="84"/>
      <c r="TWW52" s="84"/>
      <c r="TWX52" s="84"/>
      <c r="TWY52" s="84"/>
      <c r="TWZ52" s="84"/>
      <c r="TXA52" s="84"/>
      <c r="TXB52" s="84"/>
      <c r="TXC52" s="84"/>
      <c r="TXD52" s="84"/>
      <c r="TXE52" s="84"/>
      <c r="TXF52" s="84"/>
      <c r="TXG52" s="84"/>
      <c r="TXH52" s="84"/>
      <c r="TXI52" s="84"/>
      <c r="TXJ52" s="84"/>
      <c r="TXK52" s="84"/>
      <c r="TXL52" s="84"/>
      <c r="TXM52" s="84"/>
      <c r="TXN52" s="84"/>
      <c r="TXO52" s="84"/>
      <c r="TXP52" s="84"/>
      <c r="TXQ52" s="84"/>
      <c r="TXR52" s="84"/>
      <c r="TXS52" s="84"/>
      <c r="TXT52" s="84"/>
      <c r="TXU52" s="84"/>
      <c r="TXV52" s="84"/>
      <c r="TXW52" s="84"/>
      <c r="TXX52" s="84"/>
      <c r="TXY52" s="84"/>
      <c r="TXZ52" s="84"/>
      <c r="TYA52" s="84"/>
      <c r="TYB52" s="84"/>
      <c r="TYC52" s="84"/>
      <c r="TYD52" s="84"/>
      <c r="TYE52" s="84"/>
      <c r="TYF52" s="84"/>
      <c r="TYG52" s="84"/>
      <c r="TYH52" s="84"/>
      <c r="TYI52" s="84"/>
      <c r="TYJ52" s="84"/>
      <c r="TYK52" s="84"/>
      <c r="TYL52" s="84"/>
      <c r="TYM52" s="84"/>
      <c r="TYN52" s="84"/>
      <c r="TYO52" s="84"/>
      <c r="TYP52" s="84"/>
      <c r="TYQ52" s="84"/>
      <c r="TYR52" s="84"/>
      <c r="TYS52" s="84"/>
      <c r="TYT52" s="84"/>
      <c r="TYU52" s="84"/>
      <c r="TYV52" s="84"/>
      <c r="TYW52" s="84"/>
      <c r="TYX52" s="84"/>
      <c r="TYY52" s="84"/>
      <c r="TYZ52" s="84"/>
      <c r="TZA52" s="84"/>
      <c r="TZB52" s="84"/>
      <c r="TZC52" s="84"/>
      <c r="TZD52" s="84"/>
      <c r="TZE52" s="84"/>
      <c r="TZF52" s="84"/>
      <c r="TZG52" s="84"/>
      <c r="TZH52" s="84"/>
      <c r="TZI52" s="84"/>
      <c r="TZJ52" s="84"/>
      <c r="TZK52" s="84"/>
      <c r="TZL52" s="84"/>
      <c r="TZM52" s="84"/>
      <c r="TZN52" s="84"/>
      <c r="TZO52" s="84"/>
      <c r="TZP52" s="84"/>
      <c r="TZQ52" s="84"/>
      <c r="TZR52" s="84"/>
      <c r="TZS52" s="84"/>
      <c r="TZT52" s="84"/>
      <c r="TZU52" s="84"/>
      <c r="TZV52" s="84"/>
      <c r="TZW52" s="84"/>
      <c r="TZX52" s="84"/>
      <c r="TZY52" s="84"/>
      <c r="TZZ52" s="84"/>
      <c r="UAA52" s="84"/>
      <c r="UAB52" s="84"/>
      <c r="UAC52" s="84"/>
      <c r="UAD52" s="84"/>
      <c r="UAE52" s="84"/>
      <c r="UAF52" s="84"/>
      <c r="UAG52" s="84"/>
      <c r="UAH52" s="84"/>
      <c r="UAI52" s="84"/>
      <c r="UAJ52" s="84"/>
      <c r="UAK52" s="84"/>
      <c r="UAL52" s="84"/>
      <c r="UAM52" s="84"/>
      <c r="UAN52" s="84"/>
      <c r="UAO52" s="84"/>
      <c r="UAP52" s="84"/>
      <c r="UAQ52" s="84"/>
      <c r="UAR52" s="84"/>
      <c r="UAS52" s="84"/>
      <c r="UAT52" s="84"/>
      <c r="UAU52" s="84"/>
      <c r="UAV52" s="84"/>
      <c r="UAW52" s="84"/>
      <c r="UAX52" s="84"/>
      <c r="UAY52" s="84"/>
      <c r="UAZ52" s="84"/>
      <c r="UBA52" s="84"/>
      <c r="UBB52" s="84"/>
      <c r="UBC52" s="84"/>
      <c r="UBD52" s="84"/>
      <c r="UBE52" s="84"/>
      <c r="UBF52" s="84"/>
      <c r="UBG52" s="84"/>
      <c r="UBH52" s="84"/>
      <c r="UBI52" s="84"/>
      <c r="UBJ52" s="84"/>
      <c r="UBK52" s="84"/>
      <c r="UBL52" s="84"/>
      <c r="UBM52" s="84"/>
      <c r="UBN52" s="84"/>
      <c r="UBO52" s="84"/>
      <c r="UBP52" s="84"/>
      <c r="UBQ52" s="84"/>
      <c r="UBR52" s="84"/>
      <c r="UBS52" s="84"/>
      <c r="UBT52" s="84"/>
      <c r="UBU52" s="84"/>
      <c r="UBV52" s="84"/>
      <c r="UBW52" s="84"/>
      <c r="UBX52" s="84"/>
      <c r="UBY52" s="84"/>
      <c r="UBZ52" s="84"/>
      <c r="UCA52" s="84"/>
      <c r="UCB52" s="84"/>
      <c r="UCC52" s="84"/>
      <c r="UCD52" s="84"/>
      <c r="UCE52" s="84"/>
      <c r="UCF52" s="84"/>
      <c r="UCG52" s="84"/>
      <c r="UCH52" s="84"/>
      <c r="UCI52" s="84"/>
      <c r="UCJ52" s="84"/>
      <c r="UCK52" s="84"/>
      <c r="UCL52" s="84"/>
      <c r="UCM52" s="84"/>
      <c r="UCN52" s="84"/>
      <c r="UCO52" s="84"/>
      <c r="UCP52" s="84"/>
      <c r="UCQ52" s="84"/>
      <c r="UCR52" s="84"/>
      <c r="UCS52" s="84"/>
      <c r="UCT52" s="84"/>
      <c r="UCU52" s="84"/>
      <c r="UCV52" s="84"/>
      <c r="UCW52" s="84"/>
      <c r="UCX52" s="84"/>
      <c r="UCY52" s="84"/>
      <c r="UCZ52" s="84"/>
      <c r="UDA52" s="84"/>
      <c r="UDB52" s="84"/>
      <c r="UDC52" s="84"/>
      <c r="UDD52" s="84"/>
      <c r="UDE52" s="84"/>
      <c r="UDF52" s="84"/>
      <c r="UDG52" s="84"/>
      <c r="UDH52" s="84"/>
      <c r="UDI52" s="84"/>
      <c r="UDJ52" s="84"/>
      <c r="UDK52" s="84"/>
      <c r="UDL52" s="84"/>
      <c r="UDM52" s="84"/>
      <c r="UDN52" s="84"/>
      <c r="UDO52" s="84"/>
      <c r="UDP52" s="84"/>
      <c r="UDQ52" s="84"/>
      <c r="UDR52" s="84"/>
      <c r="UDS52" s="84"/>
      <c r="UDT52" s="84"/>
      <c r="UDU52" s="84"/>
      <c r="UDV52" s="84"/>
      <c r="UDW52" s="84"/>
      <c r="UDX52" s="84"/>
      <c r="UDY52" s="84"/>
      <c r="UDZ52" s="84"/>
      <c r="UEA52" s="84"/>
      <c r="UEB52" s="84"/>
      <c r="UEC52" s="84"/>
      <c r="UED52" s="84"/>
      <c r="UEE52" s="84"/>
      <c r="UEF52" s="84"/>
      <c r="UEG52" s="84"/>
      <c r="UEH52" s="84"/>
      <c r="UEI52" s="84"/>
      <c r="UEJ52" s="84"/>
      <c r="UEK52" s="84"/>
      <c r="UEL52" s="84"/>
      <c r="UEM52" s="84"/>
      <c r="UEN52" s="84"/>
      <c r="UEO52" s="84"/>
      <c r="UEP52" s="84"/>
      <c r="UEQ52" s="84"/>
      <c r="UER52" s="84"/>
      <c r="UES52" s="84"/>
      <c r="UET52" s="84"/>
      <c r="UEU52" s="84"/>
      <c r="UEV52" s="84"/>
      <c r="UEW52" s="84"/>
      <c r="UEX52" s="84"/>
      <c r="UEY52" s="84"/>
      <c r="UEZ52" s="84"/>
      <c r="UFA52" s="84"/>
      <c r="UFB52" s="84"/>
      <c r="UFC52" s="84"/>
      <c r="UFD52" s="84"/>
      <c r="UFE52" s="84"/>
      <c r="UFF52" s="84"/>
      <c r="UFG52" s="84"/>
      <c r="UFH52" s="84"/>
      <c r="UFI52" s="84"/>
      <c r="UFJ52" s="84"/>
      <c r="UFK52" s="84"/>
      <c r="UFL52" s="84"/>
      <c r="UFM52" s="84"/>
      <c r="UFN52" s="84"/>
      <c r="UFO52" s="84"/>
      <c r="UFP52" s="84"/>
      <c r="UFQ52" s="84"/>
      <c r="UFR52" s="84"/>
      <c r="UFS52" s="84"/>
      <c r="UFT52" s="84"/>
      <c r="UFU52" s="84"/>
      <c r="UFV52" s="84"/>
      <c r="UFW52" s="84"/>
      <c r="UFX52" s="84"/>
      <c r="UFY52" s="84"/>
      <c r="UFZ52" s="84"/>
      <c r="UGA52" s="84"/>
      <c r="UGB52" s="84"/>
      <c r="UGC52" s="84"/>
      <c r="UGD52" s="84"/>
      <c r="UGE52" s="84"/>
      <c r="UGF52" s="84"/>
      <c r="UGG52" s="84"/>
      <c r="UGH52" s="84"/>
      <c r="UGI52" s="84"/>
      <c r="UGJ52" s="84"/>
      <c r="UGK52" s="84"/>
      <c r="UGL52" s="84"/>
      <c r="UGM52" s="84"/>
      <c r="UGN52" s="84"/>
      <c r="UGO52" s="84"/>
      <c r="UGP52" s="84"/>
      <c r="UGQ52" s="84"/>
      <c r="UGR52" s="84"/>
      <c r="UGS52" s="84"/>
      <c r="UGT52" s="84"/>
      <c r="UGU52" s="84"/>
      <c r="UGV52" s="84"/>
      <c r="UGW52" s="84"/>
      <c r="UGX52" s="84"/>
      <c r="UGY52" s="84"/>
      <c r="UGZ52" s="84"/>
      <c r="UHA52" s="84"/>
      <c r="UHB52" s="84"/>
      <c r="UHC52" s="84"/>
      <c r="UHD52" s="84"/>
      <c r="UHE52" s="84"/>
      <c r="UHF52" s="84"/>
      <c r="UHG52" s="84"/>
      <c r="UHH52" s="84"/>
      <c r="UHI52" s="84"/>
      <c r="UHJ52" s="84"/>
      <c r="UHK52" s="84"/>
      <c r="UHL52" s="84"/>
      <c r="UHM52" s="84"/>
      <c r="UHN52" s="84"/>
      <c r="UHO52" s="84"/>
      <c r="UHP52" s="84"/>
      <c r="UHQ52" s="84"/>
      <c r="UHR52" s="84"/>
      <c r="UHS52" s="84"/>
      <c r="UHT52" s="84"/>
      <c r="UHU52" s="84"/>
      <c r="UHV52" s="84"/>
      <c r="UHW52" s="84"/>
      <c r="UHX52" s="84"/>
      <c r="UHY52" s="84"/>
      <c r="UHZ52" s="84"/>
      <c r="UIA52" s="84"/>
      <c r="UIB52" s="84"/>
      <c r="UIC52" s="84"/>
      <c r="UID52" s="84"/>
      <c r="UIE52" s="84"/>
      <c r="UIF52" s="84"/>
      <c r="UIG52" s="84"/>
      <c r="UIH52" s="84"/>
      <c r="UII52" s="84"/>
      <c r="UIJ52" s="84"/>
      <c r="UIK52" s="84"/>
      <c r="UIL52" s="84"/>
      <c r="UIM52" s="84"/>
      <c r="UIN52" s="84"/>
      <c r="UIO52" s="84"/>
      <c r="UIP52" s="84"/>
      <c r="UIQ52" s="84"/>
      <c r="UIR52" s="84"/>
      <c r="UIS52" s="84"/>
      <c r="UIT52" s="84"/>
      <c r="UIU52" s="84"/>
      <c r="UIV52" s="84"/>
      <c r="UIW52" s="84"/>
      <c r="UIX52" s="84"/>
      <c r="UIY52" s="84"/>
      <c r="UIZ52" s="84"/>
      <c r="UJA52" s="84"/>
      <c r="UJB52" s="84"/>
      <c r="UJC52" s="84"/>
      <c r="UJD52" s="84"/>
      <c r="UJE52" s="84"/>
      <c r="UJF52" s="84"/>
      <c r="UJG52" s="84"/>
      <c r="UJH52" s="84"/>
      <c r="UJI52" s="84"/>
      <c r="UJJ52" s="84"/>
      <c r="UJK52" s="84"/>
      <c r="UJL52" s="84"/>
      <c r="UJM52" s="84"/>
      <c r="UJN52" s="84"/>
      <c r="UJO52" s="84"/>
      <c r="UJP52" s="84"/>
      <c r="UJQ52" s="84"/>
      <c r="UJR52" s="84"/>
      <c r="UJS52" s="84"/>
      <c r="UJT52" s="84"/>
      <c r="UJU52" s="84"/>
      <c r="UJV52" s="84"/>
      <c r="UJW52" s="84"/>
      <c r="UJX52" s="84"/>
      <c r="UJY52" s="84"/>
      <c r="UJZ52" s="84"/>
      <c r="UKA52" s="84"/>
      <c r="UKB52" s="84"/>
      <c r="UKC52" s="84"/>
      <c r="UKD52" s="84"/>
      <c r="UKE52" s="84"/>
      <c r="UKF52" s="84"/>
      <c r="UKG52" s="84"/>
      <c r="UKH52" s="84"/>
      <c r="UKI52" s="84"/>
      <c r="UKJ52" s="84"/>
      <c r="UKK52" s="84"/>
      <c r="UKL52" s="84"/>
      <c r="UKM52" s="84"/>
      <c r="UKN52" s="84"/>
      <c r="UKO52" s="84"/>
      <c r="UKP52" s="84"/>
      <c r="UKQ52" s="84"/>
      <c r="UKR52" s="84"/>
      <c r="UKS52" s="84"/>
      <c r="UKT52" s="84"/>
      <c r="UKU52" s="84"/>
      <c r="UKV52" s="84"/>
      <c r="UKW52" s="84"/>
      <c r="UKX52" s="84"/>
      <c r="UKY52" s="84"/>
      <c r="UKZ52" s="84"/>
      <c r="ULA52" s="84"/>
      <c r="ULB52" s="84"/>
      <c r="ULC52" s="84"/>
      <c r="ULD52" s="84"/>
      <c r="ULE52" s="84"/>
      <c r="ULF52" s="84"/>
      <c r="ULG52" s="84"/>
      <c r="ULH52" s="84"/>
      <c r="ULI52" s="84"/>
      <c r="ULJ52" s="84"/>
      <c r="ULK52" s="84"/>
      <c r="ULL52" s="84"/>
      <c r="ULM52" s="84"/>
      <c r="ULN52" s="84"/>
      <c r="ULO52" s="84"/>
      <c r="ULP52" s="84"/>
      <c r="ULQ52" s="84"/>
      <c r="ULR52" s="84"/>
      <c r="ULS52" s="84"/>
      <c r="ULT52" s="84"/>
      <c r="ULU52" s="84"/>
      <c r="ULV52" s="84"/>
      <c r="ULW52" s="84"/>
      <c r="ULX52" s="84"/>
      <c r="ULY52" s="84"/>
      <c r="ULZ52" s="84"/>
      <c r="UMA52" s="84"/>
      <c r="UMB52" s="84"/>
      <c r="UMC52" s="84"/>
      <c r="UMD52" s="84"/>
      <c r="UME52" s="84"/>
      <c r="UMF52" s="84"/>
      <c r="UMG52" s="84"/>
      <c r="UMH52" s="84"/>
      <c r="UMI52" s="84"/>
      <c r="UMJ52" s="84"/>
      <c r="UMK52" s="84"/>
      <c r="UML52" s="84"/>
      <c r="UMM52" s="84"/>
      <c r="UMN52" s="84"/>
      <c r="UMO52" s="84"/>
      <c r="UMP52" s="84"/>
      <c r="UMQ52" s="84"/>
      <c r="UMR52" s="84"/>
      <c r="UMS52" s="84"/>
      <c r="UMT52" s="84"/>
      <c r="UMU52" s="84"/>
      <c r="UMV52" s="84"/>
      <c r="UMW52" s="84"/>
      <c r="UMX52" s="84"/>
      <c r="UMY52" s="84"/>
      <c r="UMZ52" s="84"/>
      <c r="UNA52" s="84"/>
      <c r="UNB52" s="84"/>
      <c r="UNC52" s="84"/>
      <c r="UND52" s="84"/>
      <c r="UNE52" s="84"/>
      <c r="UNF52" s="84"/>
      <c r="UNG52" s="84"/>
      <c r="UNH52" s="84"/>
      <c r="UNI52" s="84"/>
      <c r="UNJ52" s="84"/>
      <c r="UNK52" s="84"/>
      <c r="UNL52" s="84"/>
      <c r="UNM52" s="84"/>
      <c r="UNN52" s="84"/>
      <c r="UNO52" s="84"/>
      <c r="UNP52" s="84"/>
      <c r="UNQ52" s="84"/>
      <c r="UNR52" s="84"/>
      <c r="UNS52" s="84"/>
      <c r="UNT52" s="84"/>
      <c r="UNU52" s="84"/>
      <c r="UNV52" s="84"/>
      <c r="UNW52" s="84"/>
      <c r="UNX52" s="84"/>
      <c r="UNY52" s="84"/>
      <c r="UNZ52" s="84"/>
      <c r="UOA52" s="84"/>
      <c r="UOB52" s="84"/>
      <c r="UOC52" s="84"/>
      <c r="UOD52" s="84"/>
      <c r="UOE52" s="84"/>
      <c r="UOF52" s="84"/>
      <c r="UOG52" s="84"/>
      <c r="UOH52" s="84"/>
      <c r="UOI52" s="84"/>
      <c r="UOJ52" s="84"/>
      <c r="UOK52" s="84"/>
      <c r="UOL52" s="84"/>
      <c r="UOM52" s="84"/>
      <c r="UON52" s="84"/>
      <c r="UOO52" s="84"/>
      <c r="UOP52" s="84"/>
      <c r="UOQ52" s="84"/>
      <c r="UOR52" s="84"/>
      <c r="UOS52" s="84"/>
      <c r="UOT52" s="84"/>
      <c r="UOU52" s="84"/>
      <c r="UOV52" s="84"/>
      <c r="UOW52" s="84"/>
      <c r="UOX52" s="84"/>
      <c r="UOY52" s="84"/>
      <c r="UOZ52" s="84"/>
      <c r="UPA52" s="84"/>
      <c r="UPB52" s="84"/>
      <c r="UPC52" s="84"/>
      <c r="UPD52" s="84"/>
      <c r="UPE52" s="84"/>
      <c r="UPF52" s="84"/>
      <c r="UPG52" s="84"/>
      <c r="UPH52" s="84"/>
      <c r="UPI52" s="84"/>
      <c r="UPJ52" s="84"/>
      <c r="UPK52" s="84"/>
      <c r="UPL52" s="84"/>
      <c r="UPM52" s="84"/>
      <c r="UPN52" s="84"/>
      <c r="UPO52" s="84"/>
      <c r="UPP52" s="84"/>
      <c r="UPQ52" s="84"/>
      <c r="UPR52" s="84"/>
      <c r="UPS52" s="84"/>
      <c r="UPT52" s="84"/>
      <c r="UPU52" s="84"/>
      <c r="UPV52" s="84"/>
      <c r="UPW52" s="84"/>
      <c r="UPX52" s="84"/>
      <c r="UPY52" s="84"/>
      <c r="UPZ52" s="84"/>
      <c r="UQA52" s="84"/>
      <c r="UQB52" s="84"/>
      <c r="UQC52" s="84"/>
      <c r="UQD52" s="84"/>
      <c r="UQE52" s="84"/>
      <c r="UQF52" s="84"/>
      <c r="UQG52" s="84"/>
      <c r="UQH52" s="84"/>
      <c r="UQI52" s="84"/>
      <c r="UQJ52" s="84"/>
      <c r="UQK52" s="84"/>
      <c r="UQL52" s="84"/>
      <c r="UQM52" s="84"/>
      <c r="UQN52" s="84"/>
      <c r="UQO52" s="84"/>
      <c r="UQP52" s="84"/>
      <c r="UQQ52" s="84"/>
      <c r="UQR52" s="84"/>
      <c r="UQS52" s="84"/>
      <c r="UQT52" s="84"/>
      <c r="UQU52" s="84"/>
      <c r="UQV52" s="84"/>
      <c r="UQW52" s="84"/>
      <c r="UQX52" s="84"/>
      <c r="UQY52" s="84"/>
      <c r="UQZ52" s="84"/>
      <c r="URA52" s="84"/>
      <c r="URB52" s="84"/>
      <c r="URC52" s="84"/>
      <c r="URD52" s="84"/>
      <c r="URE52" s="84"/>
      <c r="URF52" s="84"/>
      <c r="URG52" s="84"/>
      <c r="URH52" s="84"/>
      <c r="URI52" s="84"/>
      <c r="URJ52" s="84"/>
      <c r="URK52" s="84"/>
      <c r="URL52" s="84"/>
      <c r="URM52" s="84"/>
      <c r="URN52" s="84"/>
      <c r="URO52" s="84"/>
      <c r="URP52" s="84"/>
      <c r="URQ52" s="84"/>
      <c r="URR52" s="84"/>
      <c r="URS52" s="84"/>
      <c r="URT52" s="84"/>
      <c r="URU52" s="84"/>
      <c r="URV52" s="84"/>
      <c r="URW52" s="84"/>
      <c r="URX52" s="84"/>
      <c r="URY52" s="84"/>
      <c r="URZ52" s="84"/>
      <c r="USA52" s="84"/>
      <c r="USB52" s="84"/>
      <c r="USC52" s="84"/>
      <c r="USD52" s="84"/>
      <c r="USE52" s="84"/>
      <c r="USF52" s="84"/>
      <c r="USG52" s="84"/>
      <c r="USH52" s="84"/>
      <c r="USI52" s="84"/>
      <c r="USJ52" s="84"/>
      <c r="USK52" s="84"/>
      <c r="USL52" s="84"/>
      <c r="USM52" s="84"/>
      <c r="USN52" s="84"/>
      <c r="USO52" s="84"/>
      <c r="USP52" s="84"/>
      <c r="USQ52" s="84"/>
      <c r="USR52" s="84"/>
      <c r="USS52" s="84"/>
      <c r="UST52" s="84"/>
      <c r="USU52" s="84"/>
      <c r="USV52" s="84"/>
      <c r="USW52" s="84"/>
      <c r="USX52" s="84"/>
      <c r="USY52" s="84"/>
      <c r="USZ52" s="84"/>
      <c r="UTA52" s="84"/>
      <c r="UTB52" s="84"/>
      <c r="UTC52" s="84"/>
      <c r="UTD52" s="84"/>
      <c r="UTE52" s="84"/>
      <c r="UTF52" s="84"/>
      <c r="UTG52" s="84"/>
      <c r="UTH52" s="84"/>
      <c r="UTI52" s="84"/>
      <c r="UTJ52" s="84"/>
      <c r="UTK52" s="84"/>
      <c r="UTL52" s="84"/>
      <c r="UTM52" s="84"/>
      <c r="UTN52" s="84"/>
      <c r="UTO52" s="84"/>
      <c r="UTP52" s="84"/>
      <c r="UTQ52" s="84"/>
      <c r="UTR52" s="84"/>
      <c r="UTS52" s="84"/>
      <c r="UTT52" s="84"/>
      <c r="UTU52" s="84"/>
      <c r="UTV52" s="84"/>
      <c r="UTW52" s="84"/>
      <c r="UTX52" s="84"/>
      <c r="UTY52" s="84"/>
      <c r="UTZ52" s="84"/>
      <c r="UUA52" s="84"/>
      <c r="UUB52" s="84"/>
      <c r="UUC52" s="84"/>
      <c r="UUD52" s="84"/>
      <c r="UUE52" s="84"/>
      <c r="UUF52" s="84"/>
      <c r="UUG52" s="84"/>
      <c r="UUH52" s="84"/>
      <c r="UUI52" s="84"/>
      <c r="UUJ52" s="84"/>
      <c r="UUK52" s="84"/>
      <c r="UUL52" s="84"/>
      <c r="UUM52" s="84"/>
      <c r="UUN52" s="84"/>
      <c r="UUO52" s="84"/>
      <c r="UUP52" s="84"/>
      <c r="UUQ52" s="84"/>
      <c r="UUR52" s="84"/>
      <c r="UUS52" s="84"/>
      <c r="UUT52" s="84"/>
      <c r="UUU52" s="84"/>
      <c r="UUV52" s="84"/>
      <c r="UUW52" s="84"/>
      <c r="UUX52" s="84"/>
      <c r="UUY52" s="84"/>
      <c r="UUZ52" s="84"/>
      <c r="UVA52" s="84"/>
      <c r="UVB52" s="84"/>
      <c r="UVC52" s="84"/>
      <c r="UVD52" s="84"/>
      <c r="UVE52" s="84"/>
      <c r="UVF52" s="84"/>
      <c r="UVG52" s="84"/>
      <c r="UVH52" s="84"/>
      <c r="UVI52" s="84"/>
      <c r="UVJ52" s="84"/>
      <c r="UVK52" s="84"/>
      <c r="UVL52" s="84"/>
      <c r="UVM52" s="84"/>
      <c r="UVN52" s="84"/>
      <c r="UVO52" s="84"/>
      <c r="UVP52" s="84"/>
      <c r="UVQ52" s="84"/>
      <c r="UVR52" s="84"/>
      <c r="UVS52" s="84"/>
      <c r="UVT52" s="84"/>
      <c r="UVU52" s="84"/>
      <c r="UVV52" s="84"/>
      <c r="UVW52" s="84"/>
      <c r="UVX52" s="84"/>
      <c r="UVY52" s="84"/>
      <c r="UVZ52" s="84"/>
      <c r="UWA52" s="84"/>
      <c r="UWB52" s="84"/>
      <c r="UWC52" s="84"/>
      <c r="UWD52" s="84"/>
      <c r="UWE52" s="84"/>
      <c r="UWF52" s="84"/>
      <c r="UWG52" s="84"/>
      <c r="UWH52" s="84"/>
      <c r="UWI52" s="84"/>
      <c r="UWJ52" s="84"/>
      <c r="UWK52" s="84"/>
      <c r="UWL52" s="84"/>
      <c r="UWM52" s="84"/>
      <c r="UWN52" s="84"/>
      <c r="UWO52" s="84"/>
      <c r="UWP52" s="84"/>
      <c r="UWQ52" s="84"/>
      <c r="UWR52" s="84"/>
      <c r="UWS52" s="84"/>
      <c r="UWT52" s="84"/>
      <c r="UWU52" s="84"/>
      <c r="UWV52" s="84"/>
      <c r="UWW52" s="84"/>
      <c r="UWX52" s="84"/>
      <c r="UWY52" s="84"/>
      <c r="UWZ52" s="84"/>
      <c r="UXA52" s="84"/>
      <c r="UXB52" s="84"/>
      <c r="UXC52" s="84"/>
      <c r="UXD52" s="84"/>
      <c r="UXE52" s="84"/>
      <c r="UXF52" s="84"/>
      <c r="UXG52" s="84"/>
      <c r="UXH52" s="84"/>
      <c r="UXI52" s="84"/>
      <c r="UXJ52" s="84"/>
      <c r="UXK52" s="84"/>
      <c r="UXL52" s="84"/>
      <c r="UXM52" s="84"/>
      <c r="UXN52" s="84"/>
      <c r="UXO52" s="84"/>
      <c r="UXP52" s="84"/>
      <c r="UXQ52" s="84"/>
      <c r="UXR52" s="84"/>
      <c r="UXS52" s="84"/>
      <c r="UXT52" s="84"/>
      <c r="UXU52" s="84"/>
      <c r="UXV52" s="84"/>
      <c r="UXW52" s="84"/>
      <c r="UXX52" s="84"/>
      <c r="UXY52" s="84"/>
      <c r="UXZ52" s="84"/>
      <c r="UYA52" s="84"/>
      <c r="UYB52" s="84"/>
      <c r="UYC52" s="84"/>
      <c r="UYD52" s="84"/>
      <c r="UYE52" s="84"/>
      <c r="UYF52" s="84"/>
      <c r="UYG52" s="84"/>
      <c r="UYH52" s="84"/>
      <c r="UYI52" s="84"/>
      <c r="UYJ52" s="84"/>
      <c r="UYK52" s="84"/>
      <c r="UYL52" s="84"/>
      <c r="UYM52" s="84"/>
      <c r="UYN52" s="84"/>
      <c r="UYO52" s="84"/>
      <c r="UYP52" s="84"/>
      <c r="UYQ52" s="84"/>
      <c r="UYR52" s="84"/>
      <c r="UYS52" s="84"/>
      <c r="UYT52" s="84"/>
      <c r="UYU52" s="84"/>
      <c r="UYV52" s="84"/>
      <c r="UYW52" s="84"/>
      <c r="UYX52" s="84"/>
      <c r="UYY52" s="84"/>
      <c r="UYZ52" s="84"/>
      <c r="UZA52" s="84"/>
      <c r="UZB52" s="84"/>
      <c r="UZC52" s="84"/>
      <c r="UZD52" s="84"/>
      <c r="UZE52" s="84"/>
      <c r="UZF52" s="84"/>
      <c r="UZG52" s="84"/>
      <c r="UZH52" s="84"/>
      <c r="UZI52" s="84"/>
      <c r="UZJ52" s="84"/>
      <c r="UZK52" s="84"/>
      <c r="UZL52" s="84"/>
      <c r="UZM52" s="84"/>
      <c r="UZN52" s="84"/>
      <c r="UZO52" s="84"/>
      <c r="UZP52" s="84"/>
      <c r="UZQ52" s="84"/>
      <c r="UZR52" s="84"/>
      <c r="UZS52" s="84"/>
      <c r="UZT52" s="84"/>
      <c r="UZU52" s="84"/>
      <c r="UZV52" s="84"/>
      <c r="UZW52" s="84"/>
      <c r="UZX52" s="84"/>
      <c r="UZY52" s="84"/>
      <c r="UZZ52" s="84"/>
      <c r="VAA52" s="84"/>
      <c r="VAB52" s="84"/>
      <c r="VAC52" s="84"/>
      <c r="VAD52" s="84"/>
      <c r="VAE52" s="84"/>
      <c r="VAF52" s="84"/>
      <c r="VAG52" s="84"/>
      <c r="VAH52" s="84"/>
      <c r="VAI52" s="84"/>
      <c r="VAJ52" s="84"/>
      <c r="VAK52" s="84"/>
      <c r="VAL52" s="84"/>
      <c r="VAM52" s="84"/>
      <c r="VAN52" s="84"/>
      <c r="VAO52" s="84"/>
      <c r="VAP52" s="84"/>
      <c r="VAQ52" s="84"/>
      <c r="VAR52" s="84"/>
      <c r="VAS52" s="84"/>
      <c r="VAT52" s="84"/>
      <c r="VAU52" s="84"/>
      <c r="VAV52" s="84"/>
      <c r="VAW52" s="84"/>
      <c r="VAX52" s="84"/>
      <c r="VAY52" s="84"/>
      <c r="VAZ52" s="84"/>
      <c r="VBA52" s="84"/>
      <c r="VBB52" s="84"/>
      <c r="VBC52" s="84"/>
      <c r="VBD52" s="84"/>
      <c r="VBE52" s="84"/>
      <c r="VBF52" s="84"/>
      <c r="VBG52" s="84"/>
      <c r="VBH52" s="84"/>
      <c r="VBI52" s="84"/>
      <c r="VBJ52" s="84"/>
      <c r="VBK52" s="84"/>
      <c r="VBL52" s="84"/>
      <c r="VBM52" s="84"/>
      <c r="VBN52" s="84"/>
      <c r="VBO52" s="84"/>
      <c r="VBP52" s="84"/>
      <c r="VBQ52" s="84"/>
      <c r="VBR52" s="84"/>
      <c r="VBS52" s="84"/>
      <c r="VBT52" s="84"/>
      <c r="VBU52" s="84"/>
      <c r="VBV52" s="84"/>
      <c r="VBW52" s="84"/>
      <c r="VBX52" s="84"/>
      <c r="VBY52" s="84"/>
      <c r="VBZ52" s="84"/>
      <c r="VCA52" s="84"/>
      <c r="VCB52" s="84"/>
      <c r="VCC52" s="84"/>
      <c r="VCD52" s="84"/>
      <c r="VCE52" s="84"/>
      <c r="VCF52" s="84"/>
      <c r="VCG52" s="84"/>
      <c r="VCH52" s="84"/>
      <c r="VCI52" s="84"/>
      <c r="VCJ52" s="84"/>
      <c r="VCK52" s="84"/>
      <c r="VCL52" s="84"/>
      <c r="VCM52" s="84"/>
      <c r="VCN52" s="84"/>
      <c r="VCO52" s="84"/>
      <c r="VCP52" s="84"/>
      <c r="VCQ52" s="84"/>
      <c r="VCR52" s="84"/>
      <c r="VCS52" s="84"/>
      <c r="VCT52" s="84"/>
      <c r="VCU52" s="84"/>
      <c r="VCV52" s="84"/>
      <c r="VCW52" s="84"/>
      <c r="VCX52" s="84"/>
      <c r="VCY52" s="84"/>
      <c r="VCZ52" s="84"/>
      <c r="VDA52" s="84"/>
      <c r="VDB52" s="84"/>
      <c r="VDC52" s="84"/>
      <c r="VDD52" s="84"/>
      <c r="VDE52" s="84"/>
      <c r="VDF52" s="84"/>
      <c r="VDG52" s="84"/>
      <c r="VDH52" s="84"/>
      <c r="VDI52" s="84"/>
      <c r="VDJ52" s="84"/>
      <c r="VDK52" s="84"/>
      <c r="VDL52" s="84"/>
      <c r="VDM52" s="84"/>
      <c r="VDN52" s="84"/>
      <c r="VDO52" s="84"/>
      <c r="VDP52" s="84"/>
      <c r="VDQ52" s="84"/>
      <c r="VDR52" s="84"/>
      <c r="VDS52" s="84"/>
      <c r="VDT52" s="84"/>
      <c r="VDU52" s="84"/>
      <c r="VDV52" s="84"/>
      <c r="VDW52" s="84"/>
      <c r="VDX52" s="84"/>
      <c r="VDY52" s="84"/>
      <c r="VDZ52" s="84"/>
      <c r="VEA52" s="84"/>
      <c r="VEB52" s="84"/>
      <c r="VEC52" s="84"/>
      <c r="VED52" s="84"/>
      <c r="VEE52" s="84"/>
      <c r="VEF52" s="84"/>
      <c r="VEG52" s="84"/>
      <c r="VEH52" s="84"/>
      <c r="VEI52" s="84"/>
      <c r="VEJ52" s="84"/>
      <c r="VEK52" s="84"/>
      <c r="VEL52" s="84"/>
      <c r="VEM52" s="84"/>
      <c r="VEN52" s="84"/>
      <c r="VEO52" s="84"/>
      <c r="VEP52" s="84"/>
      <c r="VEQ52" s="84"/>
      <c r="VER52" s="84"/>
      <c r="VES52" s="84"/>
      <c r="VET52" s="84"/>
      <c r="VEU52" s="84"/>
      <c r="VEV52" s="84"/>
      <c r="VEW52" s="84"/>
      <c r="VEX52" s="84"/>
      <c r="VEY52" s="84"/>
      <c r="VEZ52" s="84"/>
      <c r="VFA52" s="84"/>
      <c r="VFB52" s="84"/>
      <c r="VFC52" s="84"/>
      <c r="VFD52" s="84"/>
      <c r="VFE52" s="84"/>
      <c r="VFF52" s="84"/>
      <c r="VFG52" s="84"/>
      <c r="VFH52" s="84"/>
      <c r="VFI52" s="84"/>
      <c r="VFJ52" s="84"/>
      <c r="VFK52" s="84"/>
      <c r="VFL52" s="84"/>
      <c r="VFM52" s="84"/>
      <c r="VFN52" s="84"/>
      <c r="VFO52" s="84"/>
      <c r="VFP52" s="84"/>
      <c r="VFQ52" s="84"/>
      <c r="VFR52" s="84"/>
      <c r="VFS52" s="84"/>
      <c r="VFT52" s="84"/>
      <c r="VFU52" s="84"/>
      <c r="VFV52" s="84"/>
      <c r="VFW52" s="84"/>
      <c r="VFX52" s="84"/>
      <c r="VFY52" s="84"/>
      <c r="VFZ52" s="84"/>
      <c r="VGA52" s="84"/>
      <c r="VGB52" s="84"/>
      <c r="VGC52" s="84"/>
      <c r="VGD52" s="84"/>
      <c r="VGE52" s="84"/>
      <c r="VGF52" s="84"/>
      <c r="VGG52" s="84"/>
      <c r="VGH52" s="84"/>
      <c r="VGI52" s="84"/>
      <c r="VGJ52" s="84"/>
      <c r="VGK52" s="84"/>
      <c r="VGL52" s="84"/>
      <c r="VGM52" s="84"/>
      <c r="VGN52" s="84"/>
      <c r="VGO52" s="84"/>
      <c r="VGP52" s="84"/>
      <c r="VGQ52" s="84"/>
      <c r="VGR52" s="84"/>
      <c r="VGS52" s="84"/>
      <c r="VGT52" s="84"/>
      <c r="VGU52" s="84"/>
      <c r="VGV52" s="84"/>
      <c r="VGW52" s="84"/>
      <c r="VGX52" s="84"/>
      <c r="VGY52" s="84"/>
      <c r="VGZ52" s="84"/>
      <c r="VHA52" s="84"/>
      <c r="VHB52" s="84"/>
      <c r="VHC52" s="84"/>
      <c r="VHD52" s="84"/>
      <c r="VHE52" s="84"/>
      <c r="VHF52" s="84"/>
      <c r="VHG52" s="84"/>
      <c r="VHH52" s="84"/>
      <c r="VHI52" s="84"/>
      <c r="VHJ52" s="84"/>
      <c r="VHK52" s="84"/>
      <c r="VHL52" s="84"/>
      <c r="VHM52" s="84"/>
      <c r="VHN52" s="84"/>
      <c r="VHO52" s="84"/>
      <c r="VHP52" s="84"/>
      <c r="VHQ52" s="84"/>
      <c r="VHR52" s="84"/>
      <c r="VHS52" s="84"/>
      <c r="VHT52" s="84"/>
      <c r="VHU52" s="84"/>
      <c r="VHV52" s="84"/>
      <c r="VHW52" s="84"/>
      <c r="VHX52" s="84"/>
      <c r="VHY52" s="84"/>
      <c r="VHZ52" s="84"/>
      <c r="VIA52" s="84"/>
      <c r="VIB52" s="84"/>
      <c r="VIC52" s="84"/>
      <c r="VID52" s="84"/>
      <c r="VIE52" s="84"/>
      <c r="VIF52" s="84"/>
      <c r="VIG52" s="84"/>
      <c r="VIH52" s="84"/>
      <c r="VII52" s="84"/>
      <c r="VIJ52" s="84"/>
      <c r="VIK52" s="84"/>
      <c r="VIL52" s="84"/>
      <c r="VIM52" s="84"/>
      <c r="VIN52" s="84"/>
      <c r="VIO52" s="84"/>
      <c r="VIP52" s="84"/>
      <c r="VIQ52" s="84"/>
      <c r="VIR52" s="84"/>
      <c r="VIS52" s="84"/>
      <c r="VIT52" s="84"/>
      <c r="VIU52" s="84"/>
      <c r="VIV52" s="84"/>
      <c r="VIW52" s="84"/>
      <c r="VIX52" s="84"/>
      <c r="VIY52" s="84"/>
      <c r="VIZ52" s="84"/>
      <c r="VJA52" s="84"/>
      <c r="VJB52" s="84"/>
      <c r="VJC52" s="84"/>
      <c r="VJD52" s="84"/>
      <c r="VJE52" s="84"/>
      <c r="VJF52" s="84"/>
      <c r="VJG52" s="84"/>
      <c r="VJH52" s="84"/>
      <c r="VJI52" s="84"/>
      <c r="VJJ52" s="84"/>
      <c r="VJK52" s="84"/>
      <c r="VJL52" s="84"/>
      <c r="VJM52" s="84"/>
      <c r="VJN52" s="84"/>
      <c r="VJO52" s="84"/>
      <c r="VJP52" s="84"/>
      <c r="VJQ52" s="84"/>
      <c r="VJR52" s="84"/>
      <c r="VJS52" s="84"/>
      <c r="VJT52" s="84"/>
      <c r="VJU52" s="84"/>
      <c r="VJV52" s="84"/>
      <c r="VJW52" s="84"/>
      <c r="VJX52" s="84"/>
      <c r="VJY52" s="84"/>
      <c r="VJZ52" s="84"/>
      <c r="VKA52" s="84"/>
      <c r="VKB52" s="84"/>
      <c r="VKC52" s="84"/>
      <c r="VKD52" s="84"/>
      <c r="VKE52" s="84"/>
      <c r="VKF52" s="84"/>
      <c r="VKG52" s="84"/>
      <c r="VKH52" s="84"/>
      <c r="VKI52" s="84"/>
      <c r="VKJ52" s="84"/>
      <c r="VKK52" s="84"/>
      <c r="VKL52" s="84"/>
      <c r="VKM52" s="84"/>
      <c r="VKN52" s="84"/>
      <c r="VKO52" s="84"/>
      <c r="VKP52" s="84"/>
      <c r="VKQ52" s="84"/>
      <c r="VKR52" s="84"/>
      <c r="VKS52" s="84"/>
      <c r="VKT52" s="84"/>
      <c r="VKU52" s="84"/>
      <c r="VKV52" s="84"/>
      <c r="VKW52" s="84"/>
      <c r="VKX52" s="84"/>
      <c r="VKY52" s="84"/>
      <c r="VKZ52" s="84"/>
      <c r="VLA52" s="84"/>
      <c r="VLB52" s="84"/>
      <c r="VLC52" s="84"/>
      <c r="VLD52" s="84"/>
      <c r="VLE52" s="84"/>
      <c r="VLF52" s="84"/>
      <c r="VLG52" s="84"/>
      <c r="VLH52" s="84"/>
      <c r="VLI52" s="84"/>
      <c r="VLJ52" s="84"/>
      <c r="VLK52" s="84"/>
      <c r="VLL52" s="84"/>
      <c r="VLM52" s="84"/>
      <c r="VLN52" s="84"/>
      <c r="VLO52" s="84"/>
      <c r="VLP52" s="84"/>
      <c r="VLQ52" s="84"/>
      <c r="VLR52" s="84"/>
      <c r="VLS52" s="84"/>
      <c r="VLT52" s="84"/>
      <c r="VLU52" s="84"/>
      <c r="VLV52" s="84"/>
      <c r="VLW52" s="84"/>
      <c r="VLX52" s="84"/>
      <c r="VLY52" s="84"/>
      <c r="VLZ52" s="84"/>
      <c r="VMA52" s="84"/>
      <c r="VMB52" s="84"/>
      <c r="VMC52" s="84"/>
      <c r="VMD52" s="84"/>
      <c r="VME52" s="84"/>
      <c r="VMF52" s="84"/>
      <c r="VMG52" s="84"/>
      <c r="VMH52" s="84"/>
      <c r="VMI52" s="84"/>
      <c r="VMJ52" s="84"/>
      <c r="VMK52" s="84"/>
      <c r="VML52" s="84"/>
      <c r="VMM52" s="84"/>
      <c r="VMN52" s="84"/>
      <c r="VMO52" s="84"/>
      <c r="VMP52" s="84"/>
      <c r="VMQ52" s="84"/>
      <c r="VMR52" s="84"/>
      <c r="VMS52" s="84"/>
      <c r="VMT52" s="84"/>
      <c r="VMU52" s="84"/>
      <c r="VMV52" s="84"/>
      <c r="VMW52" s="84"/>
      <c r="VMX52" s="84"/>
      <c r="VMY52" s="84"/>
      <c r="VMZ52" s="84"/>
      <c r="VNA52" s="84"/>
      <c r="VNB52" s="84"/>
      <c r="VNC52" s="84"/>
      <c r="VND52" s="84"/>
      <c r="VNE52" s="84"/>
      <c r="VNF52" s="84"/>
      <c r="VNG52" s="84"/>
      <c r="VNH52" s="84"/>
      <c r="VNI52" s="84"/>
      <c r="VNJ52" s="84"/>
      <c r="VNK52" s="84"/>
      <c r="VNL52" s="84"/>
      <c r="VNM52" s="84"/>
      <c r="VNN52" s="84"/>
      <c r="VNO52" s="84"/>
      <c r="VNP52" s="84"/>
      <c r="VNQ52" s="84"/>
      <c r="VNR52" s="84"/>
      <c r="VNS52" s="84"/>
      <c r="VNT52" s="84"/>
      <c r="VNU52" s="84"/>
      <c r="VNV52" s="84"/>
      <c r="VNW52" s="84"/>
      <c r="VNX52" s="84"/>
      <c r="VNY52" s="84"/>
      <c r="VNZ52" s="84"/>
      <c r="VOA52" s="84"/>
      <c r="VOB52" s="84"/>
      <c r="VOC52" s="84"/>
      <c r="VOD52" s="84"/>
      <c r="VOE52" s="84"/>
      <c r="VOF52" s="84"/>
      <c r="VOG52" s="84"/>
      <c r="VOH52" s="84"/>
      <c r="VOI52" s="84"/>
      <c r="VOJ52" s="84"/>
      <c r="VOK52" s="84"/>
      <c r="VOL52" s="84"/>
      <c r="VOM52" s="84"/>
      <c r="VON52" s="84"/>
      <c r="VOO52" s="84"/>
      <c r="VOP52" s="84"/>
      <c r="VOQ52" s="84"/>
      <c r="VOR52" s="84"/>
      <c r="VOS52" s="84"/>
      <c r="VOT52" s="84"/>
      <c r="VOU52" s="84"/>
      <c r="VOV52" s="84"/>
      <c r="VOW52" s="84"/>
      <c r="VOX52" s="84"/>
      <c r="VOY52" s="84"/>
      <c r="VOZ52" s="84"/>
      <c r="VPA52" s="84"/>
      <c r="VPB52" s="84"/>
      <c r="VPC52" s="84"/>
      <c r="VPD52" s="84"/>
      <c r="VPE52" s="84"/>
      <c r="VPF52" s="84"/>
      <c r="VPG52" s="84"/>
      <c r="VPH52" s="84"/>
      <c r="VPI52" s="84"/>
      <c r="VPJ52" s="84"/>
      <c r="VPK52" s="84"/>
      <c r="VPL52" s="84"/>
      <c r="VPM52" s="84"/>
      <c r="VPN52" s="84"/>
      <c r="VPO52" s="84"/>
      <c r="VPP52" s="84"/>
      <c r="VPQ52" s="84"/>
      <c r="VPR52" s="84"/>
      <c r="VPS52" s="84"/>
      <c r="VPT52" s="84"/>
      <c r="VPU52" s="84"/>
      <c r="VPV52" s="84"/>
      <c r="VPW52" s="84"/>
      <c r="VPX52" s="84"/>
      <c r="VPY52" s="84"/>
      <c r="VPZ52" s="84"/>
      <c r="VQA52" s="84"/>
      <c r="VQB52" s="84"/>
      <c r="VQC52" s="84"/>
      <c r="VQD52" s="84"/>
      <c r="VQE52" s="84"/>
      <c r="VQF52" s="84"/>
      <c r="VQG52" s="84"/>
      <c r="VQH52" s="84"/>
      <c r="VQI52" s="84"/>
      <c r="VQJ52" s="84"/>
      <c r="VQK52" s="84"/>
      <c r="VQL52" s="84"/>
      <c r="VQM52" s="84"/>
      <c r="VQN52" s="84"/>
      <c r="VQO52" s="84"/>
      <c r="VQP52" s="84"/>
      <c r="VQQ52" s="84"/>
      <c r="VQR52" s="84"/>
      <c r="VQS52" s="84"/>
      <c r="VQT52" s="84"/>
      <c r="VQU52" s="84"/>
      <c r="VQV52" s="84"/>
      <c r="VQW52" s="84"/>
      <c r="VQX52" s="84"/>
      <c r="VQY52" s="84"/>
      <c r="VQZ52" s="84"/>
      <c r="VRA52" s="84"/>
      <c r="VRB52" s="84"/>
      <c r="VRC52" s="84"/>
      <c r="VRD52" s="84"/>
      <c r="VRE52" s="84"/>
      <c r="VRF52" s="84"/>
      <c r="VRG52" s="84"/>
      <c r="VRH52" s="84"/>
      <c r="VRI52" s="84"/>
      <c r="VRJ52" s="84"/>
      <c r="VRK52" s="84"/>
      <c r="VRL52" s="84"/>
      <c r="VRM52" s="84"/>
      <c r="VRN52" s="84"/>
      <c r="VRO52" s="84"/>
      <c r="VRP52" s="84"/>
      <c r="VRQ52" s="84"/>
      <c r="VRR52" s="84"/>
      <c r="VRS52" s="84"/>
      <c r="VRT52" s="84"/>
      <c r="VRU52" s="84"/>
      <c r="VRV52" s="84"/>
      <c r="VRW52" s="84"/>
      <c r="VRX52" s="84"/>
      <c r="VRY52" s="84"/>
      <c r="VRZ52" s="84"/>
      <c r="VSA52" s="84"/>
      <c r="VSB52" s="84"/>
      <c r="VSC52" s="84"/>
      <c r="VSD52" s="84"/>
      <c r="VSE52" s="84"/>
      <c r="VSF52" s="84"/>
      <c r="VSG52" s="84"/>
      <c r="VSH52" s="84"/>
      <c r="VSI52" s="84"/>
      <c r="VSJ52" s="84"/>
      <c r="VSK52" s="84"/>
      <c r="VSL52" s="84"/>
      <c r="VSM52" s="84"/>
      <c r="VSN52" s="84"/>
      <c r="VSO52" s="84"/>
      <c r="VSP52" s="84"/>
      <c r="VSQ52" s="84"/>
      <c r="VSR52" s="84"/>
      <c r="VSS52" s="84"/>
      <c r="VST52" s="84"/>
      <c r="VSU52" s="84"/>
      <c r="VSV52" s="84"/>
      <c r="VSW52" s="84"/>
      <c r="VSX52" s="84"/>
      <c r="VSY52" s="84"/>
      <c r="VSZ52" s="84"/>
      <c r="VTA52" s="84"/>
      <c r="VTB52" s="84"/>
      <c r="VTC52" s="84"/>
      <c r="VTD52" s="84"/>
      <c r="VTE52" s="84"/>
      <c r="VTF52" s="84"/>
      <c r="VTG52" s="84"/>
      <c r="VTH52" s="84"/>
      <c r="VTI52" s="84"/>
      <c r="VTJ52" s="84"/>
      <c r="VTK52" s="84"/>
      <c r="VTL52" s="84"/>
      <c r="VTM52" s="84"/>
      <c r="VTN52" s="84"/>
      <c r="VTO52" s="84"/>
      <c r="VTP52" s="84"/>
      <c r="VTQ52" s="84"/>
      <c r="VTR52" s="84"/>
      <c r="VTS52" s="84"/>
      <c r="VTT52" s="84"/>
      <c r="VTU52" s="84"/>
      <c r="VTV52" s="84"/>
      <c r="VTW52" s="84"/>
      <c r="VTX52" s="84"/>
      <c r="VTY52" s="84"/>
      <c r="VTZ52" s="84"/>
      <c r="VUA52" s="84"/>
      <c r="VUB52" s="84"/>
      <c r="VUC52" s="84"/>
      <c r="VUD52" s="84"/>
      <c r="VUE52" s="84"/>
      <c r="VUF52" s="84"/>
      <c r="VUG52" s="84"/>
      <c r="VUH52" s="84"/>
      <c r="VUI52" s="84"/>
      <c r="VUJ52" s="84"/>
      <c r="VUK52" s="84"/>
      <c r="VUL52" s="84"/>
      <c r="VUM52" s="84"/>
      <c r="VUN52" s="84"/>
      <c r="VUO52" s="84"/>
      <c r="VUP52" s="84"/>
      <c r="VUQ52" s="84"/>
      <c r="VUR52" s="84"/>
      <c r="VUS52" s="84"/>
      <c r="VUT52" s="84"/>
      <c r="VUU52" s="84"/>
      <c r="VUV52" s="84"/>
      <c r="VUW52" s="84"/>
      <c r="VUX52" s="84"/>
      <c r="VUY52" s="84"/>
      <c r="VUZ52" s="84"/>
      <c r="VVA52" s="84"/>
      <c r="VVB52" s="84"/>
      <c r="VVC52" s="84"/>
      <c r="VVD52" s="84"/>
      <c r="VVE52" s="84"/>
      <c r="VVF52" s="84"/>
      <c r="VVG52" s="84"/>
      <c r="VVH52" s="84"/>
      <c r="VVI52" s="84"/>
      <c r="VVJ52" s="84"/>
      <c r="VVK52" s="84"/>
      <c r="VVL52" s="84"/>
      <c r="VVM52" s="84"/>
      <c r="VVN52" s="84"/>
      <c r="VVO52" s="84"/>
      <c r="VVP52" s="84"/>
      <c r="VVQ52" s="84"/>
      <c r="VVR52" s="84"/>
      <c r="VVS52" s="84"/>
      <c r="VVT52" s="84"/>
      <c r="VVU52" s="84"/>
      <c r="VVV52" s="84"/>
      <c r="VVW52" s="84"/>
      <c r="VVX52" s="84"/>
      <c r="VVY52" s="84"/>
      <c r="VVZ52" s="84"/>
      <c r="VWA52" s="84"/>
      <c r="VWB52" s="84"/>
      <c r="VWC52" s="84"/>
      <c r="VWD52" s="84"/>
      <c r="VWE52" s="84"/>
      <c r="VWF52" s="84"/>
      <c r="VWG52" s="84"/>
      <c r="VWH52" s="84"/>
      <c r="VWI52" s="84"/>
      <c r="VWJ52" s="84"/>
      <c r="VWK52" s="84"/>
      <c r="VWL52" s="84"/>
      <c r="VWM52" s="84"/>
      <c r="VWN52" s="84"/>
      <c r="VWO52" s="84"/>
      <c r="VWP52" s="84"/>
      <c r="VWQ52" s="84"/>
      <c r="VWR52" s="84"/>
      <c r="VWS52" s="84"/>
      <c r="VWT52" s="84"/>
      <c r="VWU52" s="84"/>
      <c r="VWV52" s="84"/>
      <c r="VWW52" s="84"/>
      <c r="VWX52" s="84"/>
      <c r="VWY52" s="84"/>
      <c r="VWZ52" s="84"/>
      <c r="VXA52" s="84"/>
      <c r="VXB52" s="84"/>
      <c r="VXC52" s="84"/>
      <c r="VXD52" s="84"/>
      <c r="VXE52" s="84"/>
      <c r="VXF52" s="84"/>
      <c r="VXG52" s="84"/>
      <c r="VXH52" s="84"/>
      <c r="VXI52" s="84"/>
      <c r="VXJ52" s="84"/>
      <c r="VXK52" s="84"/>
      <c r="VXL52" s="84"/>
      <c r="VXM52" s="84"/>
      <c r="VXN52" s="84"/>
      <c r="VXO52" s="84"/>
      <c r="VXP52" s="84"/>
      <c r="VXQ52" s="84"/>
      <c r="VXR52" s="84"/>
      <c r="VXS52" s="84"/>
      <c r="VXT52" s="84"/>
      <c r="VXU52" s="84"/>
      <c r="VXV52" s="84"/>
      <c r="VXW52" s="84"/>
      <c r="VXX52" s="84"/>
      <c r="VXY52" s="84"/>
      <c r="VXZ52" s="84"/>
      <c r="VYA52" s="84"/>
      <c r="VYB52" s="84"/>
      <c r="VYC52" s="84"/>
      <c r="VYD52" s="84"/>
      <c r="VYE52" s="84"/>
      <c r="VYF52" s="84"/>
      <c r="VYG52" s="84"/>
      <c r="VYH52" s="84"/>
      <c r="VYI52" s="84"/>
      <c r="VYJ52" s="84"/>
      <c r="VYK52" s="84"/>
      <c r="VYL52" s="84"/>
      <c r="VYM52" s="84"/>
      <c r="VYN52" s="84"/>
      <c r="VYO52" s="84"/>
      <c r="VYP52" s="84"/>
      <c r="VYQ52" s="84"/>
      <c r="VYR52" s="84"/>
      <c r="VYS52" s="84"/>
      <c r="VYT52" s="84"/>
      <c r="VYU52" s="84"/>
      <c r="VYV52" s="84"/>
      <c r="VYW52" s="84"/>
      <c r="VYX52" s="84"/>
      <c r="VYY52" s="84"/>
      <c r="VYZ52" s="84"/>
      <c r="VZA52" s="84"/>
      <c r="VZB52" s="84"/>
      <c r="VZC52" s="84"/>
      <c r="VZD52" s="84"/>
      <c r="VZE52" s="84"/>
      <c r="VZF52" s="84"/>
      <c r="VZG52" s="84"/>
      <c r="VZH52" s="84"/>
      <c r="VZI52" s="84"/>
      <c r="VZJ52" s="84"/>
      <c r="VZK52" s="84"/>
      <c r="VZL52" s="84"/>
      <c r="VZM52" s="84"/>
      <c r="VZN52" s="84"/>
      <c r="VZO52" s="84"/>
      <c r="VZP52" s="84"/>
      <c r="VZQ52" s="84"/>
      <c r="VZR52" s="84"/>
      <c r="VZS52" s="84"/>
      <c r="VZT52" s="84"/>
      <c r="VZU52" s="84"/>
      <c r="VZV52" s="84"/>
      <c r="VZW52" s="84"/>
      <c r="VZX52" s="84"/>
      <c r="VZY52" s="84"/>
      <c r="VZZ52" s="84"/>
      <c r="WAA52" s="84"/>
      <c r="WAB52" s="84"/>
      <c r="WAC52" s="84"/>
      <c r="WAD52" s="84"/>
      <c r="WAE52" s="84"/>
      <c r="WAF52" s="84"/>
      <c r="WAG52" s="84"/>
      <c r="WAH52" s="84"/>
      <c r="WAI52" s="84"/>
      <c r="WAJ52" s="84"/>
      <c r="WAK52" s="84"/>
      <c r="WAL52" s="84"/>
      <c r="WAM52" s="84"/>
      <c r="WAN52" s="84"/>
      <c r="WAO52" s="84"/>
      <c r="WAP52" s="84"/>
      <c r="WAQ52" s="84"/>
      <c r="WAR52" s="84"/>
      <c r="WAS52" s="84"/>
      <c r="WAT52" s="84"/>
      <c r="WAU52" s="84"/>
      <c r="WAV52" s="84"/>
      <c r="WAW52" s="84"/>
      <c r="WAX52" s="84"/>
      <c r="WAY52" s="84"/>
      <c r="WAZ52" s="84"/>
      <c r="WBA52" s="84"/>
      <c r="WBB52" s="84"/>
      <c r="WBC52" s="84"/>
      <c r="WBD52" s="84"/>
      <c r="WBE52" s="84"/>
      <c r="WBF52" s="84"/>
      <c r="WBG52" s="84"/>
      <c r="WBH52" s="84"/>
      <c r="WBI52" s="84"/>
      <c r="WBJ52" s="84"/>
      <c r="WBK52" s="84"/>
      <c r="WBL52" s="84"/>
      <c r="WBM52" s="84"/>
      <c r="WBN52" s="84"/>
      <c r="WBO52" s="84"/>
      <c r="WBP52" s="84"/>
      <c r="WBQ52" s="84"/>
      <c r="WBR52" s="84"/>
      <c r="WBS52" s="84"/>
      <c r="WBT52" s="84"/>
      <c r="WBU52" s="84"/>
      <c r="WBV52" s="84"/>
      <c r="WBW52" s="84"/>
      <c r="WBX52" s="84"/>
      <c r="WBY52" s="84"/>
      <c r="WBZ52" s="84"/>
      <c r="WCA52" s="84"/>
      <c r="WCB52" s="84"/>
      <c r="WCC52" s="84"/>
      <c r="WCD52" s="84"/>
      <c r="WCE52" s="84"/>
      <c r="WCF52" s="84"/>
      <c r="WCG52" s="84"/>
      <c r="WCH52" s="84"/>
      <c r="WCI52" s="84"/>
      <c r="WCJ52" s="84"/>
      <c r="WCK52" s="84"/>
      <c r="WCL52" s="84"/>
      <c r="WCM52" s="84"/>
      <c r="WCN52" s="84"/>
      <c r="WCO52" s="84"/>
      <c r="WCP52" s="84"/>
      <c r="WCQ52" s="84"/>
      <c r="WCR52" s="84"/>
      <c r="WCS52" s="84"/>
      <c r="WCT52" s="84"/>
      <c r="WCU52" s="84"/>
      <c r="WCV52" s="84"/>
      <c r="WCW52" s="84"/>
      <c r="WCX52" s="84"/>
      <c r="WCY52" s="84"/>
      <c r="WCZ52" s="84"/>
      <c r="WDA52" s="84"/>
      <c r="WDB52" s="84"/>
      <c r="WDC52" s="84"/>
      <c r="WDD52" s="84"/>
      <c r="WDE52" s="84"/>
      <c r="WDF52" s="84"/>
      <c r="WDG52" s="84"/>
      <c r="WDH52" s="84"/>
      <c r="WDI52" s="84"/>
      <c r="WDJ52" s="84"/>
      <c r="WDK52" s="84"/>
      <c r="WDL52" s="84"/>
      <c r="WDM52" s="84"/>
      <c r="WDN52" s="84"/>
      <c r="WDO52" s="84"/>
      <c r="WDP52" s="84"/>
      <c r="WDQ52" s="84"/>
      <c r="WDR52" s="84"/>
      <c r="WDS52" s="84"/>
      <c r="WDT52" s="84"/>
      <c r="WDU52" s="84"/>
      <c r="WDV52" s="84"/>
      <c r="WDW52" s="84"/>
      <c r="WDX52" s="84"/>
      <c r="WDY52" s="84"/>
      <c r="WDZ52" s="84"/>
      <c r="WEA52" s="84"/>
      <c r="WEB52" s="84"/>
      <c r="WEC52" s="84"/>
      <c r="WED52" s="84"/>
      <c r="WEE52" s="84"/>
      <c r="WEF52" s="84"/>
      <c r="WEG52" s="84"/>
      <c r="WEH52" s="84"/>
      <c r="WEI52" s="84"/>
      <c r="WEJ52" s="84"/>
      <c r="WEK52" s="84"/>
      <c r="WEL52" s="84"/>
      <c r="WEM52" s="84"/>
      <c r="WEN52" s="84"/>
      <c r="WEO52" s="84"/>
      <c r="WEP52" s="84"/>
      <c r="WEQ52" s="84"/>
      <c r="WER52" s="84"/>
      <c r="WES52" s="84"/>
      <c r="WET52" s="84"/>
      <c r="WEU52" s="84"/>
      <c r="WEV52" s="84"/>
      <c r="WEW52" s="84"/>
      <c r="WEX52" s="84"/>
      <c r="WEY52" s="84"/>
      <c r="WEZ52" s="84"/>
      <c r="WFA52" s="84"/>
      <c r="WFB52" s="84"/>
      <c r="WFC52" s="84"/>
      <c r="WFD52" s="84"/>
      <c r="WFE52" s="84"/>
      <c r="WFF52" s="84"/>
      <c r="WFG52" s="84"/>
      <c r="WFH52" s="84"/>
      <c r="WFI52" s="84"/>
      <c r="WFJ52" s="84"/>
      <c r="WFK52" s="84"/>
      <c r="WFL52" s="84"/>
      <c r="WFM52" s="84"/>
      <c r="WFN52" s="84"/>
      <c r="WFO52" s="84"/>
      <c r="WFP52" s="84"/>
      <c r="WFQ52" s="84"/>
      <c r="WFR52" s="84"/>
      <c r="WFS52" s="84"/>
      <c r="WFT52" s="84"/>
      <c r="WFU52" s="84"/>
      <c r="WFV52" s="84"/>
      <c r="WFW52" s="84"/>
      <c r="WFX52" s="84"/>
      <c r="WFY52" s="84"/>
      <c r="WFZ52" s="84"/>
      <c r="WGA52" s="84"/>
      <c r="WGB52" s="84"/>
      <c r="WGC52" s="84"/>
      <c r="WGD52" s="84"/>
      <c r="WGE52" s="84"/>
      <c r="WGF52" s="84"/>
      <c r="WGG52" s="84"/>
      <c r="WGH52" s="84"/>
      <c r="WGI52" s="84"/>
      <c r="WGJ52" s="84"/>
      <c r="WGK52" s="84"/>
      <c r="WGL52" s="84"/>
      <c r="WGM52" s="84"/>
      <c r="WGN52" s="84"/>
      <c r="WGO52" s="84"/>
      <c r="WGP52" s="84"/>
      <c r="WGQ52" s="84"/>
      <c r="WGR52" s="84"/>
      <c r="WGS52" s="84"/>
      <c r="WGT52" s="84"/>
      <c r="WGU52" s="84"/>
      <c r="WGV52" s="84"/>
      <c r="WGW52" s="84"/>
      <c r="WGX52" s="84"/>
      <c r="WGY52" s="84"/>
      <c r="WGZ52" s="84"/>
      <c r="WHA52" s="84"/>
      <c r="WHB52" s="84"/>
      <c r="WHC52" s="84"/>
      <c r="WHD52" s="84"/>
      <c r="WHE52" s="84"/>
      <c r="WHF52" s="84"/>
      <c r="WHG52" s="84"/>
      <c r="WHH52" s="84"/>
      <c r="WHI52" s="84"/>
      <c r="WHJ52" s="84"/>
      <c r="WHK52" s="84"/>
      <c r="WHL52" s="84"/>
      <c r="WHM52" s="84"/>
      <c r="WHN52" s="84"/>
      <c r="WHO52" s="84"/>
      <c r="WHP52" s="84"/>
      <c r="WHQ52" s="84"/>
      <c r="WHR52" s="84"/>
      <c r="WHS52" s="84"/>
      <c r="WHT52" s="84"/>
      <c r="WHU52" s="84"/>
      <c r="WHV52" s="84"/>
      <c r="WHW52" s="84"/>
      <c r="WHX52" s="84"/>
      <c r="WHY52" s="84"/>
      <c r="WHZ52" s="84"/>
      <c r="WIA52" s="84"/>
      <c r="WIB52" s="84"/>
      <c r="WIC52" s="84"/>
      <c r="WID52" s="84"/>
      <c r="WIE52" s="84"/>
      <c r="WIF52" s="84"/>
      <c r="WIG52" s="84"/>
      <c r="WIH52" s="84"/>
      <c r="WII52" s="84"/>
      <c r="WIJ52" s="84"/>
      <c r="WIK52" s="84"/>
      <c r="WIL52" s="84"/>
      <c r="WIM52" s="84"/>
      <c r="WIN52" s="84"/>
      <c r="WIO52" s="84"/>
      <c r="WIP52" s="84"/>
      <c r="WIQ52" s="84"/>
      <c r="WIR52" s="84"/>
      <c r="WIS52" s="84"/>
      <c r="WIT52" s="84"/>
      <c r="WIU52" s="84"/>
      <c r="WIV52" s="84"/>
      <c r="WIW52" s="84"/>
      <c r="WIX52" s="84"/>
      <c r="WIY52" s="84"/>
      <c r="WIZ52" s="84"/>
      <c r="WJA52" s="84"/>
      <c r="WJB52" s="84"/>
      <c r="WJC52" s="84"/>
      <c r="WJD52" s="84"/>
      <c r="WJE52" s="84"/>
      <c r="WJF52" s="84"/>
      <c r="WJG52" s="84"/>
      <c r="WJH52" s="84"/>
      <c r="WJI52" s="84"/>
      <c r="WJJ52" s="84"/>
      <c r="WJK52" s="84"/>
      <c r="WJL52" s="84"/>
      <c r="WJM52" s="84"/>
      <c r="WJN52" s="84"/>
      <c r="WJO52" s="84"/>
      <c r="WJP52" s="84"/>
      <c r="WJQ52" s="84"/>
      <c r="WJR52" s="84"/>
      <c r="WJS52" s="84"/>
      <c r="WJT52" s="84"/>
      <c r="WJU52" s="84"/>
      <c r="WJV52" s="84"/>
      <c r="WJW52" s="84"/>
      <c r="WJX52" s="84"/>
      <c r="WJY52" s="84"/>
      <c r="WJZ52" s="84"/>
      <c r="WKA52" s="84"/>
      <c r="WKB52" s="84"/>
      <c r="WKC52" s="84"/>
      <c r="WKD52" s="84"/>
      <c r="WKE52" s="84"/>
      <c r="WKF52" s="84"/>
      <c r="WKG52" s="84"/>
      <c r="WKH52" s="84"/>
      <c r="WKI52" s="84"/>
      <c r="WKJ52" s="84"/>
      <c r="WKK52" s="84"/>
      <c r="WKL52" s="84"/>
      <c r="WKM52" s="84"/>
      <c r="WKN52" s="84"/>
      <c r="WKO52" s="84"/>
      <c r="WKP52" s="84"/>
      <c r="WKQ52" s="84"/>
      <c r="WKR52" s="84"/>
      <c r="WKS52" s="84"/>
      <c r="WKT52" s="84"/>
      <c r="WKU52" s="84"/>
      <c r="WKV52" s="84"/>
      <c r="WKW52" s="84"/>
      <c r="WKX52" s="84"/>
      <c r="WKY52" s="84"/>
      <c r="WKZ52" s="84"/>
      <c r="WLA52" s="84"/>
      <c r="WLB52" s="84"/>
      <c r="WLC52" s="84"/>
      <c r="WLD52" s="84"/>
      <c r="WLE52" s="84"/>
      <c r="WLF52" s="84"/>
      <c r="WLG52" s="84"/>
      <c r="WLH52" s="84"/>
      <c r="WLI52" s="84"/>
      <c r="WLJ52" s="84"/>
      <c r="WLK52" s="84"/>
      <c r="WLL52" s="84"/>
      <c r="WLM52" s="84"/>
      <c r="WLN52" s="84"/>
      <c r="WLO52" s="84"/>
      <c r="WLP52" s="84"/>
      <c r="WLQ52" s="84"/>
      <c r="WLR52" s="84"/>
      <c r="WLS52" s="84"/>
      <c r="WLT52" s="84"/>
      <c r="WLU52" s="84"/>
      <c r="WLV52" s="84"/>
      <c r="WLW52" s="84"/>
      <c r="WLX52" s="84"/>
      <c r="WLY52" s="84"/>
      <c r="WLZ52" s="84"/>
      <c r="WMA52" s="84"/>
      <c r="WMB52" s="84"/>
      <c r="WMC52" s="84"/>
      <c r="WMD52" s="84"/>
      <c r="WME52" s="84"/>
      <c r="WMF52" s="84"/>
      <c r="WMG52" s="84"/>
      <c r="WMH52" s="84"/>
      <c r="WMI52" s="84"/>
      <c r="WMJ52" s="84"/>
      <c r="WMK52" s="84"/>
      <c r="WML52" s="84"/>
      <c r="WMM52" s="84"/>
      <c r="WMN52" s="84"/>
      <c r="WMO52" s="84"/>
      <c r="WMP52" s="84"/>
      <c r="WMQ52" s="84"/>
      <c r="WMR52" s="84"/>
      <c r="WMS52" s="84"/>
      <c r="WMT52" s="84"/>
      <c r="WMU52" s="84"/>
      <c r="WMV52" s="84"/>
      <c r="WMW52" s="84"/>
      <c r="WMX52" s="84"/>
      <c r="WMY52" s="84"/>
      <c r="WMZ52" s="84"/>
      <c r="WNA52" s="84"/>
      <c r="WNB52" s="84"/>
      <c r="WNC52" s="84"/>
      <c r="WND52" s="84"/>
      <c r="WNE52" s="84"/>
      <c r="WNF52" s="84"/>
      <c r="WNG52" s="84"/>
      <c r="WNH52" s="84"/>
      <c r="WNI52" s="84"/>
      <c r="WNJ52" s="84"/>
      <c r="WNK52" s="84"/>
      <c r="WNL52" s="84"/>
      <c r="WNM52" s="84"/>
      <c r="WNN52" s="84"/>
      <c r="WNO52" s="84"/>
      <c r="WNP52" s="84"/>
      <c r="WNQ52" s="84"/>
      <c r="WNR52" s="84"/>
      <c r="WNS52" s="84"/>
      <c r="WNT52" s="84"/>
      <c r="WNU52" s="84"/>
      <c r="WNV52" s="84"/>
      <c r="WNW52" s="84"/>
      <c r="WNX52" s="84"/>
      <c r="WNY52" s="84"/>
      <c r="WNZ52" s="84"/>
      <c r="WOA52" s="84"/>
      <c r="WOB52" s="84"/>
      <c r="WOC52" s="84"/>
      <c r="WOD52" s="84"/>
      <c r="WOE52" s="84"/>
      <c r="WOF52" s="84"/>
      <c r="WOG52" s="84"/>
      <c r="WOH52" s="84"/>
      <c r="WOI52" s="84"/>
      <c r="WOJ52" s="84"/>
      <c r="WOK52" s="84"/>
      <c r="WOL52" s="84"/>
      <c r="WOM52" s="84"/>
      <c r="WON52" s="84"/>
      <c r="WOO52" s="84"/>
      <c r="WOP52" s="84"/>
      <c r="WOQ52" s="84"/>
      <c r="WOR52" s="84"/>
      <c r="WOS52" s="84"/>
      <c r="WOT52" s="84"/>
      <c r="WOU52" s="84"/>
      <c r="WOV52" s="84"/>
      <c r="WOW52" s="84"/>
      <c r="WOX52" s="84"/>
      <c r="WOY52" s="84"/>
      <c r="WOZ52" s="84"/>
      <c r="WPA52" s="84"/>
      <c r="WPB52" s="84"/>
      <c r="WPC52" s="84"/>
      <c r="WPD52" s="84"/>
      <c r="WPE52" s="84"/>
      <c r="WPF52" s="84"/>
      <c r="WPG52" s="84"/>
      <c r="WPH52" s="84"/>
      <c r="WPI52" s="84"/>
      <c r="WPJ52" s="84"/>
      <c r="WPK52" s="84"/>
      <c r="WPL52" s="84"/>
      <c r="WPM52" s="84"/>
      <c r="WPN52" s="84"/>
      <c r="WPO52" s="84"/>
      <c r="WPP52" s="84"/>
      <c r="WPQ52" s="84"/>
      <c r="WPR52" s="84"/>
      <c r="WPS52" s="84"/>
      <c r="WPT52" s="84"/>
      <c r="WPU52" s="84"/>
      <c r="WPV52" s="84"/>
      <c r="WPW52" s="84"/>
      <c r="WPX52" s="84"/>
      <c r="WPY52" s="84"/>
      <c r="WPZ52" s="84"/>
      <c r="WQA52" s="84"/>
      <c r="WQB52" s="84"/>
      <c r="WQC52" s="84"/>
      <c r="WQD52" s="84"/>
      <c r="WQE52" s="84"/>
      <c r="WQF52" s="84"/>
      <c r="WQG52" s="84"/>
      <c r="WQH52" s="84"/>
      <c r="WQI52" s="84"/>
      <c r="WQJ52" s="84"/>
      <c r="WQK52" s="84"/>
      <c r="WQL52" s="84"/>
      <c r="WQM52" s="84"/>
      <c r="WQN52" s="84"/>
      <c r="WQO52" s="84"/>
      <c r="WQP52" s="84"/>
      <c r="WQQ52" s="84"/>
      <c r="WQR52" s="84"/>
      <c r="WQS52" s="84"/>
      <c r="WQT52" s="84"/>
      <c r="WQU52" s="84"/>
      <c r="WQV52" s="84"/>
      <c r="WQW52" s="84"/>
      <c r="WQX52" s="84"/>
      <c r="WQY52" s="84"/>
      <c r="WQZ52" s="84"/>
      <c r="WRA52" s="84"/>
      <c r="WRB52" s="84"/>
      <c r="WRC52" s="84"/>
      <c r="WRD52" s="84"/>
      <c r="WRE52" s="84"/>
      <c r="WRF52" s="84"/>
      <c r="WRG52" s="84"/>
      <c r="WRH52" s="84"/>
      <c r="WRI52" s="84"/>
      <c r="WRJ52" s="84"/>
      <c r="WRK52" s="84"/>
      <c r="WRL52" s="84"/>
      <c r="WRM52" s="84"/>
      <c r="WRN52" s="84"/>
      <c r="WRO52" s="84"/>
      <c r="WRP52" s="84"/>
      <c r="WRQ52" s="84"/>
      <c r="WRR52" s="84"/>
      <c r="WRS52" s="84"/>
      <c r="WRT52" s="84"/>
      <c r="WRU52" s="84"/>
      <c r="WRV52" s="84"/>
      <c r="WRW52" s="84"/>
      <c r="WRX52" s="84"/>
      <c r="WRY52" s="84"/>
      <c r="WRZ52" s="84"/>
      <c r="WSA52" s="84"/>
      <c r="WSB52" s="84"/>
      <c r="WSC52" s="84"/>
      <c r="WSD52" s="84"/>
      <c r="WSE52" s="84"/>
      <c r="WSF52" s="84"/>
      <c r="WSG52" s="84"/>
      <c r="WSH52" s="84"/>
      <c r="WSI52" s="84"/>
      <c r="WSJ52" s="84"/>
      <c r="WSK52" s="84"/>
      <c r="WSL52" s="84"/>
      <c r="WSM52" s="84"/>
      <c r="WSN52" s="84"/>
      <c r="WSO52" s="84"/>
      <c r="WSP52" s="84"/>
      <c r="WSQ52" s="84"/>
      <c r="WSR52" s="84"/>
      <c r="WSS52" s="84"/>
      <c r="WST52" s="84"/>
      <c r="WSU52" s="84"/>
      <c r="WSV52" s="84"/>
      <c r="WSW52" s="84"/>
      <c r="WSX52" s="84"/>
      <c r="WSY52" s="84"/>
      <c r="WSZ52" s="84"/>
      <c r="WTA52" s="84"/>
      <c r="WTB52" s="84"/>
      <c r="WTC52" s="84"/>
      <c r="WTD52" s="84"/>
      <c r="WTE52" s="84"/>
      <c r="WTF52" s="84"/>
      <c r="WTG52" s="84"/>
      <c r="WTH52" s="84"/>
      <c r="WTI52" s="84"/>
      <c r="WTJ52" s="84"/>
      <c r="WTK52" s="84"/>
      <c r="WTL52" s="84"/>
      <c r="WTM52" s="84"/>
      <c r="WTN52" s="84"/>
      <c r="WTO52" s="84"/>
      <c r="WTP52" s="84"/>
      <c r="WTQ52" s="84"/>
      <c r="WTR52" s="84"/>
      <c r="WTS52" s="84"/>
      <c r="WTT52" s="84"/>
      <c r="WTU52" s="84"/>
      <c r="WTV52" s="84"/>
      <c r="WTW52" s="84"/>
      <c r="WTX52" s="84"/>
      <c r="WTY52" s="84"/>
      <c r="WTZ52" s="84"/>
      <c r="WUA52" s="84"/>
      <c r="WUB52" s="84"/>
      <c r="WUC52" s="84"/>
      <c r="WUD52" s="84"/>
      <c r="WUE52" s="84"/>
      <c r="WUF52" s="84"/>
      <c r="WUG52" s="84"/>
      <c r="WUH52" s="84"/>
      <c r="WUI52" s="84"/>
      <c r="WUJ52" s="84"/>
      <c r="WUK52" s="84"/>
      <c r="WUL52" s="84"/>
      <c r="WUM52" s="84"/>
      <c r="WUN52" s="84"/>
      <c r="WUO52" s="84"/>
      <c r="WUP52" s="84"/>
      <c r="WUQ52" s="84"/>
      <c r="WUR52" s="84"/>
      <c r="WUS52" s="84"/>
      <c r="WUT52" s="84"/>
      <c r="WUU52" s="84"/>
      <c r="WUV52" s="84"/>
      <c r="WUW52" s="84"/>
      <c r="WUX52" s="84"/>
      <c r="WUY52" s="84"/>
      <c r="WUZ52" s="84"/>
      <c r="WVA52" s="84"/>
      <c r="WVB52" s="84"/>
      <c r="WVC52" s="84"/>
      <c r="WVD52" s="84"/>
      <c r="WVE52" s="84"/>
      <c r="WVF52" s="84"/>
      <c r="WVG52" s="84"/>
      <c r="WVH52" s="84"/>
      <c r="WVI52" s="84"/>
      <c r="WVJ52" s="84"/>
      <c r="WVK52" s="84"/>
      <c r="WVL52" s="84"/>
      <c r="WVM52" s="84"/>
      <c r="WVN52" s="84"/>
      <c r="WVO52" s="84"/>
      <c r="WVP52" s="84"/>
      <c r="WVQ52" s="84"/>
      <c r="WVR52" s="84"/>
      <c r="WVS52" s="84"/>
      <c r="WVT52" s="84"/>
      <c r="WVU52" s="84"/>
      <c r="WVV52" s="84"/>
      <c r="WVW52" s="84"/>
      <c r="WVX52" s="84"/>
      <c r="WVY52" s="84"/>
      <c r="WVZ52" s="84"/>
      <c r="WWA52" s="84"/>
      <c r="WWB52" s="84"/>
      <c r="WWC52" s="84"/>
      <c r="WWD52" s="84"/>
      <c r="WWE52" s="84"/>
      <c r="WWF52" s="84"/>
      <c r="WWG52" s="84"/>
      <c r="WWH52" s="84"/>
      <c r="WWI52" s="84"/>
      <c r="WWJ52" s="84"/>
      <c r="WWK52" s="84"/>
      <c r="WWL52" s="84"/>
      <c r="WWM52" s="84"/>
      <c r="WWN52" s="84"/>
      <c r="WWO52" s="84"/>
      <c r="WWP52" s="84"/>
      <c r="WWQ52" s="84"/>
      <c r="WWR52" s="84"/>
      <c r="WWS52" s="84"/>
      <c r="WWT52" s="84"/>
      <c r="WWU52" s="84"/>
      <c r="WWV52" s="84"/>
      <c r="WWW52" s="84"/>
      <c r="WWX52" s="84"/>
      <c r="WWY52" s="84"/>
      <c r="WWZ52" s="84"/>
      <c r="WXA52" s="84"/>
      <c r="WXB52" s="84"/>
      <c r="WXC52" s="84"/>
      <c r="WXD52" s="84"/>
      <c r="WXE52" s="84"/>
      <c r="WXF52" s="84"/>
      <c r="WXG52" s="84"/>
      <c r="WXH52" s="84"/>
      <c r="WXI52" s="84"/>
      <c r="WXJ52" s="84"/>
      <c r="WXK52" s="84"/>
      <c r="WXL52" s="84"/>
      <c r="WXM52" s="84"/>
      <c r="WXN52" s="84"/>
      <c r="WXO52" s="84"/>
      <c r="WXP52" s="84"/>
      <c r="WXQ52" s="84"/>
      <c r="WXR52" s="84"/>
      <c r="WXS52" s="84"/>
      <c r="WXT52" s="84"/>
      <c r="WXU52" s="84"/>
      <c r="WXV52" s="84"/>
      <c r="WXW52" s="84"/>
      <c r="WXX52" s="84"/>
      <c r="WXY52" s="84"/>
      <c r="WXZ52" s="84"/>
      <c r="WYA52" s="84"/>
      <c r="WYB52" s="84"/>
      <c r="WYC52" s="84"/>
      <c r="WYD52" s="84"/>
      <c r="WYE52" s="84"/>
      <c r="WYF52" s="84"/>
      <c r="WYG52" s="84"/>
      <c r="WYH52" s="84"/>
      <c r="WYI52" s="84"/>
      <c r="WYJ52" s="84"/>
      <c r="WYK52" s="84"/>
      <c r="WYL52" s="84"/>
      <c r="WYM52" s="84"/>
      <c r="WYN52" s="84"/>
      <c r="WYO52" s="84"/>
      <c r="WYP52" s="84"/>
      <c r="WYQ52" s="84"/>
      <c r="WYR52" s="84"/>
      <c r="WYS52" s="84"/>
      <c r="WYT52" s="84"/>
      <c r="WYU52" s="84"/>
      <c r="WYV52" s="84"/>
      <c r="WYW52" s="84"/>
      <c r="WYX52" s="84"/>
      <c r="WYY52" s="84"/>
      <c r="WYZ52" s="84"/>
      <c r="WZA52" s="84"/>
      <c r="WZB52" s="84"/>
      <c r="WZC52" s="84"/>
      <c r="WZD52" s="84"/>
      <c r="WZE52" s="84"/>
      <c r="WZF52" s="84"/>
      <c r="WZG52" s="84"/>
      <c r="WZH52" s="84"/>
      <c r="WZI52" s="84"/>
      <c r="WZJ52" s="84"/>
      <c r="WZK52" s="84"/>
      <c r="WZL52" s="84"/>
      <c r="WZM52" s="84"/>
      <c r="WZN52" s="84"/>
      <c r="WZO52" s="84"/>
      <c r="WZP52" s="84"/>
      <c r="WZQ52" s="84"/>
      <c r="WZR52" s="84"/>
      <c r="WZS52" s="84"/>
      <c r="WZT52" s="84"/>
      <c r="WZU52" s="84"/>
      <c r="WZV52" s="84"/>
      <c r="WZW52" s="84"/>
      <c r="WZX52" s="84"/>
      <c r="WZY52" s="84"/>
      <c r="WZZ52" s="84"/>
      <c r="XAA52" s="84"/>
      <c r="XAB52" s="84"/>
      <c r="XAC52" s="84"/>
      <c r="XAD52" s="84"/>
      <c r="XAE52" s="84"/>
      <c r="XAF52" s="84"/>
      <c r="XAG52" s="84"/>
      <c r="XAH52" s="84"/>
      <c r="XAI52" s="84"/>
      <c r="XAJ52" s="84"/>
      <c r="XAK52" s="84"/>
      <c r="XAL52" s="84"/>
      <c r="XAM52" s="84"/>
      <c r="XAN52" s="84"/>
      <c r="XAO52" s="84"/>
      <c r="XAP52" s="84"/>
      <c r="XAQ52" s="84"/>
      <c r="XAR52" s="84"/>
      <c r="XAS52" s="84"/>
      <c r="XAT52" s="84"/>
      <c r="XAU52" s="84"/>
      <c r="XAV52" s="84"/>
      <c r="XAW52" s="84"/>
      <c r="XAX52" s="84"/>
      <c r="XAY52" s="84"/>
      <c r="XAZ52" s="84"/>
      <c r="XBA52" s="84"/>
      <c r="XBB52" s="84"/>
      <c r="XBC52" s="84"/>
      <c r="XBD52" s="84"/>
      <c r="XBE52" s="84"/>
      <c r="XBF52" s="84"/>
      <c r="XBG52" s="84"/>
      <c r="XBH52" s="84"/>
      <c r="XBI52" s="84"/>
      <c r="XBJ52" s="84"/>
      <c r="XBK52" s="84"/>
      <c r="XBL52" s="84"/>
      <c r="XBM52" s="84"/>
      <c r="XBN52" s="84"/>
      <c r="XBO52" s="84"/>
      <c r="XBP52" s="84"/>
      <c r="XBQ52" s="84"/>
      <c r="XBR52" s="84"/>
      <c r="XBS52" s="84"/>
      <c r="XBT52" s="84"/>
      <c r="XBU52" s="84"/>
      <c r="XBV52" s="84"/>
      <c r="XBW52" s="84"/>
      <c r="XBX52" s="84"/>
      <c r="XBY52" s="84"/>
      <c r="XBZ52" s="84"/>
      <c r="XCA52" s="84"/>
      <c r="XCB52" s="84"/>
      <c r="XCC52" s="84"/>
      <c r="XCD52" s="84"/>
      <c r="XCE52" s="84"/>
      <c r="XCF52" s="84"/>
      <c r="XCG52" s="84"/>
      <c r="XCH52" s="84"/>
      <c r="XCI52" s="84"/>
      <c r="XCJ52" s="84"/>
      <c r="XCK52" s="84"/>
      <c r="XCL52" s="84"/>
      <c r="XCM52" s="84"/>
      <c r="XCN52" s="84"/>
      <c r="XCO52" s="84"/>
      <c r="XCP52" s="84"/>
      <c r="XCQ52" s="84"/>
      <c r="XCR52" s="84"/>
      <c r="XCS52" s="84"/>
      <c r="XCT52" s="84"/>
      <c r="XCU52" s="84"/>
      <c r="XCV52" s="84"/>
      <c r="XCW52" s="84"/>
      <c r="XCX52" s="84"/>
      <c r="XCY52" s="84"/>
      <c r="XCZ52" s="84"/>
      <c r="XDA52" s="84"/>
      <c r="XDB52" s="84"/>
      <c r="XDC52" s="84"/>
      <c r="XDD52" s="84"/>
      <c r="XDE52" s="84"/>
      <c r="XDF52" s="84"/>
      <c r="XDG52" s="84"/>
      <c r="XDH52" s="84"/>
      <c r="XDI52" s="84"/>
      <c r="XDJ52" s="84"/>
      <c r="XDK52" s="84"/>
      <c r="XDL52" s="84"/>
      <c r="XDM52" s="84"/>
      <c r="XDN52" s="84"/>
      <c r="XDO52" s="84"/>
      <c r="XDP52" s="84"/>
      <c r="XDQ52" s="84"/>
      <c r="XDR52" s="84"/>
      <c r="XDS52" s="84"/>
      <c r="XDT52" s="84"/>
      <c r="XDU52" s="84"/>
      <c r="XDV52" s="84"/>
      <c r="XDW52" s="84"/>
      <c r="XDX52" s="84"/>
      <c r="XDY52" s="84"/>
      <c r="XDZ52" s="84"/>
      <c r="XEA52" s="84"/>
      <c r="XEB52" s="84"/>
      <c r="XEC52" s="84"/>
      <c r="XED52" s="84"/>
      <c r="XEE52" s="84"/>
      <c r="XEF52" s="84"/>
      <c r="XEG52" s="84"/>
      <c r="XEH52" s="84"/>
      <c r="XEI52" s="84"/>
      <c r="XEJ52" s="84"/>
      <c r="XEK52" s="84"/>
      <c r="XEL52" s="84"/>
    </row>
    <row r="53" spans="1:16366" ht="25.5" x14ac:dyDescent="0.25">
      <c r="A53" s="35" t="s">
        <v>1928</v>
      </c>
      <c r="B53" s="35" t="s">
        <v>1834</v>
      </c>
      <c r="C53" s="35" t="s">
        <v>1931</v>
      </c>
      <c r="D53" s="43" t="s">
        <v>1930</v>
      </c>
      <c r="E53" s="20">
        <v>3.4</v>
      </c>
      <c r="F53" s="44">
        <v>3.4</v>
      </c>
      <c r="G53" s="24"/>
      <c r="H53" s="25">
        <v>3</v>
      </c>
      <c r="I53" s="60">
        <v>3.4</v>
      </c>
      <c r="J53" s="27">
        <v>3.4</v>
      </c>
      <c r="K53" s="28">
        <v>0</v>
      </c>
      <c r="L53" s="29">
        <v>0</v>
      </c>
      <c r="M53" s="24">
        <v>5</v>
      </c>
      <c r="N53" s="25">
        <v>3</v>
      </c>
      <c r="O53" s="120">
        <v>3.4</v>
      </c>
      <c r="P53" s="27">
        <f t="shared" si="1"/>
        <v>3.4</v>
      </c>
      <c r="Q53" s="28">
        <f t="shared" si="2"/>
        <v>0</v>
      </c>
      <c r="R53" s="29">
        <f t="shared" si="3"/>
        <v>0</v>
      </c>
      <c r="T53" s="31">
        <f t="shared" si="4"/>
        <v>3.4</v>
      </c>
      <c r="U53" s="32">
        <f t="shared" si="4"/>
        <v>3.4</v>
      </c>
      <c r="V53" s="32">
        <f t="shared" si="4"/>
        <v>0</v>
      </c>
      <c r="W53" s="32">
        <f t="shared" si="4"/>
        <v>0</v>
      </c>
    </row>
    <row r="54" spans="1:16366" ht="25.5" x14ac:dyDescent="0.25">
      <c r="A54" s="35" t="s">
        <v>1932</v>
      </c>
      <c r="B54" s="35" t="s">
        <v>1834</v>
      </c>
      <c r="C54" s="35" t="s">
        <v>1933</v>
      </c>
      <c r="D54" s="43" t="s">
        <v>1934</v>
      </c>
      <c r="E54" s="20">
        <v>10</v>
      </c>
      <c r="F54" s="44">
        <v>10</v>
      </c>
      <c r="G54" s="44"/>
      <c r="I54" s="23" t="s">
        <v>26</v>
      </c>
      <c r="K54" s="23"/>
      <c r="M54" s="24" t="s">
        <v>1935</v>
      </c>
      <c r="N54" s="25">
        <v>3</v>
      </c>
      <c r="O54" s="26">
        <f>IF(N54=1,INT(E54*$S$1*100)/100,E54)</f>
        <v>10</v>
      </c>
      <c r="P54" s="27">
        <f t="shared" si="1"/>
        <v>10</v>
      </c>
      <c r="Q54" s="28">
        <f t="shared" si="2"/>
        <v>0</v>
      </c>
      <c r="R54" s="29">
        <f t="shared" si="3"/>
        <v>0</v>
      </c>
      <c r="T54" s="31">
        <f t="shared" si="4"/>
        <v>10</v>
      </c>
      <c r="U54" s="32">
        <f t="shared" si="4"/>
        <v>10</v>
      </c>
      <c r="V54" s="32">
        <f t="shared" si="4"/>
        <v>0</v>
      </c>
      <c r="W54" s="32">
        <f t="shared" si="4"/>
        <v>0</v>
      </c>
    </row>
    <row r="55" spans="1:16366" ht="38.25" x14ac:dyDescent="0.25">
      <c r="A55" s="35" t="s">
        <v>1936</v>
      </c>
      <c r="B55" s="35" t="s">
        <v>1834</v>
      </c>
      <c r="C55" s="22" t="s">
        <v>1937</v>
      </c>
      <c r="D55" s="36" t="s">
        <v>1938</v>
      </c>
      <c r="E55" s="20">
        <v>20</v>
      </c>
      <c r="F55" s="38">
        <v>20</v>
      </c>
      <c r="G55" s="38"/>
      <c r="H55" s="18" t="s">
        <v>1939</v>
      </c>
      <c r="I55" s="23" t="s">
        <v>31</v>
      </c>
      <c r="K55" s="33">
        <v>40544</v>
      </c>
      <c r="M55" s="24">
        <v>6</v>
      </c>
      <c r="N55" s="25">
        <v>5</v>
      </c>
      <c r="O55" s="26">
        <f>IF(N55=1,INT(E55*$S$1*100)/100,E55)</f>
        <v>20</v>
      </c>
      <c r="P55" s="27">
        <f t="shared" si="1"/>
        <v>20</v>
      </c>
      <c r="Q55" s="28">
        <f t="shared" si="2"/>
        <v>0</v>
      </c>
      <c r="R55" s="29">
        <f t="shared" si="3"/>
        <v>0</v>
      </c>
      <c r="T55" s="31">
        <f t="shared" si="4"/>
        <v>20</v>
      </c>
      <c r="U55" s="32">
        <f t="shared" si="4"/>
        <v>20</v>
      </c>
      <c r="V55" s="32">
        <f t="shared" si="4"/>
        <v>0</v>
      </c>
      <c r="W55" s="32">
        <f t="shared" si="4"/>
        <v>0</v>
      </c>
    </row>
    <row r="56" spans="1:16366" ht="140.25" x14ac:dyDescent="0.25">
      <c r="A56" s="35" t="s">
        <v>1940</v>
      </c>
      <c r="B56" s="35" t="s">
        <v>1834</v>
      </c>
      <c r="C56" s="35" t="s">
        <v>1941</v>
      </c>
      <c r="D56" s="43" t="s">
        <v>1942</v>
      </c>
      <c r="E56" s="20" t="s">
        <v>1943</v>
      </c>
      <c r="F56" s="44" t="s">
        <v>1943</v>
      </c>
      <c r="G56" s="44"/>
      <c r="H56" s="103" t="s">
        <v>1944</v>
      </c>
      <c r="I56" s="104" t="s">
        <v>26</v>
      </c>
      <c r="J56" s="104"/>
      <c r="K56" s="23"/>
      <c r="M56" s="24">
        <v>6</v>
      </c>
      <c r="N56" s="25">
        <v>6</v>
      </c>
      <c r="O56" s="40" t="str">
        <f>E56</f>
        <v>cost</v>
      </c>
      <c r="P56" s="27" t="str">
        <f t="shared" si="1"/>
        <v>cost</v>
      </c>
      <c r="Q56" s="28">
        <v>0</v>
      </c>
      <c r="R56" s="29">
        <v>0</v>
      </c>
      <c r="T56" s="31" t="str">
        <f t="shared" si="4"/>
        <v>cost</v>
      </c>
      <c r="U56" s="32" t="str">
        <f t="shared" si="4"/>
        <v>cost</v>
      </c>
      <c r="V56" s="32">
        <f t="shared" si="4"/>
        <v>0</v>
      </c>
      <c r="W56" s="32">
        <f t="shared" si="4"/>
        <v>0</v>
      </c>
    </row>
    <row r="57" spans="1:16366" ht="51" x14ac:dyDescent="0.25">
      <c r="A57" s="18" t="s">
        <v>1945</v>
      </c>
      <c r="B57" s="35" t="s">
        <v>1834</v>
      </c>
      <c r="C57" s="35" t="s">
        <v>1946</v>
      </c>
      <c r="D57" s="43" t="s">
        <v>1947</v>
      </c>
      <c r="E57" s="20">
        <v>5</v>
      </c>
      <c r="F57" s="44">
        <v>5</v>
      </c>
      <c r="G57" s="44"/>
      <c r="I57" s="23" t="s">
        <v>26</v>
      </c>
      <c r="K57" s="33">
        <v>40909</v>
      </c>
      <c r="M57" s="24" t="s">
        <v>1935</v>
      </c>
      <c r="N57" s="25">
        <v>6</v>
      </c>
      <c r="O57" s="26">
        <f>IF(N57=1,INT(E57*$S$1*100)/100,E57)</f>
        <v>5</v>
      </c>
      <c r="P57" s="27">
        <f t="shared" si="1"/>
        <v>5</v>
      </c>
      <c r="Q57" s="28">
        <f>O57-E57</f>
        <v>0</v>
      </c>
      <c r="R57" s="29">
        <f>IF(E57&lt;&gt;0,Q57/E57,0)</f>
        <v>0</v>
      </c>
      <c r="T57" s="31">
        <f t="shared" si="4"/>
        <v>5</v>
      </c>
      <c r="U57" s="32">
        <f t="shared" si="4"/>
        <v>5</v>
      </c>
      <c r="V57" s="32">
        <f t="shared" si="4"/>
        <v>0</v>
      </c>
      <c r="W57" s="32">
        <f t="shared" si="4"/>
        <v>0</v>
      </c>
      <c r="GH57" s="84"/>
      <c r="GI57" s="84"/>
      <c r="GJ57" s="84"/>
      <c r="GK57" s="84"/>
      <c r="GL57" s="84"/>
    </row>
  </sheetData>
  <pageMargins left="0.25" right="0" top="0.5" bottom="0.25" header="0.3" footer="0.05"/>
  <pageSetup paperSize="5" fitToHeight="0" orientation="landscape" r:id="rId1"/>
  <headerFooter>
    <oddHeader>&amp;R&amp;P</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16"/>
  <sheetViews>
    <sheetView zoomScale="90" zoomScaleNormal="90" workbookViewId="0">
      <pane xSplit="3" ySplit="1" topLeftCell="N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24"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24" s="39" customFormat="1" ht="39" customHeight="1" x14ac:dyDescent="0.25">
      <c r="A2" s="18" t="s">
        <v>1948</v>
      </c>
      <c r="B2" s="18" t="s">
        <v>1949</v>
      </c>
      <c r="C2" s="35" t="s">
        <v>1950</v>
      </c>
      <c r="D2" s="43" t="s">
        <v>1951</v>
      </c>
      <c r="E2" s="20" t="s">
        <v>1952</v>
      </c>
      <c r="F2" s="38" t="s">
        <v>1952</v>
      </c>
      <c r="G2" s="44"/>
      <c r="H2" s="22" t="s">
        <v>1953</v>
      </c>
      <c r="I2" s="23" t="s">
        <v>31</v>
      </c>
      <c r="J2" s="23" t="s">
        <v>26</v>
      </c>
      <c r="K2" s="23" t="s">
        <v>1954</v>
      </c>
      <c r="L2" s="18"/>
      <c r="M2" s="24">
        <v>5</v>
      </c>
      <c r="N2" s="25">
        <v>4</v>
      </c>
      <c r="O2" s="40" t="str">
        <f>E2</f>
        <v>Item Cost</v>
      </c>
      <c r="P2" s="27" t="str">
        <f t="shared" ref="P2:P16" si="0">IF(N2=1,INT(E2*$S$1*10000)/10000,E2)</f>
        <v>Item Cost</v>
      </c>
      <c r="Q2" s="28">
        <v>0</v>
      </c>
      <c r="R2" s="29">
        <v>0</v>
      </c>
      <c r="S2" s="30"/>
      <c r="T2" s="31" t="str">
        <f t="shared" ref="T2:W16" si="1">O2</f>
        <v>Item Cost</v>
      </c>
      <c r="U2" s="32" t="str">
        <f t="shared" si="1"/>
        <v>Item Cost</v>
      </c>
      <c r="V2" s="32">
        <f t="shared" si="1"/>
        <v>0</v>
      </c>
      <c r="W2" s="32">
        <f t="shared" si="1"/>
        <v>0</v>
      </c>
    </row>
    <row r="3" spans="1:24" s="39" customFormat="1" ht="39" customHeight="1" x14ac:dyDescent="0.25">
      <c r="A3" s="18" t="s">
        <v>1955</v>
      </c>
      <c r="B3" s="18" t="s">
        <v>1949</v>
      </c>
      <c r="C3" s="22" t="s">
        <v>1956</v>
      </c>
      <c r="D3" s="43" t="s">
        <v>1957</v>
      </c>
      <c r="E3" s="20" t="s">
        <v>1952</v>
      </c>
      <c r="F3" s="38" t="s">
        <v>1952</v>
      </c>
      <c r="G3" s="38"/>
      <c r="H3" s="18" t="s">
        <v>1958</v>
      </c>
      <c r="I3" s="23" t="s">
        <v>31</v>
      </c>
      <c r="J3" s="23" t="s">
        <v>26</v>
      </c>
      <c r="K3" s="23" t="s">
        <v>1954</v>
      </c>
      <c r="L3" s="18"/>
      <c r="M3" s="24">
        <v>5</v>
      </c>
      <c r="N3" s="25">
        <v>4</v>
      </c>
      <c r="O3" s="40" t="str">
        <f>E3</f>
        <v>Item Cost</v>
      </c>
      <c r="P3" s="27" t="str">
        <f t="shared" si="0"/>
        <v>Item Cost</v>
      </c>
      <c r="Q3" s="28">
        <v>0</v>
      </c>
      <c r="R3" s="29">
        <v>0</v>
      </c>
      <c r="S3" s="30"/>
      <c r="T3" s="31" t="str">
        <f t="shared" si="1"/>
        <v>Item Cost</v>
      </c>
      <c r="U3" s="32" t="str">
        <f t="shared" si="1"/>
        <v>Item Cost</v>
      </c>
      <c r="V3" s="32">
        <f t="shared" si="1"/>
        <v>0</v>
      </c>
      <c r="W3" s="32">
        <f t="shared" si="1"/>
        <v>0</v>
      </c>
    </row>
    <row r="4" spans="1:24" s="39" customFormat="1" ht="39" customHeight="1" x14ac:dyDescent="0.25">
      <c r="A4" s="18" t="s">
        <v>1959</v>
      </c>
      <c r="B4" s="18" t="s">
        <v>1949</v>
      </c>
      <c r="C4" s="35" t="s">
        <v>1960</v>
      </c>
      <c r="D4" s="43" t="s">
        <v>1961</v>
      </c>
      <c r="E4" s="20" t="s">
        <v>1962</v>
      </c>
      <c r="F4" s="121" t="s">
        <v>1962</v>
      </c>
      <c r="G4" s="44"/>
      <c r="H4" s="22" t="s">
        <v>1963</v>
      </c>
      <c r="I4" s="23"/>
      <c r="J4" s="23"/>
      <c r="K4" s="23"/>
      <c r="L4" s="18"/>
      <c r="M4" s="24">
        <v>5</v>
      </c>
      <c r="N4" s="25">
        <v>6</v>
      </c>
      <c r="O4" s="40" t="str">
        <f>E4</f>
        <v>Contact 832-393-1359 for fee amount</v>
      </c>
      <c r="P4" s="27" t="str">
        <f t="shared" si="0"/>
        <v>Contact 832-393-1359 for fee amount</v>
      </c>
      <c r="Q4" s="28">
        <v>0</v>
      </c>
      <c r="R4" s="29">
        <v>0</v>
      </c>
      <c r="S4" s="30"/>
      <c r="T4" s="31" t="str">
        <f t="shared" si="1"/>
        <v>Contact 832-393-1359 for fee amount</v>
      </c>
      <c r="U4" s="32" t="str">
        <f t="shared" si="1"/>
        <v>Contact 832-393-1359 for fee amount</v>
      </c>
      <c r="V4" s="32">
        <f t="shared" si="1"/>
        <v>0</v>
      </c>
      <c r="W4" s="32">
        <f t="shared" si="1"/>
        <v>0</v>
      </c>
    </row>
    <row r="5" spans="1:24" s="39" customFormat="1" ht="39" customHeight="1" x14ac:dyDescent="0.25">
      <c r="A5" s="35" t="s">
        <v>1964</v>
      </c>
      <c r="B5" s="18" t="s">
        <v>1949</v>
      </c>
      <c r="C5" s="35" t="s">
        <v>1964</v>
      </c>
      <c r="D5" s="84" t="s">
        <v>1965</v>
      </c>
      <c r="E5" s="20">
        <v>25</v>
      </c>
      <c r="F5" s="121">
        <v>25</v>
      </c>
      <c r="G5" s="44"/>
      <c r="H5" s="22" t="s">
        <v>1963</v>
      </c>
      <c r="I5" s="23"/>
      <c r="J5" s="23"/>
      <c r="K5" s="23"/>
      <c r="L5" s="18"/>
      <c r="M5" s="24">
        <v>5</v>
      </c>
      <c r="N5" s="25">
        <v>6</v>
      </c>
      <c r="O5" s="26">
        <f t="shared" ref="O5:O16" si="2">IF(N5=1,INT(E5*$S$1*100)/100,E5)</f>
        <v>25</v>
      </c>
      <c r="P5" s="27">
        <f t="shared" si="0"/>
        <v>25</v>
      </c>
      <c r="Q5" s="28">
        <f t="shared" ref="Q5:Q16" si="3">O5-E5</f>
        <v>0</v>
      </c>
      <c r="R5" s="29">
        <f t="shared" ref="R5:R16" si="4">IF(E5&lt;&gt;0,Q5/E5,0)</f>
        <v>0</v>
      </c>
      <c r="S5" s="30"/>
      <c r="T5" s="31">
        <f t="shared" si="1"/>
        <v>25</v>
      </c>
      <c r="U5" s="32">
        <f t="shared" si="1"/>
        <v>25</v>
      </c>
      <c r="V5" s="32">
        <f t="shared" si="1"/>
        <v>0</v>
      </c>
      <c r="W5" s="32">
        <f t="shared" si="1"/>
        <v>0</v>
      </c>
    </row>
    <row r="6" spans="1:24" s="39" customFormat="1" ht="39" customHeight="1" x14ac:dyDescent="0.25">
      <c r="A6" s="122" t="s">
        <v>1966</v>
      </c>
      <c r="B6" s="18" t="s">
        <v>1949</v>
      </c>
      <c r="C6" s="22" t="s">
        <v>1967</v>
      </c>
      <c r="D6" s="19" t="s">
        <v>1968</v>
      </c>
      <c r="E6" s="20">
        <v>0.2</v>
      </c>
      <c r="F6" s="38">
        <v>0.2</v>
      </c>
      <c r="G6" s="38"/>
      <c r="H6" s="18" t="s">
        <v>1958</v>
      </c>
      <c r="I6" s="23" t="s">
        <v>31</v>
      </c>
      <c r="J6" s="23" t="s">
        <v>26</v>
      </c>
      <c r="K6" s="23" t="s">
        <v>1954</v>
      </c>
      <c r="L6" s="18"/>
      <c r="M6" s="24">
        <v>5</v>
      </c>
      <c r="N6" s="25">
        <v>6</v>
      </c>
      <c r="O6" s="26">
        <f t="shared" si="2"/>
        <v>0.2</v>
      </c>
      <c r="P6" s="27">
        <f t="shared" si="0"/>
        <v>0.2</v>
      </c>
      <c r="Q6" s="28">
        <f t="shared" si="3"/>
        <v>0</v>
      </c>
      <c r="R6" s="29">
        <f t="shared" si="4"/>
        <v>0</v>
      </c>
      <c r="S6" s="30"/>
      <c r="T6" s="31">
        <f t="shared" si="1"/>
        <v>0.2</v>
      </c>
      <c r="U6" s="32">
        <f t="shared" si="1"/>
        <v>0.2</v>
      </c>
      <c r="V6" s="32">
        <f t="shared" si="1"/>
        <v>0</v>
      </c>
      <c r="W6" s="32">
        <f t="shared" si="1"/>
        <v>0</v>
      </c>
    </row>
    <row r="7" spans="1:24" s="39" customFormat="1" ht="39" customHeight="1" x14ac:dyDescent="0.25">
      <c r="A7" s="122" t="s">
        <v>1966</v>
      </c>
      <c r="B7" s="18" t="s">
        <v>1949</v>
      </c>
      <c r="C7" s="22" t="s">
        <v>1969</v>
      </c>
      <c r="D7" s="19" t="s">
        <v>1968</v>
      </c>
      <c r="E7" s="20">
        <v>0.1</v>
      </c>
      <c r="F7" s="38">
        <v>0.1</v>
      </c>
      <c r="G7" s="38"/>
      <c r="H7" s="18" t="s">
        <v>1958</v>
      </c>
      <c r="I7" s="23" t="s">
        <v>31</v>
      </c>
      <c r="J7" s="23" t="s">
        <v>26</v>
      </c>
      <c r="K7" s="23" t="s">
        <v>1954</v>
      </c>
      <c r="L7" s="18"/>
      <c r="M7" s="24">
        <v>5</v>
      </c>
      <c r="N7" s="25">
        <v>6</v>
      </c>
      <c r="O7" s="26">
        <f t="shared" si="2"/>
        <v>0.1</v>
      </c>
      <c r="P7" s="27">
        <f t="shared" si="0"/>
        <v>0.1</v>
      </c>
      <c r="Q7" s="28">
        <f t="shared" si="3"/>
        <v>0</v>
      </c>
      <c r="R7" s="29">
        <f t="shared" si="4"/>
        <v>0</v>
      </c>
      <c r="S7" s="30"/>
      <c r="T7" s="31">
        <f t="shared" si="1"/>
        <v>0.1</v>
      </c>
      <c r="U7" s="32">
        <f t="shared" si="1"/>
        <v>0.1</v>
      </c>
      <c r="V7" s="32">
        <f t="shared" si="1"/>
        <v>0</v>
      </c>
      <c r="W7" s="32">
        <f t="shared" si="1"/>
        <v>0</v>
      </c>
    </row>
    <row r="8" spans="1:24" s="39" customFormat="1" ht="39" customHeight="1" x14ac:dyDescent="0.25">
      <c r="A8" s="122" t="s">
        <v>1966</v>
      </c>
      <c r="B8" s="18" t="s">
        <v>1949</v>
      </c>
      <c r="C8" s="22" t="s">
        <v>1970</v>
      </c>
      <c r="D8" s="19" t="s">
        <v>1968</v>
      </c>
      <c r="E8" s="20">
        <v>1</v>
      </c>
      <c r="F8" s="38">
        <v>1</v>
      </c>
      <c r="G8" s="38"/>
      <c r="H8" s="18" t="s">
        <v>1958</v>
      </c>
      <c r="I8" s="23" t="s">
        <v>31</v>
      </c>
      <c r="J8" s="23" t="s">
        <v>26</v>
      </c>
      <c r="K8" s="23" t="s">
        <v>1954</v>
      </c>
      <c r="L8" s="18"/>
      <c r="M8" s="24">
        <v>5</v>
      </c>
      <c r="N8" s="25">
        <v>6</v>
      </c>
      <c r="O8" s="26">
        <f t="shared" si="2"/>
        <v>1</v>
      </c>
      <c r="P8" s="27">
        <f t="shared" si="0"/>
        <v>1</v>
      </c>
      <c r="Q8" s="28">
        <f t="shared" si="3"/>
        <v>0</v>
      </c>
      <c r="R8" s="29">
        <f t="shared" si="4"/>
        <v>0</v>
      </c>
      <c r="S8" s="30"/>
      <c r="T8" s="31">
        <f t="shared" si="1"/>
        <v>1</v>
      </c>
      <c r="U8" s="32">
        <f t="shared" si="1"/>
        <v>1</v>
      </c>
      <c r="V8" s="32">
        <f t="shared" si="1"/>
        <v>0</v>
      </c>
      <c r="W8" s="32">
        <f t="shared" si="1"/>
        <v>0</v>
      </c>
    </row>
    <row r="9" spans="1:24" s="39" customFormat="1" ht="39" customHeight="1" x14ac:dyDescent="0.25">
      <c r="A9" s="122" t="s">
        <v>1966</v>
      </c>
      <c r="B9" s="18" t="s">
        <v>1949</v>
      </c>
      <c r="C9" s="22" t="s">
        <v>1971</v>
      </c>
      <c r="D9" s="19" t="s">
        <v>1968</v>
      </c>
      <c r="E9" s="20">
        <v>0.2</v>
      </c>
      <c r="F9" s="38">
        <v>0.2</v>
      </c>
      <c r="G9" s="38"/>
      <c r="H9" s="18" t="s">
        <v>1958</v>
      </c>
      <c r="I9" s="23" t="s">
        <v>31</v>
      </c>
      <c r="J9" s="23" t="s">
        <v>26</v>
      </c>
      <c r="K9" s="23" t="s">
        <v>1954</v>
      </c>
      <c r="L9" s="18"/>
      <c r="M9" s="24">
        <v>5</v>
      </c>
      <c r="N9" s="25">
        <v>6</v>
      </c>
      <c r="O9" s="26">
        <f t="shared" si="2"/>
        <v>0.2</v>
      </c>
      <c r="P9" s="27">
        <f t="shared" si="0"/>
        <v>0.2</v>
      </c>
      <c r="Q9" s="28">
        <f t="shared" si="3"/>
        <v>0</v>
      </c>
      <c r="R9" s="29">
        <f t="shared" si="4"/>
        <v>0</v>
      </c>
      <c r="S9" s="30"/>
      <c r="T9" s="31">
        <f t="shared" si="1"/>
        <v>0.2</v>
      </c>
      <c r="U9" s="32">
        <f t="shared" si="1"/>
        <v>0.2</v>
      </c>
      <c r="V9" s="32">
        <f t="shared" si="1"/>
        <v>0</v>
      </c>
      <c r="W9" s="32">
        <f t="shared" si="1"/>
        <v>0</v>
      </c>
    </row>
    <row r="10" spans="1:24" s="39" customFormat="1" ht="39" customHeight="1" x14ac:dyDescent="0.25">
      <c r="A10" s="122" t="s">
        <v>1966</v>
      </c>
      <c r="B10" s="18" t="s">
        <v>1949</v>
      </c>
      <c r="C10" s="123" t="s">
        <v>1972</v>
      </c>
      <c r="D10" s="124" t="s">
        <v>1957</v>
      </c>
      <c r="E10" s="20">
        <v>25</v>
      </c>
      <c r="F10" s="44">
        <v>25</v>
      </c>
      <c r="G10" s="44"/>
      <c r="H10" s="22" t="s">
        <v>1953</v>
      </c>
      <c r="I10" s="23" t="s">
        <v>31</v>
      </c>
      <c r="J10" s="23" t="s">
        <v>26</v>
      </c>
      <c r="K10" s="23" t="s">
        <v>1954</v>
      </c>
      <c r="L10" s="18"/>
      <c r="M10" s="24">
        <v>5</v>
      </c>
      <c r="N10" s="25">
        <v>6</v>
      </c>
      <c r="O10" s="26">
        <f t="shared" si="2"/>
        <v>25</v>
      </c>
      <c r="P10" s="27">
        <f t="shared" si="0"/>
        <v>25</v>
      </c>
      <c r="Q10" s="28">
        <f t="shared" si="3"/>
        <v>0</v>
      </c>
      <c r="R10" s="29">
        <f t="shared" si="4"/>
        <v>0</v>
      </c>
      <c r="S10" s="30"/>
      <c r="T10" s="31">
        <f t="shared" si="1"/>
        <v>25</v>
      </c>
      <c r="U10" s="32">
        <f t="shared" si="1"/>
        <v>25</v>
      </c>
      <c r="V10" s="32">
        <f t="shared" si="1"/>
        <v>0</v>
      </c>
      <c r="W10" s="32">
        <f t="shared" si="1"/>
        <v>0</v>
      </c>
    </row>
    <row r="11" spans="1:24" s="39" customFormat="1" ht="39" customHeight="1" x14ac:dyDescent="0.25">
      <c r="A11" s="122" t="s">
        <v>1966</v>
      </c>
      <c r="B11" s="18" t="s">
        <v>1949</v>
      </c>
      <c r="C11" s="35" t="s">
        <v>1973</v>
      </c>
      <c r="D11" s="43" t="s">
        <v>1951</v>
      </c>
      <c r="E11" s="20">
        <v>40</v>
      </c>
      <c r="F11" s="44">
        <v>40</v>
      </c>
      <c r="G11" s="44"/>
      <c r="H11" s="22" t="s">
        <v>1953</v>
      </c>
      <c r="I11" s="23" t="s">
        <v>31</v>
      </c>
      <c r="J11" s="23" t="s">
        <v>26</v>
      </c>
      <c r="K11" s="23" t="s">
        <v>1954</v>
      </c>
      <c r="L11" s="18"/>
      <c r="M11" s="24">
        <v>5</v>
      </c>
      <c r="N11" s="25">
        <v>6</v>
      </c>
      <c r="O11" s="26">
        <f t="shared" si="2"/>
        <v>40</v>
      </c>
      <c r="P11" s="27">
        <f t="shared" si="0"/>
        <v>40</v>
      </c>
      <c r="Q11" s="28">
        <f t="shared" si="3"/>
        <v>0</v>
      </c>
      <c r="R11" s="29">
        <f t="shared" si="4"/>
        <v>0</v>
      </c>
      <c r="S11" s="30"/>
      <c r="T11" s="31">
        <f t="shared" si="1"/>
        <v>40</v>
      </c>
      <c r="U11" s="32">
        <f t="shared" si="1"/>
        <v>40</v>
      </c>
      <c r="V11" s="32">
        <f t="shared" si="1"/>
        <v>0</v>
      </c>
      <c r="W11" s="32">
        <f t="shared" si="1"/>
        <v>0</v>
      </c>
    </row>
    <row r="12" spans="1:24" s="39" customFormat="1" ht="39" customHeight="1" x14ac:dyDescent="0.25">
      <c r="A12" s="122" t="s">
        <v>1966</v>
      </c>
      <c r="B12" s="18" t="s">
        <v>1949</v>
      </c>
      <c r="C12" s="35" t="s">
        <v>1974</v>
      </c>
      <c r="D12" s="43" t="s">
        <v>1951</v>
      </c>
      <c r="E12" s="20">
        <v>20</v>
      </c>
      <c r="F12" s="44">
        <v>20</v>
      </c>
      <c r="G12" s="44"/>
      <c r="H12" s="22" t="s">
        <v>1953</v>
      </c>
      <c r="I12" s="23" t="s">
        <v>31</v>
      </c>
      <c r="J12" s="23" t="s">
        <v>26</v>
      </c>
      <c r="K12" s="23" t="s">
        <v>1954</v>
      </c>
      <c r="L12" s="18"/>
      <c r="M12" s="24">
        <v>5</v>
      </c>
      <c r="N12" s="25">
        <v>6</v>
      </c>
      <c r="O12" s="26">
        <f t="shared" si="2"/>
        <v>20</v>
      </c>
      <c r="P12" s="27">
        <f t="shared" si="0"/>
        <v>20</v>
      </c>
      <c r="Q12" s="28">
        <f t="shared" si="3"/>
        <v>0</v>
      </c>
      <c r="R12" s="29">
        <f t="shared" si="4"/>
        <v>0</v>
      </c>
      <c r="S12" s="30"/>
      <c r="T12" s="31">
        <f t="shared" si="1"/>
        <v>20</v>
      </c>
      <c r="U12" s="32">
        <f t="shared" si="1"/>
        <v>20</v>
      </c>
      <c r="V12" s="32">
        <f t="shared" si="1"/>
        <v>0</v>
      </c>
      <c r="W12" s="32">
        <f t="shared" si="1"/>
        <v>0</v>
      </c>
    </row>
    <row r="13" spans="1:24" s="39" customFormat="1" ht="39" customHeight="1" x14ac:dyDescent="0.25">
      <c r="A13" s="18" t="s">
        <v>1975</v>
      </c>
      <c r="B13" s="18" t="s">
        <v>1949</v>
      </c>
      <c r="C13" s="35" t="s">
        <v>1976</v>
      </c>
      <c r="D13" s="43" t="s">
        <v>1951</v>
      </c>
      <c r="E13" s="20">
        <v>1</v>
      </c>
      <c r="F13" s="121">
        <v>1</v>
      </c>
      <c r="G13" s="44"/>
      <c r="H13" s="22" t="s">
        <v>1963</v>
      </c>
      <c r="I13" s="23"/>
      <c r="J13" s="23"/>
      <c r="K13" s="23"/>
      <c r="L13" s="18"/>
      <c r="M13" s="24">
        <v>5</v>
      </c>
      <c r="N13" s="25">
        <v>6</v>
      </c>
      <c r="O13" s="26">
        <f t="shared" si="2"/>
        <v>1</v>
      </c>
      <c r="P13" s="27">
        <f t="shared" si="0"/>
        <v>1</v>
      </c>
      <c r="Q13" s="28">
        <f t="shared" si="3"/>
        <v>0</v>
      </c>
      <c r="R13" s="29">
        <f t="shared" si="4"/>
        <v>0</v>
      </c>
      <c r="S13" s="30"/>
      <c r="T13" s="31">
        <f t="shared" si="1"/>
        <v>1</v>
      </c>
      <c r="U13" s="32">
        <f t="shared" si="1"/>
        <v>1</v>
      </c>
      <c r="V13" s="32">
        <f t="shared" si="1"/>
        <v>0</v>
      </c>
      <c r="W13" s="32">
        <f t="shared" si="1"/>
        <v>0</v>
      </c>
    </row>
    <row r="14" spans="1:24" s="39" customFormat="1" ht="39" customHeight="1" x14ac:dyDescent="0.25">
      <c r="A14" s="122" t="s">
        <v>1977</v>
      </c>
      <c r="B14" s="18" t="s">
        <v>1949</v>
      </c>
      <c r="C14" s="123" t="s">
        <v>1978</v>
      </c>
      <c r="D14" s="124" t="s">
        <v>1957</v>
      </c>
      <c r="E14" s="20">
        <v>150</v>
      </c>
      <c r="F14" s="44">
        <v>150</v>
      </c>
      <c r="G14" s="44"/>
      <c r="H14" s="22" t="s">
        <v>1953</v>
      </c>
      <c r="I14" s="23" t="s">
        <v>31</v>
      </c>
      <c r="J14" s="23" t="s">
        <v>26</v>
      </c>
      <c r="K14" s="23" t="s">
        <v>1954</v>
      </c>
      <c r="L14" s="18"/>
      <c r="M14" s="24">
        <v>5</v>
      </c>
      <c r="N14" s="25">
        <v>6</v>
      </c>
      <c r="O14" s="26">
        <f t="shared" si="2"/>
        <v>150</v>
      </c>
      <c r="P14" s="27">
        <f t="shared" si="0"/>
        <v>150</v>
      </c>
      <c r="Q14" s="28">
        <f t="shared" si="3"/>
        <v>0</v>
      </c>
      <c r="R14" s="29">
        <f t="shared" si="4"/>
        <v>0</v>
      </c>
      <c r="S14" s="30"/>
      <c r="T14" s="31">
        <f t="shared" si="1"/>
        <v>150</v>
      </c>
      <c r="U14" s="32">
        <f t="shared" si="1"/>
        <v>150</v>
      </c>
      <c r="V14" s="32">
        <f t="shared" si="1"/>
        <v>0</v>
      </c>
      <c r="W14" s="32">
        <f t="shared" si="1"/>
        <v>0</v>
      </c>
    </row>
    <row r="15" spans="1:24" s="39" customFormat="1" ht="39" customHeight="1" x14ac:dyDescent="0.25">
      <c r="A15" s="18" t="s">
        <v>1977</v>
      </c>
      <c r="B15" s="18" t="s">
        <v>1949</v>
      </c>
      <c r="C15" s="125" t="s">
        <v>1979</v>
      </c>
      <c r="D15" s="19" t="s">
        <v>1957</v>
      </c>
      <c r="E15" s="20">
        <v>5</v>
      </c>
      <c r="F15" s="38">
        <v>5</v>
      </c>
      <c r="G15" s="38"/>
      <c r="H15" s="18" t="s">
        <v>1958</v>
      </c>
      <c r="I15" s="23" t="s">
        <v>31</v>
      </c>
      <c r="J15" s="23" t="s">
        <v>26</v>
      </c>
      <c r="K15" s="23" t="s">
        <v>1954</v>
      </c>
      <c r="L15" s="18"/>
      <c r="M15" s="24">
        <v>5</v>
      </c>
      <c r="N15" s="25">
        <v>6</v>
      </c>
      <c r="O15" s="26">
        <f t="shared" si="2"/>
        <v>5</v>
      </c>
      <c r="P15" s="27">
        <f t="shared" si="0"/>
        <v>5</v>
      </c>
      <c r="Q15" s="28">
        <f t="shared" si="3"/>
        <v>0</v>
      </c>
      <c r="R15" s="29">
        <f t="shared" si="4"/>
        <v>0</v>
      </c>
      <c r="S15" s="30"/>
      <c r="T15" s="31">
        <f t="shared" si="1"/>
        <v>5</v>
      </c>
      <c r="U15" s="32">
        <f t="shared" si="1"/>
        <v>5</v>
      </c>
      <c r="V15" s="32">
        <f t="shared" si="1"/>
        <v>0</v>
      </c>
      <c r="W15" s="32">
        <f t="shared" si="1"/>
        <v>0</v>
      </c>
    </row>
    <row r="16" spans="1:24" s="39" customFormat="1" ht="39" customHeight="1" x14ac:dyDescent="0.25">
      <c r="A16" s="18" t="s">
        <v>1977</v>
      </c>
      <c r="B16" s="18" t="s">
        <v>1949</v>
      </c>
      <c r="C16" s="125" t="s">
        <v>1980</v>
      </c>
      <c r="D16" s="19" t="s">
        <v>1957</v>
      </c>
      <c r="E16" s="20">
        <v>10</v>
      </c>
      <c r="F16" s="38">
        <v>10</v>
      </c>
      <c r="G16" s="38"/>
      <c r="H16" s="18" t="s">
        <v>1958</v>
      </c>
      <c r="I16" s="23" t="s">
        <v>31</v>
      </c>
      <c r="J16" s="23" t="s">
        <v>26</v>
      </c>
      <c r="K16" s="23" t="s">
        <v>1954</v>
      </c>
      <c r="L16" s="18"/>
      <c r="M16" s="24">
        <v>5</v>
      </c>
      <c r="N16" s="25">
        <v>2</v>
      </c>
      <c r="O16" s="26">
        <f t="shared" si="2"/>
        <v>10</v>
      </c>
      <c r="P16" s="27">
        <f t="shared" si="0"/>
        <v>10</v>
      </c>
      <c r="Q16" s="28">
        <f t="shared" si="3"/>
        <v>0</v>
      </c>
      <c r="R16" s="29">
        <f t="shared" si="4"/>
        <v>0</v>
      </c>
      <c r="S16" s="30"/>
      <c r="T16" s="31">
        <f t="shared" si="1"/>
        <v>10</v>
      </c>
      <c r="U16" s="32">
        <f t="shared" si="1"/>
        <v>10</v>
      </c>
      <c r="V16" s="32">
        <f t="shared" si="1"/>
        <v>0</v>
      </c>
      <c r="W16" s="32">
        <f t="shared" si="1"/>
        <v>0</v>
      </c>
    </row>
  </sheetData>
  <pageMargins left="0.25" right="0" top="0.5" bottom="0.25" header="0.3" footer="0.05"/>
  <pageSetup paperSize="5" fitToHeight="0"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Y18"/>
  <sheetViews>
    <sheetView zoomScale="80" zoomScaleNormal="80" workbookViewId="0">
      <pane xSplit="3" ySplit="1" topLeftCell="N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25.7109375" style="18" customWidth="1"/>
    <col min="21" max="21" width="16" style="18" customWidth="1"/>
    <col min="22" max="22" width="11.140625" style="18" customWidth="1"/>
    <col min="23" max="23" width="9.85546875" style="80" bestFit="1" customWidth="1"/>
    <col min="24" max="24" width="9.140625" style="81"/>
    <col min="25" max="25" width="13" style="18" bestFit="1" customWidth="1"/>
    <col min="26" max="16384" width="9.140625" style="18"/>
  </cols>
  <sheetData>
    <row r="1" spans="1:25"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6" t="s">
        <v>1981</v>
      </c>
      <c r="U1" s="13" t="s">
        <v>18</v>
      </c>
      <c r="V1" s="10" t="s">
        <v>19</v>
      </c>
      <c r="W1" s="14" t="s">
        <v>16</v>
      </c>
      <c r="X1" s="15" t="s">
        <v>17</v>
      </c>
      <c r="Y1" s="16">
        <v>1.0124919999999999</v>
      </c>
    </row>
    <row r="2" spans="1:25" s="39" customFormat="1" ht="39" customHeight="1" x14ac:dyDescent="0.25">
      <c r="A2" s="18" t="s">
        <v>1982</v>
      </c>
      <c r="B2" s="35" t="s">
        <v>1983</v>
      </c>
      <c r="C2" s="126" t="s">
        <v>1982</v>
      </c>
      <c r="D2" s="36" t="s">
        <v>1984</v>
      </c>
      <c r="E2" s="127">
        <v>6</v>
      </c>
      <c r="F2" s="128">
        <v>6</v>
      </c>
      <c r="G2" s="129"/>
      <c r="H2" s="18"/>
      <c r="I2" s="23" t="s">
        <v>26</v>
      </c>
      <c r="J2" s="23"/>
      <c r="K2" s="23" t="s">
        <v>27</v>
      </c>
      <c r="L2" s="25"/>
      <c r="M2" s="24">
        <v>6</v>
      </c>
      <c r="N2" s="25">
        <v>3</v>
      </c>
      <c r="O2" s="26">
        <f>IF(N2=1,INT(E2*$S$1*100)/100,E2)</f>
        <v>6</v>
      </c>
      <c r="P2" s="27">
        <f t="shared" ref="P2:P15" si="0">IF(N2=1,INT(E2*$S$1*10000)/10000,E2)</f>
        <v>6</v>
      </c>
      <c r="Q2" s="28">
        <f>O2-E2</f>
        <v>0</v>
      </c>
      <c r="R2" s="29">
        <f>IF(E2&lt;&gt;0,Q2/E2,0)</f>
        <v>0</v>
      </c>
      <c r="S2" s="30"/>
      <c r="T2" s="130" t="s">
        <v>1985</v>
      </c>
      <c r="U2" s="31">
        <f t="shared" ref="U2:X14" si="1">O2</f>
        <v>6</v>
      </c>
      <c r="V2" s="32">
        <f t="shared" si="1"/>
        <v>6</v>
      </c>
      <c r="W2" s="32">
        <f t="shared" si="1"/>
        <v>0</v>
      </c>
      <c r="X2" s="32">
        <f t="shared" si="1"/>
        <v>0</v>
      </c>
    </row>
    <row r="3" spans="1:25" s="39" customFormat="1" ht="39" customHeight="1" x14ac:dyDescent="0.25">
      <c r="A3" s="18" t="s">
        <v>1986</v>
      </c>
      <c r="B3" s="35" t="s">
        <v>1983</v>
      </c>
      <c r="C3" s="126" t="s">
        <v>1986</v>
      </c>
      <c r="D3" s="36" t="s">
        <v>1938</v>
      </c>
      <c r="E3" s="127">
        <v>20</v>
      </c>
      <c r="F3" s="128">
        <v>20</v>
      </c>
      <c r="G3" s="129"/>
      <c r="H3" s="18"/>
      <c r="I3" s="23" t="s">
        <v>26</v>
      </c>
      <c r="J3" s="23"/>
      <c r="K3" s="23" t="s">
        <v>27</v>
      </c>
      <c r="L3" s="25"/>
      <c r="M3" s="24">
        <v>6</v>
      </c>
      <c r="N3" s="24">
        <v>6</v>
      </c>
      <c r="O3" s="26">
        <f>IF(N3=1,INT(E3*$S$1*100)/100,E3)</f>
        <v>20</v>
      </c>
      <c r="P3" s="27">
        <f t="shared" si="0"/>
        <v>20</v>
      </c>
      <c r="Q3" s="28">
        <f>O3-E3</f>
        <v>0</v>
      </c>
      <c r="R3" s="29">
        <f>IF(E3&lt;&gt;0,Q3/E3,0)</f>
        <v>0</v>
      </c>
      <c r="S3" s="30"/>
      <c r="T3" s="18"/>
      <c r="U3" s="31">
        <f t="shared" si="1"/>
        <v>20</v>
      </c>
      <c r="V3" s="32">
        <f t="shared" si="1"/>
        <v>20</v>
      </c>
      <c r="W3" s="32">
        <f t="shared" si="1"/>
        <v>0</v>
      </c>
      <c r="X3" s="32">
        <f t="shared" si="1"/>
        <v>0</v>
      </c>
    </row>
    <row r="4" spans="1:25" s="39" customFormat="1" ht="39" customHeight="1" x14ac:dyDescent="0.25">
      <c r="A4" s="35" t="s">
        <v>1928</v>
      </c>
      <c r="B4" s="35" t="s">
        <v>1983</v>
      </c>
      <c r="C4" s="35" t="s">
        <v>1987</v>
      </c>
      <c r="D4" s="43" t="s">
        <v>1930</v>
      </c>
      <c r="E4" s="20">
        <v>1.7</v>
      </c>
      <c r="F4" s="44">
        <v>1.7</v>
      </c>
      <c r="G4" s="44"/>
      <c r="H4" s="18"/>
      <c r="I4" s="23" t="s">
        <v>31</v>
      </c>
      <c r="J4" s="23"/>
      <c r="K4" s="23"/>
      <c r="L4" s="18"/>
      <c r="M4" s="24">
        <v>5</v>
      </c>
      <c r="N4" s="25">
        <v>3</v>
      </c>
      <c r="O4" s="26">
        <f>IF(N4=1,INT(E4*$S$1*100)/100,E4)</f>
        <v>1.7</v>
      </c>
      <c r="P4" s="27">
        <f t="shared" si="0"/>
        <v>1.7</v>
      </c>
      <c r="Q4" s="28">
        <f>O4-E4</f>
        <v>0</v>
      </c>
      <c r="R4" s="29">
        <f>IF(E4&lt;&gt;0,Q4/E4,0)</f>
        <v>0</v>
      </c>
      <c r="S4" s="30"/>
      <c r="T4" s="18"/>
      <c r="U4" s="31">
        <f t="shared" si="1"/>
        <v>1.7</v>
      </c>
      <c r="V4" s="32">
        <f t="shared" si="1"/>
        <v>1.7</v>
      </c>
      <c r="W4" s="32">
        <f t="shared" si="1"/>
        <v>0</v>
      </c>
      <c r="X4" s="32">
        <f t="shared" si="1"/>
        <v>0</v>
      </c>
    </row>
    <row r="5" spans="1:25" s="39" customFormat="1" ht="39" customHeight="1" x14ac:dyDescent="0.25">
      <c r="A5" s="35" t="s">
        <v>1928</v>
      </c>
      <c r="B5" s="35" t="s">
        <v>1983</v>
      </c>
      <c r="C5" s="35" t="s">
        <v>1931</v>
      </c>
      <c r="D5" s="43" t="s">
        <v>1930</v>
      </c>
      <c r="E5" s="20">
        <v>3.4</v>
      </c>
      <c r="F5" s="44">
        <v>3.4</v>
      </c>
      <c r="G5" s="44"/>
      <c r="H5" s="18"/>
      <c r="I5" s="23" t="s">
        <v>31</v>
      </c>
      <c r="J5" s="23"/>
      <c r="K5" s="23"/>
      <c r="L5" s="18"/>
      <c r="M5" s="24">
        <v>5</v>
      </c>
      <c r="N5" s="25">
        <v>3</v>
      </c>
      <c r="O5" s="26">
        <f>IF(N5=1,INT(E5*$S$1*100)/100,E5)</f>
        <v>3.4</v>
      </c>
      <c r="P5" s="27">
        <f t="shared" si="0"/>
        <v>3.4</v>
      </c>
      <c r="Q5" s="28">
        <f>O5-E5</f>
        <v>0</v>
      </c>
      <c r="R5" s="29">
        <f>IF(E5&lt;&gt;0,Q5/E5,0)</f>
        <v>0</v>
      </c>
      <c r="S5" s="30"/>
      <c r="T5" s="18"/>
      <c r="U5" s="31">
        <f t="shared" si="1"/>
        <v>3.4</v>
      </c>
      <c r="V5" s="32">
        <f t="shared" si="1"/>
        <v>3.4</v>
      </c>
      <c r="W5" s="32">
        <f t="shared" si="1"/>
        <v>0</v>
      </c>
      <c r="X5" s="32">
        <f t="shared" si="1"/>
        <v>0</v>
      </c>
    </row>
    <row r="6" spans="1:25" s="39" customFormat="1" ht="39" customHeight="1" x14ac:dyDescent="0.25">
      <c r="A6" s="22" t="s">
        <v>563</v>
      </c>
      <c r="B6" s="18" t="s">
        <v>1983</v>
      </c>
      <c r="C6" s="22" t="s">
        <v>563</v>
      </c>
      <c r="D6" s="36" t="s">
        <v>565</v>
      </c>
      <c r="E6" s="20">
        <v>24</v>
      </c>
      <c r="F6" s="38">
        <v>24</v>
      </c>
      <c r="G6" s="38"/>
      <c r="H6" s="18" t="s">
        <v>1988</v>
      </c>
      <c r="I6" s="23" t="s">
        <v>566</v>
      </c>
      <c r="J6" s="23" t="s">
        <v>26</v>
      </c>
      <c r="K6" s="33">
        <v>40544</v>
      </c>
      <c r="L6" s="18"/>
      <c r="M6" s="24">
        <v>6</v>
      </c>
      <c r="N6" s="25">
        <v>3</v>
      </c>
      <c r="O6" s="26">
        <f>IF(N6=1,INT(E6*$S$1*100)/100,E6)</f>
        <v>24</v>
      </c>
      <c r="P6" s="27">
        <f t="shared" si="0"/>
        <v>24</v>
      </c>
      <c r="Q6" s="28">
        <f>O6-E6</f>
        <v>0</v>
      </c>
      <c r="R6" s="29">
        <f>IF(E6&lt;&gt;0,Q6/E6,0)</f>
        <v>0</v>
      </c>
      <c r="S6" s="30"/>
      <c r="T6" s="18"/>
      <c r="U6" s="31">
        <f t="shared" si="1"/>
        <v>24</v>
      </c>
      <c r="V6" s="32">
        <f t="shared" si="1"/>
        <v>24</v>
      </c>
      <c r="W6" s="32">
        <f t="shared" si="1"/>
        <v>0</v>
      </c>
      <c r="X6" s="32">
        <f t="shared" si="1"/>
        <v>0</v>
      </c>
    </row>
    <row r="7" spans="1:25" s="39" customFormat="1" ht="39" customHeight="1" x14ac:dyDescent="0.25">
      <c r="A7" s="35" t="s">
        <v>1989</v>
      </c>
      <c r="B7" s="35" t="s">
        <v>1983</v>
      </c>
      <c r="C7" s="35" t="s">
        <v>1990</v>
      </c>
      <c r="D7" s="43" t="s">
        <v>1991</v>
      </c>
      <c r="E7" s="20" t="s">
        <v>1992</v>
      </c>
      <c r="F7" s="21" t="s">
        <v>1993</v>
      </c>
      <c r="G7" s="38"/>
      <c r="H7" s="18" t="s">
        <v>1994</v>
      </c>
      <c r="I7" s="23" t="s">
        <v>26</v>
      </c>
      <c r="J7" s="23"/>
      <c r="K7" s="23" t="s">
        <v>27</v>
      </c>
      <c r="L7" s="18"/>
      <c r="M7" s="24">
        <v>6</v>
      </c>
      <c r="N7" s="25">
        <v>3</v>
      </c>
      <c r="O7" s="111" t="s">
        <v>1992</v>
      </c>
      <c r="P7" s="27" t="str">
        <f t="shared" si="0"/>
        <v xml:space="preserve">$0.75/copy,  </v>
      </c>
      <c r="Q7" s="28">
        <v>0</v>
      </c>
      <c r="R7" s="29">
        <v>0</v>
      </c>
      <c r="S7" s="30"/>
      <c r="T7" s="18"/>
      <c r="U7" s="31" t="str">
        <f t="shared" si="1"/>
        <v xml:space="preserve">$0.75/copy,  </v>
      </c>
      <c r="V7" s="32" t="str">
        <f t="shared" si="1"/>
        <v xml:space="preserve">$0.75/copy,  </v>
      </c>
      <c r="W7" s="32">
        <f t="shared" si="1"/>
        <v>0</v>
      </c>
      <c r="X7" s="32">
        <f t="shared" si="1"/>
        <v>0</v>
      </c>
    </row>
    <row r="8" spans="1:25" s="39" customFormat="1" ht="39" customHeight="1" x14ac:dyDescent="0.25">
      <c r="A8" s="35" t="s">
        <v>1989</v>
      </c>
      <c r="B8" s="35" t="s">
        <v>1983</v>
      </c>
      <c r="C8" s="35" t="s">
        <v>1990</v>
      </c>
      <c r="D8" s="18" t="s">
        <v>1995</v>
      </c>
      <c r="E8" s="20" t="s">
        <v>1996</v>
      </c>
      <c r="F8" s="21" t="s">
        <v>1996</v>
      </c>
      <c r="G8" s="38"/>
      <c r="H8" s="18" t="s">
        <v>1994</v>
      </c>
      <c r="I8" s="23" t="s">
        <v>26</v>
      </c>
      <c r="J8" s="23"/>
      <c r="K8" s="23" t="s">
        <v>27</v>
      </c>
      <c r="L8" s="18"/>
      <c r="M8" s="24">
        <v>6</v>
      </c>
      <c r="N8" s="25">
        <v>3</v>
      </c>
      <c r="O8" s="111" t="s">
        <v>1996</v>
      </c>
      <c r="P8" s="27" t="str">
        <f t="shared" si="0"/>
        <v xml:space="preserve"> $28.50/ hr. programming costs</v>
      </c>
      <c r="Q8" s="28">
        <v>0</v>
      </c>
      <c r="R8" s="29">
        <v>0</v>
      </c>
      <c r="S8" s="30"/>
      <c r="T8" s="18"/>
      <c r="U8" s="31" t="str">
        <f t="shared" si="1"/>
        <v xml:space="preserve"> $28.50/ hr. programming costs</v>
      </c>
      <c r="V8" s="32" t="str">
        <f t="shared" si="1"/>
        <v xml:space="preserve"> $28.50/ hr. programming costs</v>
      </c>
      <c r="W8" s="32">
        <f t="shared" si="1"/>
        <v>0</v>
      </c>
      <c r="X8" s="32">
        <f t="shared" si="1"/>
        <v>0</v>
      </c>
    </row>
    <row r="9" spans="1:25" s="39" customFormat="1" ht="39" customHeight="1" x14ac:dyDescent="0.25">
      <c r="A9" s="35" t="s">
        <v>1997</v>
      </c>
      <c r="B9" s="35" t="s">
        <v>1983</v>
      </c>
      <c r="C9" s="22" t="s">
        <v>1998</v>
      </c>
      <c r="D9" s="18" t="s">
        <v>1999</v>
      </c>
      <c r="E9" s="20">
        <v>5</v>
      </c>
      <c r="F9" s="38">
        <v>5</v>
      </c>
      <c r="G9" s="38"/>
      <c r="H9" s="18" t="s">
        <v>2000</v>
      </c>
      <c r="I9" s="23" t="s">
        <v>26</v>
      </c>
      <c r="J9" s="23" t="s">
        <v>26</v>
      </c>
      <c r="K9" s="23" t="s">
        <v>27</v>
      </c>
      <c r="L9" s="18"/>
      <c r="M9" s="24">
        <v>6</v>
      </c>
      <c r="N9" s="25">
        <v>3</v>
      </c>
      <c r="O9" s="26">
        <f>IF(N9=1,INT(E9*$S$1*100)/100,E9)</f>
        <v>5</v>
      </c>
      <c r="P9" s="27">
        <f t="shared" si="0"/>
        <v>5</v>
      </c>
      <c r="Q9" s="28">
        <f>O9-E9</f>
        <v>0</v>
      </c>
      <c r="R9" s="29">
        <f>IF(E9&lt;&gt;0,Q9/E9,0)</f>
        <v>0</v>
      </c>
      <c r="S9" s="30"/>
      <c r="T9" s="18"/>
      <c r="U9" s="31">
        <f t="shared" si="1"/>
        <v>5</v>
      </c>
      <c r="V9" s="32">
        <f t="shared" si="1"/>
        <v>5</v>
      </c>
      <c r="W9" s="32">
        <f t="shared" si="1"/>
        <v>0</v>
      </c>
      <c r="X9" s="32">
        <f t="shared" si="1"/>
        <v>0</v>
      </c>
    </row>
    <row r="10" spans="1:25" s="39" customFormat="1" ht="39" customHeight="1" x14ac:dyDescent="0.25">
      <c r="A10" s="35" t="s">
        <v>1997</v>
      </c>
      <c r="B10" s="35" t="s">
        <v>1983</v>
      </c>
      <c r="C10" s="22" t="s">
        <v>2001</v>
      </c>
      <c r="D10" s="18" t="s">
        <v>2002</v>
      </c>
      <c r="E10" s="20">
        <v>3</v>
      </c>
      <c r="F10" s="38">
        <v>3</v>
      </c>
      <c r="G10" s="38"/>
      <c r="H10" s="18" t="s">
        <v>2003</v>
      </c>
      <c r="I10" s="23" t="s">
        <v>26</v>
      </c>
      <c r="J10" s="23" t="s">
        <v>26</v>
      </c>
      <c r="K10" s="23" t="s">
        <v>27</v>
      </c>
      <c r="L10" s="18"/>
      <c r="M10" s="24">
        <v>6</v>
      </c>
      <c r="N10" s="25">
        <v>3</v>
      </c>
      <c r="O10" s="26">
        <f>IF(N10=1,INT(E10*$S$1*100)/100,E10)</f>
        <v>3</v>
      </c>
      <c r="P10" s="27">
        <f t="shared" si="0"/>
        <v>3</v>
      </c>
      <c r="Q10" s="28">
        <f>O10-E10</f>
        <v>0</v>
      </c>
      <c r="R10" s="29">
        <f>IF(E10&lt;&gt;0,Q10/E10,0)</f>
        <v>0</v>
      </c>
      <c r="S10" s="30"/>
      <c r="T10" s="18"/>
      <c r="U10" s="31">
        <f t="shared" si="1"/>
        <v>3</v>
      </c>
      <c r="V10" s="32">
        <f t="shared" si="1"/>
        <v>3</v>
      </c>
      <c r="W10" s="32">
        <f t="shared" si="1"/>
        <v>0</v>
      </c>
      <c r="X10" s="32">
        <f t="shared" si="1"/>
        <v>0</v>
      </c>
    </row>
    <row r="11" spans="1:25" s="39" customFormat="1" ht="39" customHeight="1" x14ac:dyDescent="0.25">
      <c r="A11" s="35" t="s">
        <v>1997</v>
      </c>
      <c r="B11" s="35" t="s">
        <v>1983</v>
      </c>
      <c r="C11" s="22" t="s">
        <v>2004</v>
      </c>
      <c r="D11" s="18" t="s">
        <v>2005</v>
      </c>
      <c r="E11" s="20">
        <v>4</v>
      </c>
      <c r="F11" s="38">
        <v>4</v>
      </c>
      <c r="G11" s="38"/>
      <c r="H11" s="18" t="s">
        <v>2006</v>
      </c>
      <c r="I11" s="23" t="s">
        <v>26</v>
      </c>
      <c r="J11" s="23" t="s">
        <v>26</v>
      </c>
      <c r="K11" s="23" t="s">
        <v>27</v>
      </c>
      <c r="L11" s="18"/>
      <c r="M11" s="24">
        <v>6</v>
      </c>
      <c r="N11" s="25">
        <v>3</v>
      </c>
      <c r="O11" s="26">
        <f>IF(N11=1,INT(E11*$S$1*100)/100,E11)</f>
        <v>4</v>
      </c>
      <c r="P11" s="27">
        <f t="shared" si="0"/>
        <v>4</v>
      </c>
      <c r="Q11" s="28">
        <f>O11-E11</f>
        <v>0</v>
      </c>
      <c r="R11" s="29">
        <f>IF(E11&lt;&gt;0,Q11/E11,0)</f>
        <v>0</v>
      </c>
      <c r="S11" s="30"/>
      <c r="T11" s="18"/>
      <c r="U11" s="31">
        <f t="shared" si="1"/>
        <v>4</v>
      </c>
      <c r="V11" s="32">
        <f t="shared" si="1"/>
        <v>4</v>
      </c>
      <c r="W11" s="32">
        <f t="shared" si="1"/>
        <v>0</v>
      </c>
      <c r="X11" s="32">
        <f t="shared" si="1"/>
        <v>0</v>
      </c>
    </row>
    <row r="12" spans="1:25" s="39" customFormat="1" ht="39" customHeight="1" x14ac:dyDescent="0.25">
      <c r="A12" s="35" t="s">
        <v>2007</v>
      </c>
      <c r="B12" s="35" t="s">
        <v>1983</v>
      </c>
      <c r="C12" s="18" t="s">
        <v>2008</v>
      </c>
      <c r="D12" s="36" t="s">
        <v>27</v>
      </c>
      <c r="E12" s="20" t="s">
        <v>2009</v>
      </c>
      <c r="F12" s="21" t="s">
        <v>2009</v>
      </c>
      <c r="G12" s="38"/>
      <c r="H12" s="18" t="s">
        <v>2010</v>
      </c>
      <c r="I12" s="23" t="s">
        <v>26</v>
      </c>
      <c r="J12" s="23"/>
      <c r="K12" s="23" t="s">
        <v>27</v>
      </c>
      <c r="L12" s="18"/>
      <c r="M12" s="24">
        <v>5</v>
      </c>
      <c r="N12" s="25">
        <v>6</v>
      </c>
      <c r="O12" s="40" t="str">
        <f>E12</f>
        <v xml:space="preserve">$29.25
(daily)  </v>
      </c>
      <c r="P12" s="27" t="str">
        <f t="shared" si="0"/>
        <v xml:space="preserve">$29.25
(daily)  </v>
      </c>
      <c r="Q12" s="28">
        <v>0</v>
      </c>
      <c r="R12" s="29">
        <v>0</v>
      </c>
      <c r="S12" s="30"/>
      <c r="T12" s="18"/>
      <c r="U12" s="31" t="str">
        <f t="shared" si="1"/>
        <v xml:space="preserve">$29.25
(daily)  </v>
      </c>
      <c r="V12" s="32" t="str">
        <f t="shared" si="1"/>
        <v xml:space="preserve">$29.25
(daily)  </v>
      </c>
      <c r="W12" s="32">
        <f t="shared" si="1"/>
        <v>0</v>
      </c>
      <c r="X12" s="32">
        <f t="shared" si="1"/>
        <v>0</v>
      </c>
    </row>
    <row r="13" spans="1:25" s="39" customFormat="1" ht="39" customHeight="1" x14ac:dyDescent="0.25">
      <c r="A13" s="35" t="s">
        <v>2007</v>
      </c>
      <c r="B13" s="35" t="s">
        <v>1983</v>
      </c>
      <c r="C13" s="18" t="s">
        <v>2008</v>
      </c>
      <c r="D13" s="36" t="s">
        <v>27</v>
      </c>
      <c r="E13" s="131" t="s">
        <v>2011</v>
      </c>
      <c r="F13" s="21" t="s">
        <v>2012</v>
      </c>
      <c r="G13" s="38"/>
      <c r="H13" s="18" t="s">
        <v>2013</v>
      </c>
      <c r="I13" s="23" t="s">
        <v>26</v>
      </c>
      <c r="J13" s="23"/>
      <c r="K13" s="23" t="s">
        <v>27</v>
      </c>
      <c r="L13" s="18"/>
      <c r="M13" s="24">
        <v>5</v>
      </c>
      <c r="N13" s="25">
        <v>6</v>
      </c>
      <c r="O13" s="40" t="str">
        <f>E13</f>
        <v xml:space="preserve">$46.25 (weekly)  </v>
      </c>
      <c r="P13" s="27" t="str">
        <f t="shared" si="0"/>
        <v xml:space="preserve">$46.25 (weekly)  </v>
      </c>
      <c r="Q13" s="28">
        <v>0</v>
      </c>
      <c r="R13" s="29">
        <v>0</v>
      </c>
      <c r="S13" s="30"/>
      <c r="T13" s="18"/>
      <c r="U13" s="31" t="str">
        <f t="shared" si="1"/>
        <v xml:space="preserve">$46.25 (weekly)  </v>
      </c>
      <c r="V13" s="32" t="str">
        <f t="shared" si="1"/>
        <v xml:space="preserve">$46.25 (weekly)  </v>
      </c>
      <c r="W13" s="32">
        <f t="shared" si="1"/>
        <v>0</v>
      </c>
      <c r="X13" s="32">
        <f t="shared" si="1"/>
        <v>0</v>
      </c>
    </row>
    <row r="14" spans="1:25" s="39" customFormat="1" ht="39" customHeight="1" x14ac:dyDescent="0.25">
      <c r="A14" s="35" t="s">
        <v>2007</v>
      </c>
      <c r="B14" s="35" t="s">
        <v>1983</v>
      </c>
      <c r="C14" s="18" t="s">
        <v>2008</v>
      </c>
      <c r="D14" s="36" t="s">
        <v>27</v>
      </c>
      <c r="E14" s="20" t="s">
        <v>2014</v>
      </c>
      <c r="F14" s="21" t="s">
        <v>2014</v>
      </c>
      <c r="G14" s="38"/>
      <c r="H14" s="18" t="s">
        <v>2013</v>
      </c>
      <c r="I14" s="23" t="s">
        <v>26</v>
      </c>
      <c r="J14" s="23"/>
      <c r="K14" s="23" t="s">
        <v>27</v>
      </c>
      <c r="L14" s="18"/>
      <c r="M14" s="24">
        <v>5</v>
      </c>
      <c r="N14" s="25">
        <v>6</v>
      </c>
      <c r="O14" s="40" t="str">
        <f>E14</f>
        <v xml:space="preserve">  $79.25/ monthly</v>
      </c>
      <c r="P14" s="27" t="str">
        <f t="shared" si="0"/>
        <v xml:space="preserve">  $79.25/ monthly</v>
      </c>
      <c r="Q14" s="28">
        <v>0</v>
      </c>
      <c r="R14" s="29">
        <v>0</v>
      </c>
      <c r="S14" s="30"/>
      <c r="T14" s="18"/>
      <c r="U14" s="31" t="str">
        <f t="shared" si="1"/>
        <v xml:space="preserve">  $79.25/ monthly</v>
      </c>
      <c r="V14" s="32" t="str">
        <f t="shared" si="1"/>
        <v xml:space="preserve">  $79.25/ monthly</v>
      </c>
      <c r="W14" s="32">
        <f t="shared" si="1"/>
        <v>0</v>
      </c>
      <c r="X14" s="32">
        <f t="shared" si="1"/>
        <v>0</v>
      </c>
    </row>
    <row r="15" spans="1:25" s="39" customFormat="1" ht="39" customHeight="1" x14ac:dyDescent="0.25">
      <c r="A15" s="35" t="s">
        <v>2015</v>
      </c>
      <c r="B15" s="35" t="s">
        <v>1983</v>
      </c>
      <c r="C15" s="35" t="s">
        <v>2016</v>
      </c>
      <c r="D15" s="43" t="s">
        <v>2017</v>
      </c>
      <c r="E15" s="20">
        <v>10.32</v>
      </c>
      <c r="F15" s="44">
        <v>10</v>
      </c>
      <c r="G15" s="44"/>
      <c r="H15" s="18"/>
      <c r="I15" s="23" t="s">
        <v>31</v>
      </c>
      <c r="J15" s="23"/>
      <c r="K15" s="23"/>
      <c r="L15" s="18"/>
      <c r="M15" s="45">
        <v>6</v>
      </c>
      <c r="N15" s="23">
        <v>1</v>
      </c>
      <c r="O15" s="26">
        <f>IF(N15=1,INT(E15*$S$1*100)/100,E15)</f>
        <v>10.56</v>
      </c>
      <c r="P15" s="27">
        <f t="shared" si="0"/>
        <v>10.569800000000001</v>
      </c>
      <c r="Q15" s="28">
        <f>O15-E15</f>
        <v>0.24000000000000021</v>
      </c>
      <c r="R15" s="29">
        <f>IF(E15&lt;&gt;0,Q15/E15,0)</f>
        <v>2.3255813953488393E-2</v>
      </c>
      <c r="S15" s="30"/>
      <c r="T15" s="80"/>
      <c r="U15" s="47">
        <f>IF(N15=1,ROUND(P15*$Y$1*100,2)/100,P15)</f>
        <v>10.7018</v>
      </c>
      <c r="V15" s="39">
        <f>IF(N15=1,INT(P15*$Y$1*1000)/1000,P15)</f>
        <v>10.701000000000001</v>
      </c>
      <c r="W15" s="48">
        <f>V15-P15</f>
        <v>0.13119999999999976</v>
      </c>
      <c r="X15" s="49">
        <f>IF(P15&lt;&gt;0,W15/P15,0)</f>
        <v>1.2412723041117122E-2</v>
      </c>
    </row>
    <row r="16" spans="1:25" s="39" customFormat="1" ht="39" customHeight="1" x14ac:dyDescent="0.25">
      <c r="A16" s="35" t="s">
        <v>2018</v>
      </c>
      <c r="B16" s="35" t="s">
        <v>1983</v>
      </c>
      <c r="C16" s="22" t="s">
        <v>2019</v>
      </c>
      <c r="D16" s="18" t="s">
        <v>2020</v>
      </c>
      <c r="E16" s="20">
        <v>2.06</v>
      </c>
      <c r="F16" s="21">
        <v>2</v>
      </c>
      <c r="G16" s="38"/>
      <c r="H16" s="18" t="s">
        <v>2021</v>
      </c>
      <c r="I16" s="23" t="s">
        <v>26</v>
      </c>
      <c r="J16" s="23"/>
      <c r="K16" s="23" t="s">
        <v>27</v>
      </c>
      <c r="L16" s="18"/>
      <c r="M16" s="45">
        <v>5</v>
      </c>
      <c r="N16" s="25">
        <v>3</v>
      </c>
      <c r="O16" s="26">
        <f>6</f>
        <v>6</v>
      </c>
      <c r="P16" s="27">
        <f>6</f>
        <v>6</v>
      </c>
      <c r="Q16" s="28">
        <f>O16-E16</f>
        <v>3.94</v>
      </c>
      <c r="R16" s="29">
        <f>IF(E16&lt;&gt;0,Q16/E16,0)</f>
        <v>1.9126213592233008</v>
      </c>
      <c r="S16" s="30"/>
      <c r="T16" s="18"/>
      <c r="U16" s="31">
        <f t="shared" ref="U16:X18" si="2">O16</f>
        <v>6</v>
      </c>
      <c r="V16" s="32">
        <f t="shared" si="2"/>
        <v>6</v>
      </c>
      <c r="W16" s="32">
        <f t="shared" si="2"/>
        <v>3.94</v>
      </c>
      <c r="X16" s="32">
        <f t="shared" si="2"/>
        <v>1.9126213592233008</v>
      </c>
    </row>
    <row r="17" spans="1:24" s="39" customFormat="1" ht="39" customHeight="1" x14ac:dyDescent="0.25">
      <c r="A17" s="35" t="s">
        <v>2022</v>
      </c>
      <c r="B17" s="35" t="s">
        <v>1983</v>
      </c>
      <c r="C17" s="18" t="s">
        <v>2023</v>
      </c>
      <c r="D17" s="18"/>
      <c r="E17" s="20">
        <v>5</v>
      </c>
      <c r="F17" s="21">
        <v>5</v>
      </c>
      <c r="G17" s="38"/>
      <c r="H17" s="18" t="s">
        <v>2024</v>
      </c>
      <c r="I17" s="23" t="s">
        <v>26</v>
      </c>
      <c r="J17" s="23"/>
      <c r="K17" s="23" t="s">
        <v>27</v>
      </c>
      <c r="L17" s="18"/>
      <c r="M17" s="24">
        <v>6</v>
      </c>
      <c r="N17" s="25">
        <v>2</v>
      </c>
      <c r="O17" s="26">
        <f>IF(N17=1,INT(E17*$S$1*100)/100,E17)</f>
        <v>5</v>
      </c>
      <c r="P17" s="27">
        <f t="shared" ref="P17:P18" si="3">IF(N17=1,INT(E17*$S$1*10000)/10000,E17)</f>
        <v>5</v>
      </c>
      <c r="Q17" s="28">
        <f>O17-E17</f>
        <v>0</v>
      </c>
      <c r="R17" s="29">
        <f>IF(E17&lt;&gt;0,Q17/E17,0)</f>
        <v>0</v>
      </c>
      <c r="S17" s="30"/>
      <c r="T17" s="18"/>
      <c r="U17" s="31">
        <f t="shared" si="2"/>
        <v>5</v>
      </c>
      <c r="V17" s="32">
        <f t="shared" si="2"/>
        <v>5</v>
      </c>
      <c r="W17" s="32">
        <f t="shared" si="2"/>
        <v>0</v>
      </c>
      <c r="X17" s="32">
        <f t="shared" si="2"/>
        <v>0</v>
      </c>
    </row>
    <row r="18" spans="1:24" s="39" customFormat="1" ht="39" customHeight="1" x14ac:dyDescent="0.25">
      <c r="A18" s="35" t="s">
        <v>2025</v>
      </c>
      <c r="B18" s="35" t="s">
        <v>1983</v>
      </c>
      <c r="C18" s="22" t="s">
        <v>2026</v>
      </c>
      <c r="D18" s="18" t="s">
        <v>2027</v>
      </c>
      <c r="E18" s="20" t="s">
        <v>2028</v>
      </c>
      <c r="F18" s="38" t="s">
        <v>2028</v>
      </c>
      <c r="G18" s="38"/>
      <c r="H18" s="18" t="s">
        <v>2029</v>
      </c>
      <c r="I18" s="23"/>
      <c r="J18" s="23"/>
      <c r="K18" s="23"/>
      <c r="L18" s="18"/>
      <c r="M18" s="24">
        <v>5</v>
      </c>
      <c r="N18" s="25">
        <v>5</v>
      </c>
      <c r="O18" s="40" t="str">
        <f>E18</f>
        <v>$15.00
per citation</v>
      </c>
      <c r="P18" s="27" t="str">
        <f t="shared" si="3"/>
        <v>$15.00
per citation</v>
      </c>
      <c r="Q18" s="28">
        <v>0</v>
      </c>
      <c r="R18" s="29">
        <v>0</v>
      </c>
      <c r="S18" s="30"/>
      <c r="T18" s="18"/>
      <c r="U18" s="31" t="str">
        <f t="shared" si="2"/>
        <v>$15.00
per citation</v>
      </c>
      <c r="V18" s="32" t="str">
        <f t="shared" si="2"/>
        <v>$15.00
per citation</v>
      </c>
      <c r="W18" s="32">
        <f t="shared" si="2"/>
        <v>0</v>
      </c>
      <c r="X18" s="32">
        <f t="shared" si="2"/>
        <v>0</v>
      </c>
    </row>
  </sheetData>
  <pageMargins left="0.25" right="0" top="0.5" bottom="0.25" header="0.3" footer="0.05"/>
  <pageSetup paperSize="5" fitToHeight="0" orientation="landscape" r:id="rId1"/>
  <headerFooter>
    <oddHeader>&amp;R&amp;P</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5"/>
  <sheetViews>
    <sheetView zoomScale="80" zoomScaleNormal="80" workbookViewId="0">
      <pane xSplit="3" ySplit="1" topLeftCell="N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25.7109375" style="18" customWidth="1"/>
    <col min="21" max="21" width="16" style="18" customWidth="1"/>
    <col min="22" max="22" width="11.140625" style="18" customWidth="1"/>
    <col min="23" max="23" width="9.85546875" style="80" bestFit="1" customWidth="1"/>
    <col min="24" max="24" width="9.140625" style="81"/>
    <col min="25" max="25" width="13" style="18" bestFit="1" customWidth="1"/>
    <col min="26" max="16384" width="9.140625" style="18"/>
  </cols>
  <sheetData>
    <row r="1" spans="1:25"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6" t="s">
        <v>1981</v>
      </c>
      <c r="U1" s="13" t="s">
        <v>18</v>
      </c>
      <c r="V1" s="10" t="s">
        <v>19</v>
      </c>
      <c r="W1" s="14" t="s">
        <v>16</v>
      </c>
      <c r="X1" s="15" t="s">
        <v>17</v>
      </c>
      <c r="Y1" s="16">
        <v>1.0124919999999999</v>
      </c>
    </row>
    <row r="2" spans="1:25" s="39" customFormat="1" ht="39" customHeight="1" x14ac:dyDescent="0.25">
      <c r="A2" s="35" t="s">
        <v>2030</v>
      </c>
      <c r="B2" s="18" t="s">
        <v>2031</v>
      </c>
      <c r="C2" s="35" t="s">
        <v>2032</v>
      </c>
      <c r="D2" s="43" t="s">
        <v>2033</v>
      </c>
      <c r="E2" s="20">
        <v>51.61</v>
      </c>
      <c r="F2" s="44">
        <v>50</v>
      </c>
      <c r="G2" s="44"/>
      <c r="H2" s="22" t="s">
        <v>2034</v>
      </c>
      <c r="I2" s="23" t="s">
        <v>31</v>
      </c>
      <c r="J2" s="23" t="s">
        <v>26</v>
      </c>
      <c r="K2" s="33">
        <v>40544</v>
      </c>
      <c r="L2" s="18"/>
      <c r="M2" s="45">
        <v>1</v>
      </c>
      <c r="N2" s="23">
        <v>1</v>
      </c>
      <c r="O2" s="26">
        <f>IF(N2=1,INT(E2*$S$1*100)/100,E2)</f>
        <v>52.85</v>
      </c>
      <c r="P2" s="27">
        <f>IF(N2=1,INT(E2*$S$1*10000)/10000,E2)</f>
        <v>52.8596</v>
      </c>
      <c r="Q2" s="28">
        <f>O2-E2</f>
        <v>1.240000000000002</v>
      </c>
      <c r="R2" s="29">
        <f>IF(E2&lt;&gt;0,Q2/E2,0)</f>
        <v>2.4026351482270916E-2</v>
      </c>
      <c r="S2" s="30"/>
      <c r="T2" s="18"/>
      <c r="U2" s="47">
        <f>IF(N2=1,ROUND(P2*$Y$1*100,2)/100,P2)</f>
        <v>53.5199</v>
      </c>
      <c r="V2" s="39">
        <f>IF(N2=1,INT(P2*$Y$1*1000)/1000,P2)</f>
        <v>53.518999999999998</v>
      </c>
      <c r="W2" s="48">
        <f>V2-P2</f>
        <v>0.65939999999999799</v>
      </c>
      <c r="X2" s="49">
        <f>IF(P2&lt;&gt;0,W2/P2,0)</f>
        <v>1.2474555236891652E-2</v>
      </c>
    </row>
    <row r="3" spans="1:25" s="39" customFormat="1" ht="39" customHeight="1" x14ac:dyDescent="0.25">
      <c r="A3" s="35" t="s">
        <v>2030</v>
      </c>
      <c r="B3" s="18" t="s">
        <v>2031</v>
      </c>
      <c r="C3" s="35" t="s">
        <v>2035</v>
      </c>
      <c r="D3" s="43" t="s">
        <v>2036</v>
      </c>
      <c r="E3" s="20">
        <v>258.07</v>
      </c>
      <c r="F3" s="44">
        <v>250</v>
      </c>
      <c r="G3" s="44"/>
      <c r="H3" s="22" t="s">
        <v>2034</v>
      </c>
      <c r="I3" s="23" t="s">
        <v>31</v>
      </c>
      <c r="J3" s="23"/>
      <c r="K3" s="33">
        <v>40544</v>
      </c>
      <c r="L3" s="18"/>
      <c r="M3" s="45">
        <v>1</v>
      </c>
      <c r="N3" s="23">
        <v>1</v>
      </c>
      <c r="O3" s="26">
        <f>IF(N3=1,INT(E3*$S$1*100)/100,E3)</f>
        <v>264.31</v>
      </c>
      <c r="P3" s="27">
        <f>IF(N3=1,INT(E3*$S$1*10000)/10000,E3)</f>
        <v>264.31889999999999</v>
      </c>
      <c r="Q3" s="28">
        <f>O3-E3</f>
        <v>6.2400000000000091</v>
      </c>
      <c r="R3" s="29">
        <f>IF(E3&lt;&gt;0,Q3/E3,0)</f>
        <v>2.4179486185918586E-2</v>
      </c>
      <c r="S3" s="30"/>
      <c r="T3" s="18"/>
      <c r="U3" s="47">
        <f>IF(N3=1,ROUND(P3*$Y$1*100,2)/100,P3)</f>
        <v>267.62080000000003</v>
      </c>
      <c r="V3" s="39">
        <f>IF(N3=1,INT(P3*$Y$1*1000)/1000,P3)</f>
        <v>267.62</v>
      </c>
      <c r="W3" s="48">
        <f>V3-P3</f>
        <v>3.3011000000000195</v>
      </c>
      <c r="X3" s="49">
        <f>IF(P3&lt;&gt;0,W3/P3,0)</f>
        <v>1.2489080425198576E-2</v>
      </c>
    </row>
    <row r="4" spans="1:25" s="39" customFormat="1" ht="39" customHeight="1" x14ac:dyDescent="0.25">
      <c r="A4" s="35" t="s">
        <v>2030</v>
      </c>
      <c r="B4" s="18" t="s">
        <v>2031</v>
      </c>
      <c r="C4" s="35" t="s">
        <v>2037</v>
      </c>
      <c r="D4" s="43" t="s">
        <v>2038</v>
      </c>
      <c r="E4" s="20">
        <v>1032.3</v>
      </c>
      <c r="F4" s="44">
        <v>1000</v>
      </c>
      <c r="G4" s="44"/>
      <c r="H4" s="22" t="s">
        <v>2034</v>
      </c>
      <c r="I4" s="23" t="s">
        <v>31</v>
      </c>
      <c r="J4" s="23"/>
      <c r="K4" s="33">
        <v>40544</v>
      </c>
      <c r="L4" s="18"/>
      <c r="M4" s="45">
        <v>1</v>
      </c>
      <c r="N4" s="23">
        <v>1</v>
      </c>
      <c r="O4" s="26">
        <f>IF(N4=1,INT(E4*$S$1*100)/100,E4)</f>
        <v>1057.29</v>
      </c>
      <c r="P4" s="27">
        <f>IF(N4=1,INT(E4*$S$1*10000)/10000,E4)</f>
        <v>1057.2961</v>
      </c>
      <c r="Q4" s="28">
        <f>O4-E4</f>
        <v>24.990000000000009</v>
      </c>
      <c r="R4" s="29">
        <f>IF(E4&lt;&gt;0,Q4/E4,0)</f>
        <v>2.4208079046788733E-2</v>
      </c>
      <c r="S4" s="30"/>
      <c r="T4" s="18"/>
      <c r="U4" s="47">
        <f>IF(N4=1,ROUND(P4*$Y$1*100,2)/100,P4)</f>
        <v>1070.5038</v>
      </c>
      <c r="V4" s="39">
        <f>IF(N4=1,INT(P4*$Y$1*1000)/1000,P4)</f>
        <v>1070.5029999999999</v>
      </c>
      <c r="W4" s="48">
        <f>V4-P4</f>
        <v>13.206899999999905</v>
      </c>
      <c r="X4" s="49">
        <f>IF(P4&lt;&gt;0,W4/P4,0)</f>
        <v>1.2491202795508189E-2</v>
      </c>
    </row>
    <row r="5" spans="1:25" s="39" customFormat="1" ht="39" customHeight="1" x14ac:dyDescent="0.25">
      <c r="A5" s="35" t="s">
        <v>2030</v>
      </c>
      <c r="B5" s="18" t="s">
        <v>2031</v>
      </c>
      <c r="C5" s="35" t="s">
        <v>2039</v>
      </c>
      <c r="D5" s="43" t="s">
        <v>2040</v>
      </c>
      <c r="E5" s="20">
        <v>51.61</v>
      </c>
      <c r="F5" s="44">
        <v>50</v>
      </c>
      <c r="G5" s="44"/>
      <c r="H5" s="22" t="s">
        <v>2034</v>
      </c>
      <c r="I5" s="23" t="s">
        <v>31</v>
      </c>
      <c r="J5" s="23"/>
      <c r="K5" s="33">
        <v>40544</v>
      </c>
      <c r="L5" s="18"/>
      <c r="M5" s="45">
        <v>1</v>
      </c>
      <c r="N5" s="23">
        <v>1</v>
      </c>
      <c r="O5" s="26">
        <f>IF(N5=1,INT(E5*$S$1*100)/100,E5)</f>
        <v>52.85</v>
      </c>
      <c r="P5" s="27">
        <f>IF(N5=1,INT(E5*$S$1*10000)/10000,E5)</f>
        <v>52.8596</v>
      </c>
      <c r="Q5" s="28">
        <f>O5-E5</f>
        <v>1.240000000000002</v>
      </c>
      <c r="R5" s="29">
        <f>IF(E5&lt;&gt;0,Q5/E5,0)</f>
        <v>2.4026351482270916E-2</v>
      </c>
      <c r="S5" s="30"/>
      <c r="T5" s="130" t="s">
        <v>1985</v>
      </c>
      <c r="U5" s="47">
        <f>IF(N5=1,ROUND(P5*$Y$1*100,2)/100,P5)</f>
        <v>53.5199</v>
      </c>
      <c r="V5" s="39">
        <f>IF(N5=1,INT(P5*$Y$1*1000)/1000,P5)</f>
        <v>53.518999999999998</v>
      </c>
      <c r="W5" s="48">
        <f>V5-P5</f>
        <v>0.65939999999999799</v>
      </c>
      <c r="X5" s="49">
        <f>IF(P5&lt;&gt;0,W5/P5,0)</f>
        <v>1.2474555236891652E-2</v>
      </c>
    </row>
  </sheetData>
  <pageMargins left="0.25" right="0" top="0.5" bottom="0.25" header="0.3" footer="0.05"/>
  <pageSetup paperSize="5" fitToHeight="0" orientation="landscape" r:id="rId1"/>
  <headerFooter>
    <oddHeader>&amp;R&amp;P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G27"/>
  <sheetViews>
    <sheetView zoomScale="90" zoomScaleNormal="90" workbookViewId="0">
      <pane xSplit="3" ySplit="1" topLeftCell="N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11"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111" ht="25.5" x14ac:dyDescent="0.25">
      <c r="A2" s="35" t="s">
        <v>2041</v>
      </c>
      <c r="B2" s="35" t="s">
        <v>2042</v>
      </c>
      <c r="C2" s="22" t="s">
        <v>2043</v>
      </c>
      <c r="D2" s="36" t="s">
        <v>2044</v>
      </c>
      <c r="E2" s="20">
        <v>361.3</v>
      </c>
      <c r="F2" s="38">
        <v>350</v>
      </c>
      <c r="G2" s="38"/>
      <c r="I2" s="23" t="s">
        <v>31</v>
      </c>
      <c r="K2" s="23"/>
      <c r="M2" s="45">
        <v>1</v>
      </c>
      <c r="N2" s="23">
        <v>1</v>
      </c>
      <c r="O2" s="26">
        <f t="shared" ref="O2:O10" si="0">IF(N2=1,INT(E2*$S$1*100)/100,E2)</f>
        <v>370.04</v>
      </c>
      <c r="P2" s="27">
        <f t="shared" ref="P2:P27" si="1">IF(N2=1,INT(E2*$S$1*10000)/10000,E2)</f>
        <v>370.04849999999999</v>
      </c>
      <c r="Q2" s="28">
        <f t="shared" ref="Q2:Q10" si="2">O2-E2</f>
        <v>8.7400000000000091</v>
      </c>
      <c r="R2" s="29">
        <f t="shared" ref="R2:R10" si="3">IF(E2&lt;&gt;0,Q2/E2,0)</f>
        <v>2.4190423470799912E-2</v>
      </c>
      <c r="T2" s="47">
        <f t="shared" ref="T2:T10" si="4">IF(N2=1,ROUND(P2*$X$1*100,2)/100,P2)</f>
        <v>374.67110000000002</v>
      </c>
      <c r="U2" s="39">
        <f t="shared" ref="U2:U10" si="5">IF(N2=1,INT(P2*$X$1*1000)/1000,P2)</f>
        <v>374.67099999999999</v>
      </c>
      <c r="V2" s="48">
        <f t="shared" ref="V2:V10" si="6">U2-P2</f>
        <v>4.6225000000000023</v>
      </c>
      <c r="W2" s="49">
        <f t="shared" ref="W2:W10" si="7">IF(P2&lt;&gt;0,V2/P2,0)</f>
        <v>1.2491605830046609E-2</v>
      </c>
    </row>
    <row r="3" spans="1:111" ht="25.5" x14ac:dyDescent="0.25">
      <c r="A3" s="35" t="s">
        <v>2041</v>
      </c>
      <c r="B3" s="35" t="s">
        <v>2042</v>
      </c>
      <c r="C3" s="22" t="s">
        <v>2045</v>
      </c>
      <c r="D3" s="36" t="s">
        <v>2044</v>
      </c>
      <c r="E3" s="20">
        <v>103.23</v>
      </c>
      <c r="F3" s="38">
        <v>100</v>
      </c>
      <c r="G3" s="38"/>
      <c r="I3" s="23" t="s">
        <v>31</v>
      </c>
      <c r="K3" s="23"/>
      <c r="M3" s="45">
        <v>1</v>
      </c>
      <c r="N3" s="23">
        <v>1</v>
      </c>
      <c r="O3" s="26">
        <f t="shared" si="0"/>
        <v>105.72</v>
      </c>
      <c r="P3" s="27">
        <f t="shared" si="1"/>
        <v>105.7296</v>
      </c>
      <c r="Q3" s="28">
        <f t="shared" si="2"/>
        <v>2.4899999999999949</v>
      </c>
      <c r="R3" s="29">
        <f t="shared" si="3"/>
        <v>2.4120895088636973E-2</v>
      </c>
      <c r="T3" s="47">
        <f t="shared" si="4"/>
        <v>107.05040000000001</v>
      </c>
      <c r="U3" s="39">
        <f t="shared" si="5"/>
        <v>107.05</v>
      </c>
      <c r="V3" s="48">
        <f t="shared" si="6"/>
        <v>1.3203999999999922</v>
      </c>
      <c r="W3" s="49">
        <f t="shared" si="7"/>
        <v>1.2488461131036079E-2</v>
      </c>
    </row>
    <row r="4" spans="1:111" ht="25.5" x14ac:dyDescent="0.25">
      <c r="A4" s="35" t="s">
        <v>2041</v>
      </c>
      <c r="B4" s="35" t="s">
        <v>2042</v>
      </c>
      <c r="C4" s="22" t="s">
        <v>2046</v>
      </c>
      <c r="D4" s="36" t="s">
        <v>2047</v>
      </c>
      <c r="E4" s="20">
        <v>103.23</v>
      </c>
      <c r="F4" s="38">
        <v>100</v>
      </c>
      <c r="G4" s="38"/>
      <c r="I4" s="23" t="s">
        <v>31</v>
      </c>
      <c r="K4" s="23"/>
      <c r="M4" s="45">
        <v>1</v>
      </c>
      <c r="N4" s="23">
        <v>1</v>
      </c>
      <c r="O4" s="26">
        <f t="shared" si="0"/>
        <v>105.72</v>
      </c>
      <c r="P4" s="27">
        <f t="shared" si="1"/>
        <v>105.7296</v>
      </c>
      <c r="Q4" s="28">
        <f t="shared" si="2"/>
        <v>2.4899999999999949</v>
      </c>
      <c r="R4" s="29">
        <f t="shared" si="3"/>
        <v>2.4120895088636973E-2</v>
      </c>
      <c r="T4" s="47">
        <f t="shared" si="4"/>
        <v>107.05040000000001</v>
      </c>
      <c r="U4" s="39">
        <f t="shared" si="5"/>
        <v>107.05</v>
      </c>
      <c r="V4" s="48">
        <f t="shared" si="6"/>
        <v>1.3203999999999922</v>
      </c>
      <c r="W4" s="49">
        <f t="shared" si="7"/>
        <v>1.2488461131036079E-2</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row>
    <row r="5" spans="1:111" ht="25.5" x14ac:dyDescent="0.25">
      <c r="A5" s="35" t="s">
        <v>2048</v>
      </c>
      <c r="B5" s="18" t="s">
        <v>2042</v>
      </c>
      <c r="C5" s="22" t="s">
        <v>2049</v>
      </c>
      <c r="D5" s="36" t="s">
        <v>2050</v>
      </c>
      <c r="E5" s="37">
        <v>258.07</v>
      </c>
      <c r="F5" s="38">
        <v>250</v>
      </c>
      <c r="G5" s="38"/>
      <c r="H5" s="61" t="s">
        <v>2051</v>
      </c>
      <c r="I5" s="23" t="s">
        <v>31</v>
      </c>
      <c r="K5" s="33">
        <v>40544</v>
      </c>
      <c r="M5" s="45">
        <v>1</v>
      </c>
      <c r="N5" s="23">
        <v>1</v>
      </c>
      <c r="O5" s="26">
        <f t="shared" si="0"/>
        <v>264.31</v>
      </c>
      <c r="P5" s="27">
        <f t="shared" si="1"/>
        <v>264.31889999999999</v>
      </c>
      <c r="Q5" s="28">
        <f t="shared" si="2"/>
        <v>6.2400000000000091</v>
      </c>
      <c r="R5" s="29">
        <f t="shared" si="3"/>
        <v>2.4179486185918586E-2</v>
      </c>
      <c r="T5" s="47">
        <f t="shared" si="4"/>
        <v>267.62080000000003</v>
      </c>
      <c r="U5" s="39">
        <f t="shared" si="5"/>
        <v>267.62</v>
      </c>
      <c r="V5" s="48">
        <f t="shared" si="6"/>
        <v>3.3011000000000195</v>
      </c>
      <c r="W5" s="49">
        <f t="shared" si="7"/>
        <v>1.2489080425198576E-2</v>
      </c>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row>
    <row r="6" spans="1:111" ht="25.5" x14ac:dyDescent="0.25">
      <c r="A6" s="35" t="s">
        <v>2048</v>
      </c>
      <c r="B6" s="18" t="s">
        <v>2042</v>
      </c>
      <c r="C6" s="22" t="s">
        <v>2052</v>
      </c>
      <c r="D6" s="36" t="s">
        <v>2050</v>
      </c>
      <c r="E6" s="37">
        <v>25.8</v>
      </c>
      <c r="F6" s="38">
        <v>25</v>
      </c>
      <c r="G6" s="38"/>
      <c r="H6" s="61" t="s">
        <v>2051</v>
      </c>
      <c r="I6" s="23" t="s">
        <v>31</v>
      </c>
      <c r="K6" s="33">
        <v>40544</v>
      </c>
      <c r="M6" s="45">
        <v>1</v>
      </c>
      <c r="N6" s="23">
        <v>1</v>
      </c>
      <c r="O6" s="26">
        <f t="shared" si="0"/>
        <v>26.42</v>
      </c>
      <c r="P6" s="27">
        <f t="shared" si="1"/>
        <v>26.424700000000001</v>
      </c>
      <c r="Q6" s="28">
        <f t="shared" si="2"/>
        <v>0.62000000000000099</v>
      </c>
      <c r="R6" s="29">
        <f t="shared" si="3"/>
        <v>2.4031007751938022E-2</v>
      </c>
      <c r="T6" s="47">
        <f t="shared" si="4"/>
        <v>26.754799999999999</v>
      </c>
      <c r="U6" s="39">
        <f t="shared" si="5"/>
        <v>26.754000000000001</v>
      </c>
      <c r="V6" s="48">
        <f t="shared" si="6"/>
        <v>0.32929999999999993</v>
      </c>
      <c r="W6" s="49">
        <f t="shared" si="7"/>
        <v>1.2461825489031093E-2</v>
      </c>
    </row>
    <row r="7" spans="1:111" ht="25.5" x14ac:dyDescent="0.25">
      <c r="A7" s="35" t="s">
        <v>2048</v>
      </c>
      <c r="B7" s="18" t="s">
        <v>2042</v>
      </c>
      <c r="C7" s="22" t="s">
        <v>2053</v>
      </c>
      <c r="D7" s="36" t="s">
        <v>2054</v>
      </c>
      <c r="E7" s="20">
        <v>25.8</v>
      </c>
      <c r="F7" s="38">
        <v>25</v>
      </c>
      <c r="G7" s="38"/>
      <c r="H7" s="61" t="s">
        <v>2055</v>
      </c>
      <c r="I7" s="23" t="s">
        <v>31</v>
      </c>
      <c r="K7" s="33">
        <v>40544</v>
      </c>
      <c r="M7" s="45">
        <v>1</v>
      </c>
      <c r="N7" s="23">
        <v>1</v>
      </c>
      <c r="O7" s="26">
        <f t="shared" si="0"/>
        <v>26.42</v>
      </c>
      <c r="P7" s="27">
        <f t="shared" si="1"/>
        <v>26.424700000000001</v>
      </c>
      <c r="Q7" s="28">
        <f t="shared" si="2"/>
        <v>0.62000000000000099</v>
      </c>
      <c r="R7" s="29">
        <f t="shared" si="3"/>
        <v>2.4031007751938022E-2</v>
      </c>
      <c r="T7" s="47">
        <f t="shared" si="4"/>
        <v>26.754799999999999</v>
      </c>
      <c r="U7" s="39">
        <f t="shared" si="5"/>
        <v>26.754000000000001</v>
      </c>
      <c r="V7" s="48">
        <f t="shared" si="6"/>
        <v>0.32929999999999993</v>
      </c>
      <c r="W7" s="49">
        <f t="shared" si="7"/>
        <v>1.2461825489031093E-2</v>
      </c>
    </row>
    <row r="8" spans="1:111" ht="25.5" x14ac:dyDescent="0.25">
      <c r="A8" s="35" t="s">
        <v>2056</v>
      </c>
      <c r="B8" s="18" t="s">
        <v>2042</v>
      </c>
      <c r="C8" s="35" t="s">
        <v>2057</v>
      </c>
      <c r="D8" s="43" t="s">
        <v>2058</v>
      </c>
      <c r="E8" s="20">
        <v>25.8</v>
      </c>
      <c r="F8" s="44">
        <v>25</v>
      </c>
      <c r="G8" s="44"/>
      <c r="H8" s="61" t="s">
        <v>2059</v>
      </c>
      <c r="I8" s="23" t="s">
        <v>31</v>
      </c>
      <c r="K8" s="33">
        <v>40544</v>
      </c>
      <c r="M8" s="45" t="s">
        <v>2060</v>
      </c>
      <c r="N8" s="23">
        <v>1</v>
      </c>
      <c r="O8" s="26">
        <f t="shared" si="0"/>
        <v>26.42</v>
      </c>
      <c r="P8" s="27">
        <f t="shared" si="1"/>
        <v>26.424700000000001</v>
      </c>
      <c r="Q8" s="28">
        <f t="shared" si="2"/>
        <v>0.62000000000000099</v>
      </c>
      <c r="R8" s="29">
        <f t="shared" si="3"/>
        <v>2.4031007751938022E-2</v>
      </c>
      <c r="T8" s="47">
        <f t="shared" si="4"/>
        <v>26.754799999999999</v>
      </c>
      <c r="U8" s="39">
        <f t="shared" si="5"/>
        <v>26.754000000000001</v>
      </c>
      <c r="V8" s="48">
        <f t="shared" si="6"/>
        <v>0.32929999999999993</v>
      </c>
      <c r="W8" s="49">
        <f t="shared" si="7"/>
        <v>1.2461825489031093E-2</v>
      </c>
    </row>
    <row r="9" spans="1:111" ht="25.5" x14ac:dyDescent="0.25">
      <c r="A9" s="35" t="s">
        <v>2061</v>
      </c>
      <c r="B9" s="18" t="s">
        <v>2042</v>
      </c>
      <c r="C9" s="22" t="s">
        <v>2062</v>
      </c>
      <c r="D9" s="36" t="s">
        <v>2063</v>
      </c>
      <c r="E9" s="20">
        <v>206.46</v>
      </c>
      <c r="F9" s="38">
        <v>200</v>
      </c>
      <c r="G9" s="38"/>
      <c r="I9" s="23" t="s">
        <v>31</v>
      </c>
      <c r="K9" s="33">
        <v>40544</v>
      </c>
      <c r="M9" s="45">
        <v>1</v>
      </c>
      <c r="N9" s="23">
        <v>1</v>
      </c>
      <c r="O9" s="26">
        <f t="shared" si="0"/>
        <v>211.45</v>
      </c>
      <c r="P9" s="27">
        <f t="shared" si="1"/>
        <v>211.45920000000001</v>
      </c>
      <c r="Q9" s="28">
        <f t="shared" si="2"/>
        <v>4.9899999999999807</v>
      </c>
      <c r="R9" s="29">
        <f t="shared" si="3"/>
        <v>2.4169330620943428E-2</v>
      </c>
      <c r="T9" s="47">
        <f t="shared" si="4"/>
        <v>214.10069999999999</v>
      </c>
      <c r="U9" s="39">
        <f t="shared" si="5"/>
        <v>214.1</v>
      </c>
      <c r="V9" s="48">
        <f t="shared" si="6"/>
        <v>2.6407999999999845</v>
      </c>
      <c r="W9" s="49">
        <f t="shared" si="7"/>
        <v>1.2488461131036079E-2</v>
      </c>
    </row>
    <row r="10" spans="1:111" ht="25.5" x14ac:dyDescent="0.25">
      <c r="A10" s="35" t="s">
        <v>2061</v>
      </c>
      <c r="B10" s="18" t="s">
        <v>2042</v>
      </c>
      <c r="C10" s="22" t="s">
        <v>16</v>
      </c>
      <c r="D10" s="36" t="s">
        <v>2064</v>
      </c>
      <c r="E10" s="20">
        <v>206.46</v>
      </c>
      <c r="F10" s="38">
        <v>200</v>
      </c>
      <c r="G10" s="38"/>
      <c r="I10" s="23" t="s">
        <v>31</v>
      </c>
      <c r="K10" s="33">
        <v>40544</v>
      </c>
      <c r="M10" s="45">
        <v>1</v>
      </c>
      <c r="N10" s="23">
        <v>1</v>
      </c>
      <c r="O10" s="26">
        <f t="shared" si="0"/>
        <v>211.45</v>
      </c>
      <c r="P10" s="27">
        <f t="shared" si="1"/>
        <v>211.45920000000001</v>
      </c>
      <c r="Q10" s="28">
        <f t="shared" si="2"/>
        <v>4.9899999999999807</v>
      </c>
      <c r="R10" s="29">
        <f t="shared" si="3"/>
        <v>2.4169330620943428E-2</v>
      </c>
      <c r="T10" s="47">
        <f t="shared" si="4"/>
        <v>214.10069999999999</v>
      </c>
      <c r="U10" s="39">
        <f t="shared" si="5"/>
        <v>214.1</v>
      </c>
      <c r="V10" s="48">
        <f t="shared" si="6"/>
        <v>2.6407999999999845</v>
      </c>
      <c r="W10" s="49">
        <f t="shared" si="7"/>
        <v>1.2488461131036079E-2</v>
      </c>
    </row>
    <row r="11" spans="1:111" ht="76.5" x14ac:dyDescent="0.25">
      <c r="A11" s="35" t="s">
        <v>2065</v>
      </c>
      <c r="B11" s="35" t="s">
        <v>2042</v>
      </c>
      <c r="C11" s="22" t="s">
        <v>2066</v>
      </c>
      <c r="D11" s="36" t="s">
        <v>2067</v>
      </c>
      <c r="E11" s="20" t="s">
        <v>112</v>
      </c>
      <c r="F11" s="38" t="s">
        <v>112</v>
      </c>
      <c r="G11" s="38"/>
      <c r="H11" s="18" t="s">
        <v>2068</v>
      </c>
      <c r="J11" s="23" t="s">
        <v>26</v>
      </c>
      <c r="K11" s="23"/>
      <c r="M11" s="24">
        <v>6</v>
      </c>
      <c r="N11" s="25">
        <v>6</v>
      </c>
      <c r="O11" s="40" t="str">
        <f>E11</f>
        <v>No charge</v>
      </c>
      <c r="P11" s="27" t="str">
        <f t="shared" si="1"/>
        <v>No charge</v>
      </c>
      <c r="Q11" s="28">
        <v>0</v>
      </c>
      <c r="R11" s="29">
        <v>0</v>
      </c>
      <c r="T11" s="31" t="str">
        <f>O11</f>
        <v>No charge</v>
      </c>
      <c r="U11" s="32" t="str">
        <f>P11</f>
        <v>No charge</v>
      </c>
      <c r="V11" s="32">
        <f>Q11</f>
        <v>0</v>
      </c>
      <c r="W11" s="32">
        <f>R11</f>
        <v>0</v>
      </c>
    </row>
    <row r="12" spans="1:111" ht="25.5" x14ac:dyDescent="0.25">
      <c r="A12" s="35" t="s">
        <v>2065</v>
      </c>
      <c r="B12" s="35" t="s">
        <v>2042</v>
      </c>
      <c r="C12" s="22" t="s">
        <v>16</v>
      </c>
      <c r="D12" s="36" t="s">
        <v>2069</v>
      </c>
      <c r="E12" s="20">
        <v>972.42</v>
      </c>
      <c r="F12" s="38">
        <v>942</v>
      </c>
      <c r="G12" s="38"/>
      <c r="K12" s="23"/>
      <c r="M12" s="45" t="s">
        <v>2070</v>
      </c>
      <c r="N12" s="23">
        <v>1</v>
      </c>
      <c r="O12" s="26">
        <f t="shared" ref="O12:O20" si="8">IF(N12=1,INT(E12*$S$1*100)/100,E12)</f>
        <v>995.96</v>
      </c>
      <c r="P12" s="27">
        <f t="shared" si="1"/>
        <v>995.96609999999998</v>
      </c>
      <c r="Q12" s="28">
        <f t="shared" ref="Q12:Q20" si="9">O12-E12</f>
        <v>23.540000000000077</v>
      </c>
      <c r="R12" s="29">
        <f t="shared" ref="R12:R20" si="10">IF(E12&lt;&gt;0,Q12/E12,0)</f>
        <v>2.4207646901544682E-2</v>
      </c>
      <c r="T12" s="47">
        <f t="shared" ref="T12:T27" si="11">IF(N12=1,ROUND(P12*$X$1*100,2)/100,P12)</f>
        <v>1008.4077000000001</v>
      </c>
      <c r="U12" s="39">
        <f t="shared" ref="U12:U27" si="12">IF(N12=1,INT(P12*$X$1*1000)/1000,P12)</f>
        <v>1008.407</v>
      </c>
      <c r="V12" s="48">
        <f t="shared" ref="V12:V27" si="13">U12-P12</f>
        <v>12.440900000000056</v>
      </c>
      <c r="W12" s="49">
        <f t="shared" ref="W12:W27" si="14">IF(P12&lt;&gt;0,V12/P12,0)</f>
        <v>1.2491288609120388E-2</v>
      </c>
      <c r="DC12" s="84"/>
      <c r="DD12" s="84"/>
      <c r="DE12" s="84"/>
      <c r="DF12" s="84"/>
      <c r="DG12" s="84"/>
    </row>
    <row r="13" spans="1:111" ht="38.25" x14ac:dyDescent="0.25">
      <c r="A13" s="35" t="s">
        <v>2071</v>
      </c>
      <c r="B13" s="35" t="s">
        <v>2042</v>
      </c>
      <c r="C13" s="22" t="s">
        <v>2072</v>
      </c>
      <c r="D13" s="18" t="s">
        <v>2073</v>
      </c>
      <c r="E13" s="20">
        <v>340.65</v>
      </c>
      <c r="F13" s="93">
        <v>330</v>
      </c>
      <c r="H13" s="61" t="s">
        <v>2074</v>
      </c>
      <c r="K13" s="23"/>
      <c r="M13" s="45">
        <v>1</v>
      </c>
      <c r="N13" s="23">
        <v>1</v>
      </c>
      <c r="O13" s="26">
        <f t="shared" si="8"/>
        <v>348.89</v>
      </c>
      <c r="P13" s="27">
        <f t="shared" si="1"/>
        <v>348.89839999999998</v>
      </c>
      <c r="Q13" s="28">
        <f t="shared" si="9"/>
        <v>8.2400000000000091</v>
      </c>
      <c r="R13" s="29">
        <f t="shared" si="10"/>
        <v>2.4189050344928843E-2</v>
      </c>
      <c r="T13" s="47">
        <f t="shared" si="11"/>
        <v>353.2568</v>
      </c>
      <c r="U13" s="39">
        <f t="shared" si="12"/>
        <v>353.25599999999997</v>
      </c>
      <c r="V13" s="48">
        <f t="shared" si="13"/>
        <v>4.3575999999999908</v>
      </c>
      <c r="W13" s="49">
        <f t="shared" si="14"/>
        <v>1.2489595825030985E-2</v>
      </c>
    </row>
    <row r="14" spans="1:111" ht="63.75" x14ac:dyDescent="0.25">
      <c r="A14" s="35" t="s">
        <v>2075</v>
      </c>
      <c r="B14" s="35" t="s">
        <v>2042</v>
      </c>
      <c r="C14" s="22" t="s">
        <v>2076</v>
      </c>
      <c r="D14" s="18" t="s">
        <v>2077</v>
      </c>
      <c r="E14" s="20">
        <v>474.85</v>
      </c>
      <c r="F14" s="93">
        <v>460</v>
      </c>
      <c r="H14" s="61" t="s">
        <v>2074</v>
      </c>
      <c r="K14" s="23"/>
      <c r="M14" s="45" t="s">
        <v>2078</v>
      </c>
      <c r="N14" s="23">
        <v>1</v>
      </c>
      <c r="O14" s="26">
        <f t="shared" si="8"/>
        <v>486.34</v>
      </c>
      <c r="P14" s="27">
        <f t="shared" si="1"/>
        <v>486.34800000000001</v>
      </c>
      <c r="Q14" s="28">
        <f t="shared" si="9"/>
        <v>11.489999999999952</v>
      </c>
      <c r="R14" s="29">
        <f t="shared" si="10"/>
        <v>2.4197114878382546E-2</v>
      </c>
      <c r="T14" s="47">
        <f t="shared" si="11"/>
        <v>492.42349999999999</v>
      </c>
      <c r="U14" s="39">
        <f t="shared" si="12"/>
        <v>492.423</v>
      </c>
      <c r="V14" s="48">
        <f t="shared" si="13"/>
        <v>6.0749999999999886</v>
      </c>
      <c r="W14" s="49">
        <f t="shared" si="14"/>
        <v>1.2491055787214069E-2</v>
      </c>
    </row>
    <row r="15" spans="1:111" ht="63.75" x14ac:dyDescent="0.25">
      <c r="A15" s="35" t="s">
        <v>2075</v>
      </c>
      <c r="B15" s="35" t="s">
        <v>2042</v>
      </c>
      <c r="C15" s="22" t="s">
        <v>2079</v>
      </c>
      <c r="D15" s="18" t="s">
        <v>2077</v>
      </c>
      <c r="E15" s="20">
        <v>738.09</v>
      </c>
      <c r="F15" s="93">
        <v>715</v>
      </c>
      <c r="H15" s="61" t="s">
        <v>2074</v>
      </c>
      <c r="K15" s="23"/>
      <c r="M15" s="45" t="s">
        <v>2078</v>
      </c>
      <c r="N15" s="23">
        <v>1</v>
      </c>
      <c r="O15" s="26">
        <f t="shared" si="8"/>
        <v>755.96</v>
      </c>
      <c r="P15" s="27">
        <f t="shared" si="1"/>
        <v>755.96209999999996</v>
      </c>
      <c r="Q15" s="28">
        <f t="shared" si="9"/>
        <v>17.870000000000005</v>
      </c>
      <c r="R15" s="29">
        <f t="shared" si="10"/>
        <v>2.4211139562925935E-2</v>
      </c>
      <c r="T15" s="47">
        <f t="shared" si="11"/>
        <v>765.40559999999994</v>
      </c>
      <c r="U15" s="39">
        <f t="shared" si="12"/>
        <v>765.40499999999997</v>
      </c>
      <c r="V15" s="48">
        <f t="shared" si="13"/>
        <v>9.4429000000000087</v>
      </c>
      <c r="W15" s="49">
        <f t="shared" si="14"/>
        <v>1.2491234679622178E-2</v>
      </c>
    </row>
    <row r="16" spans="1:111" ht="63.75" x14ac:dyDescent="0.25">
      <c r="A16" s="35" t="s">
        <v>2075</v>
      </c>
      <c r="B16" s="35" t="s">
        <v>2042</v>
      </c>
      <c r="C16" s="22" t="s">
        <v>2080</v>
      </c>
      <c r="D16" s="18" t="s">
        <v>2077</v>
      </c>
      <c r="E16" s="20">
        <v>738.09</v>
      </c>
      <c r="F16" s="93">
        <v>715</v>
      </c>
      <c r="H16" s="61" t="s">
        <v>2074</v>
      </c>
      <c r="K16" s="23"/>
      <c r="M16" s="45" t="s">
        <v>2078</v>
      </c>
      <c r="N16" s="23">
        <v>1</v>
      </c>
      <c r="O16" s="26">
        <f t="shared" si="8"/>
        <v>755.96</v>
      </c>
      <c r="P16" s="27">
        <f t="shared" si="1"/>
        <v>755.96209999999996</v>
      </c>
      <c r="Q16" s="28">
        <f t="shared" si="9"/>
        <v>17.870000000000005</v>
      </c>
      <c r="R16" s="29">
        <f t="shared" si="10"/>
        <v>2.4211139562925935E-2</v>
      </c>
      <c r="T16" s="47">
        <f t="shared" si="11"/>
        <v>765.40559999999994</v>
      </c>
      <c r="U16" s="39">
        <f t="shared" si="12"/>
        <v>765.40499999999997</v>
      </c>
      <c r="V16" s="48">
        <f t="shared" si="13"/>
        <v>9.4429000000000087</v>
      </c>
      <c r="W16" s="49">
        <f t="shared" si="14"/>
        <v>1.2491234679622178E-2</v>
      </c>
      <c r="DC16" s="84"/>
      <c r="DD16" s="84"/>
      <c r="DE16" s="84"/>
      <c r="DF16" s="84"/>
      <c r="DG16" s="84"/>
    </row>
    <row r="17" spans="1:111" ht="63.75" x14ac:dyDescent="0.25">
      <c r="A17" s="35" t="s">
        <v>2075</v>
      </c>
      <c r="B17" s="35" t="s">
        <v>2042</v>
      </c>
      <c r="C17" s="22" t="s">
        <v>2081</v>
      </c>
      <c r="D17" s="18" t="s">
        <v>2077</v>
      </c>
      <c r="E17" s="20">
        <v>738.09</v>
      </c>
      <c r="F17" s="93">
        <v>715</v>
      </c>
      <c r="H17" s="61" t="s">
        <v>2074</v>
      </c>
      <c r="K17" s="23"/>
      <c r="M17" s="45" t="s">
        <v>2078</v>
      </c>
      <c r="N17" s="23">
        <v>1</v>
      </c>
      <c r="O17" s="26">
        <f t="shared" si="8"/>
        <v>755.96</v>
      </c>
      <c r="P17" s="27">
        <f t="shared" si="1"/>
        <v>755.96209999999996</v>
      </c>
      <c r="Q17" s="28">
        <f t="shared" si="9"/>
        <v>17.870000000000005</v>
      </c>
      <c r="R17" s="29">
        <f t="shared" si="10"/>
        <v>2.4211139562925935E-2</v>
      </c>
      <c r="T17" s="47">
        <f t="shared" si="11"/>
        <v>765.40559999999994</v>
      </c>
      <c r="U17" s="39">
        <f t="shared" si="12"/>
        <v>765.40499999999997</v>
      </c>
      <c r="V17" s="48">
        <f t="shared" si="13"/>
        <v>9.4429000000000087</v>
      </c>
      <c r="W17" s="49">
        <f t="shared" si="14"/>
        <v>1.2491234679622178E-2</v>
      </c>
    </row>
    <row r="18" spans="1:111" ht="63.75" x14ac:dyDescent="0.25">
      <c r="A18" s="35" t="s">
        <v>2075</v>
      </c>
      <c r="B18" s="35" t="s">
        <v>2042</v>
      </c>
      <c r="C18" s="22" t="s">
        <v>2082</v>
      </c>
      <c r="D18" s="18" t="s">
        <v>2077</v>
      </c>
      <c r="E18" s="20">
        <v>474.85</v>
      </c>
      <c r="F18" s="93">
        <v>460</v>
      </c>
      <c r="H18" s="61" t="s">
        <v>2074</v>
      </c>
      <c r="K18" s="23"/>
      <c r="M18" s="45" t="s">
        <v>2078</v>
      </c>
      <c r="N18" s="23">
        <v>1</v>
      </c>
      <c r="O18" s="26">
        <f t="shared" si="8"/>
        <v>486.34</v>
      </c>
      <c r="P18" s="27">
        <f t="shared" si="1"/>
        <v>486.34800000000001</v>
      </c>
      <c r="Q18" s="28">
        <f t="shared" si="9"/>
        <v>11.489999999999952</v>
      </c>
      <c r="R18" s="29">
        <f t="shared" si="10"/>
        <v>2.4197114878382546E-2</v>
      </c>
      <c r="T18" s="47">
        <f t="shared" si="11"/>
        <v>492.42349999999999</v>
      </c>
      <c r="U18" s="39">
        <f t="shared" si="12"/>
        <v>492.423</v>
      </c>
      <c r="V18" s="48">
        <f t="shared" si="13"/>
        <v>6.0749999999999886</v>
      </c>
      <c r="W18" s="49">
        <f t="shared" si="14"/>
        <v>1.2491055787214069E-2</v>
      </c>
    </row>
    <row r="19" spans="1:111" ht="63.75" x14ac:dyDescent="0.25">
      <c r="A19" s="35" t="s">
        <v>2075</v>
      </c>
      <c r="B19" s="35" t="s">
        <v>2042</v>
      </c>
      <c r="C19" s="22" t="s">
        <v>2083</v>
      </c>
      <c r="D19" s="18" t="s">
        <v>2077</v>
      </c>
      <c r="E19" s="20">
        <v>738.09</v>
      </c>
      <c r="F19" s="93">
        <v>715</v>
      </c>
      <c r="H19" s="61" t="s">
        <v>2074</v>
      </c>
      <c r="K19" s="23"/>
      <c r="M19" s="45" t="s">
        <v>2078</v>
      </c>
      <c r="N19" s="23">
        <v>1</v>
      </c>
      <c r="O19" s="26">
        <f t="shared" si="8"/>
        <v>755.96</v>
      </c>
      <c r="P19" s="27">
        <f t="shared" si="1"/>
        <v>755.96209999999996</v>
      </c>
      <c r="Q19" s="28">
        <f t="shared" si="9"/>
        <v>17.870000000000005</v>
      </c>
      <c r="R19" s="29">
        <f t="shared" si="10"/>
        <v>2.4211139562925935E-2</v>
      </c>
      <c r="T19" s="47">
        <f t="shared" si="11"/>
        <v>765.40559999999994</v>
      </c>
      <c r="U19" s="39">
        <f t="shared" si="12"/>
        <v>765.40499999999997</v>
      </c>
      <c r="V19" s="48">
        <f t="shared" si="13"/>
        <v>9.4429000000000087</v>
      </c>
      <c r="W19" s="49">
        <f t="shared" si="14"/>
        <v>1.2491234679622178E-2</v>
      </c>
    </row>
    <row r="20" spans="1:111" ht="63.75" x14ac:dyDescent="0.25">
      <c r="A20" s="35" t="s">
        <v>2075</v>
      </c>
      <c r="B20" s="35" t="s">
        <v>2042</v>
      </c>
      <c r="C20" s="22" t="s">
        <v>2084</v>
      </c>
      <c r="D20" s="18" t="s">
        <v>2077</v>
      </c>
      <c r="E20" s="20">
        <v>738.09</v>
      </c>
      <c r="F20" s="93">
        <v>715</v>
      </c>
      <c r="H20" s="61" t="s">
        <v>2074</v>
      </c>
      <c r="K20" s="23"/>
      <c r="M20" s="45" t="s">
        <v>2078</v>
      </c>
      <c r="N20" s="23">
        <v>1</v>
      </c>
      <c r="O20" s="26">
        <f t="shared" si="8"/>
        <v>755.96</v>
      </c>
      <c r="P20" s="27">
        <f t="shared" si="1"/>
        <v>755.96209999999996</v>
      </c>
      <c r="Q20" s="28">
        <f t="shared" si="9"/>
        <v>17.870000000000005</v>
      </c>
      <c r="R20" s="29">
        <f t="shared" si="10"/>
        <v>2.4211139562925935E-2</v>
      </c>
      <c r="T20" s="47">
        <f t="shared" si="11"/>
        <v>765.40559999999994</v>
      </c>
      <c r="U20" s="39">
        <f t="shared" si="12"/>
        <v>765.40499999999997</v>
      </c>
      <c r="V20" s="48">
        <f t="shared" si="13"/>
        <v>9.4429000000000087</v>
      </c>
      <c r="W20" s="49">
        <f t="shared" si="14"/>
        <v>1.2491234679622178E-2</v>
      </c>
    </row>
    <row r="21" spans="1:111" ht="63.75" x14ac:dyDescent="0.25">
      <c r="A21" s="35" t="s">
        <v>2075</v>
      </c>
      <c r="B21" s="18" t="s">
        <v>2042</v>
      </c>
      <c r="C21" s="18" t="s">
        <v>2085</v>
      </c>
      <c r="D21" s="18" t="s">
        <v>2077</v>
      </c>
      <c r="E21" s="20" t="s">
        <v>2086</v>
      </c>
      <c r="F21" s="21" t="s">
        <v>2087</v>
      </c>
      <c r="H21" s="18" t="s">
        <v>2088</v>
      </c>
      <c r="K21" s="23"/>
      <c r="M21" s="45">
        <v>6</v>
      </c>
      <c r="N21" s="23">
        <v>1</v>
      </c>
      <c r="O21" s="26" t="s">
        <v>2089</v>
      </c>
      <c r="P21" s="27" t="s">
        <v>2090</v>
      </c>
      <c r="Q21" s="28" t="s">
        <v>2091</v>
      </c>
      <c r="R21" s="29" t="e">
        <f>Q21/16.25</f>
        <v>#VALUE!</v>
      </c>
      <c r="T21" s="47" t="s">
        <v>2092</v>
      </c>
      <c r="U21" s="39" t="s">
        <v>2093</v>
      </c>
      <c r="V21" s="48" t="s">
        <v>2094</v>
      </c>
      <c r="W21" s="49">
        <v>1.2500000000000001E-2</v>
      </c>
    </row>
    <row r="22" spans="1:111" ht="63.75" x14ac:dyDescent="0.25">
      <c r="A22" s="35" t="s">
        <v>2075</v>
      </c>
      <c r="B22" s="35" t="s">
        <v>2042</v>
      </c>
      <c r="C22" s="22" t="s">
        <v>2095</v>
      </c>
      <c r="D22" s="18" t="s">
        <v>2077</v>
      </c>
      <c r="E22" s="20">
        <v>738.09</v>
      </c>
      <c r="F22" s="132">
        <v>715</v>
      </c>
      <c r="H22" s="61" t="s">
        <v>2074</v>
      </c>
      <c r="K22" s="23"/>
      <c r="M22" s="45" t="s">
        <v>2078</v>
      </c>
      <c r="N22" s="23">
        <v>1</v>
      </c>
      <c r="O22" s="26">
        <f t="shared" ref="O22:O27" si="15">IF(N22=1,INT(E22*$S$1*100)/100,E22)</f>
        <v>755.96</v>
      </c>
      <c r="P22" s="27">
        <f t="shared" si="1"/>
        <v>755.96209999999996</v>
      </c>
      <c r="Q22" s="28">
        <f t="shared" ref="Q22:Q27" si="16">O22-E22</f>
        <v>17.870000000000005</v>
      </c>
      <c r="R22" s="29">
        <f t="shared" ref="R22:R27" si="17">IF(E22&lt;&gt;0,Q22/E22,0)</f>
        <v>2.4211139562925935E-2</v>
      </c>
      <c r="T22" s="47">
        <f t="shared" si="11"/>
        <v>765.40559999999994</v>
      </c>
      <c r="U22" s="39">
        <f t="shared" si="12"/>
        <v>765.40499999999997</v>
      </c>
      <c r="V22" s="48">
        <f t="shared" si="13"/>
        <v>9.4429000000000087</v>
      </c>
      <c r="W22" s="49">
        <f t="shared" si="14"/>
        <v>1.2491234679622178E-2</v>
      </c>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row>
    <row r="23" spans="1:111" ht="63.75" x14ac:dyDescent="0.25">
      <c r="A23" s="35" t="s">
        <v>2075</v>
      </c>
      <c r="B23" s="35" t="s">
        <v>2042</v>
      </c>
      <c r="C23" s="22" t="s">
        <v>2096</v>
      </c>
      <c r="D23" s="18" t="s">
        <v>2077</v>
      </c>
      <c r="E23" s="37">
        <v>242.59</v>
      </c>
      <c r="F23" s="132">
        <v>235</v>
      </c>
      <c r="H23" s="61" t="s">
        <v>2074</v>
      </c>
      <c r="K23" s="23"/>
      <c r="M23" s="45" t="s">
        <v>2078</v>
      </c>
      <c r="N23" s="23">
        <v>1</v>
      </c>
      <c r="O23" s="26">
        <f t="shared" si="15"/>
        <v>248.46</v>
      </c>
      <c r="P23" s="27">
        <f t="shared" si="1"/>
        <v>248.464</v>
      </c>
      <c r="Q23" s="28">
        <f t="shared" si="16"/>
        <v>5.8700000000000045</v>
      </c>
      <c r="R23" s="29">
        <f t="shared" si="17"/>
        <v>2.4197205160971205E-2</v>
      </c>
      <c r="T23" s="47">
        <f t="shared" si="11"/>
        <v>251.56779999999998</v>
      </c>
      <c r="U23" s="39">
        <f t="shared" si="12"/>
        <v>251.56700000000001</v>
      </c>
      <c r="V23" s="48">
        <f t="shared" si="13"/>
        <v>3.1030000000000086</v>
      </c>
      <c r="W23" s="49">
        <f t="shared" si="14"/>
        <v>1.2488730761800538E-2</v>
      </c>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row>
    <row r="24" spans="1:111" ht="63.75" x14ac:dyDescent="0.25">
      <c r="A24" s="35" t="s">
        <v>2075</v>
      </c>
      <c r="B24" s="35" t="s">
        <v>2042</v>
      </c>
      <c r="C24" s="22" t="s">
        <v>2097</v>
      </c>
      <c r="D24" s="18" t="s">
        <v>2077</v>
      </c>
      <c r="E24" s="37">
        <v>46.45</v>
      </c>
      <c r="F24" s="132">
        <v>45</v>
      </c>
      <c r="H24" s="61" t="s">
        <v>2074</v>
      </c>
      <c r="K24" s="23"/>
      <c r="M24" s="45" t="s">
        <v>2098</v>
      </c>
      <c r="N24" s="23">
        <v>1</v>
      </c>
      <c r="O24" s="26">
        <f t="shared" si="15"/>
        <v>47.57</v>
      </c>
      <c r="P24" s="27">
        <f t="shared" si="1"/>
        <v>47.5747</v>
      </c>
      <c r="Q24" s="28">
        <f t="shared" si="16"/>
        <v>1.1199999999999974</v>
      </c>
      <c r="R24" s="29">
        <f t="shared" si="17"/>
        <v>2.4111948331539235E-2</v>
      </c>
      <c r="T24" s="47">
        <f t="shared" si="11"/>
        <v>48.168999999999997</v>
      </c>
      <c r="U24" s="39">
        <f t="shared" si="12"/>
        <v>48.168999999999997</v>
      </c>
      <c r="V24" s="48">
        <f t="shared" si="13"/>
        <v>0.59429999999999694</v>
      </c>
      <c r="W24" s="49">
        <f t="shared" si="14"/>
        <v>1.2491933737890032E-2</v>
      </c>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row>
    <row r="25" spans="1:111" ht="63.75" x14ac:dyDescent="0.25">
      <c r="A25" s="35" t="s">
        <v>2075</v>
      </c>
      <c r="B25" s="35" t="s">
        <v>2042</v>
      </c>
      <c r="C25" s="22" t="s">
        <v>2099</v>
      </c>
      <c r="D25" s="18" t="s">
        <v>2077</v>
      </c>
      <c r="E25" s="37">
        <v>268.39</v>
      </c>
      <c r="F25" s="93">
        <v>260</v>
      </c>
      <c r="H25" s="61" t="s">
        <v>2074</v>
      </c>
      <c r="K25" s="23"/>
      <c r="M25" s="45" t="s">
        <v>2078</v>
      </c>
      <c r="N25" s="23">
        <v>1</v>
      </c>
      <c r="O25" s="26">
        <f t="shared" si="15"/>
        <v>274.88</v>
      </c>
      <c r="P25" s="27">
        <f t="shared" si="1"/>
        <v>274.88869999999997</v>
      </c>
      <c r="Q25" s="28">
        <f t="shared" si="16"/>
        <v>6.4900000000000091</v>
      </c>
      <c r="R25" s="29">
        <f t="shared" si="17"/>
        <v>2.4181228808823018E-2</v>
      </c>
      <c r="T25" s="47">
        <f t="shared" si="11"/>
        <v>278.32259999999997</v>
      </c>
      <c r="U25" s="39">
        <f t="shared" si="12"/>
        <v>278.322</v>
      </c>
      <c r="V25" s="48">
        <f t="shared" si="13"/>
        <v>3.4333000000000311</v>
      </c>
      <c r="W25" s="49">
        <f t="shared" si="14"/>
        <v>1.2489782228225575E-2</v>
      </c>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row>
    <row r="26" spans="1:111" ht="63.75" x14ac:dyDescent="0.25">
      <c r="A26" s="35" t="s">
        <v>2075</v>
      </c>
      <c r="B26" s="35" t="s">
        <v>2042</v>
      </c>
      <c r="C26" s="22" t="s">
        <v>2100</v>
      </c>
      <c r="D26" s="18" t="s">
        <v>2077</v>
      </c>
      <c r="E26" s="37">
        <v>738.09</v>
      </c>
      <c r="F26" s="132">
        <v>715</v>
      </c>
      <c r="H26" s="61" t="s">
        <v>2074</v>
      </c>
      <c r="K26" s="23"/>
      <c r="M26" s="45" t="s">
        <v>2078</v>
      </c>
      <c r="N26" s="23">
        <v>1</v>
      </c>
      <c r="O26" s="26">
        <f t="shared" si="15"/>
        <v>755.96</v>
      </c>
      <c r="P26" s="27">
        <f t="shared" si="1"/>
        <v>755.96209999999996</v>
      </c>
      <c r="Q26" s="28">
        <f t="shared" si="16"/>
        <v>17.870000000000005</v>
      </c>
      <c r="R26" s="29">
        <f t="shared" si="17"/>
        <v>2.4211139562925935E-2</v>
      </c>
      <c r="T26" s="47">
        <f t="shared" si="11"/>
        <v>765.40559999999994</v>
      </c>
      <c r="U26" s="39">
        <f t="shared" si="12"/>
        <v>765.40499999999997</v>
      </c>
      <c r="V26" s="48">
        <f t="shared" si="13"/>
        <v>9.4429000000000087</v>
      </c>
      <c r="W26" s="49">
        <f t="shared" si="14"/>
        <v>1.2491234679622178E-2</v>
      </c>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row>
    <row r="27" spans="1:111" ht="25.5" x14ac:dyDescent="0.25">
      <c r="A27" s="35" t="s">
        <v>2101</v>
      </c>
      <c r="B27" s="35" t="s">
        <v>2042</v>
      </c>
      <c r="C27" s="35" t="s">
        <v>2102</v>
      </c>
      <c r="D27" s="43" t="s">
        <v>2103</v>
      </c>
      <c r="E27" s="37">
        <v>206.46</v>
      </c>
      <c r="F27" s="44">
        <v>200</v>
      </c>
      <c r="G27" s="44"/>
      <c r="I27" s="23" t="s">
        <v>31</v>
      </c>
      <c r="K27" s="33">
        <v>40544</v>
      </c>
      <c r="M27" s="45" t="s">
        <v>2104</v>
      </c>
      <c r="N27" s="23">
        <v>1</v>
      </c>
      <c r="O27" s="26">
        <f t="shared" si="15"/>
        <v>211.45</v>
      </c>
      <c r="P27" s="27">
        <f t="shared" si="1"/>
        <v>211.45920000000001</v>
      </c>
      <c r="Q27" s="28">
        <f t="shared" si="16"/>
        <v>4.9899999999999807</v>
      </c>
      <c r="R27" s="29">
        <f t="shared" si="17"/>
        <v>2.4169330620943428E-2</v>
      </c>
      <c r="T27" s="47">
        <f t="shared" si="11"/>
        <v>214.10069999999999</v>
      </c>
      <c r="U27" s="39">
        <f t="shared" si="12"/>
        <v>214.1</v>
      </c>
      <c r="V27" s="48">
        <f t="shared" si="13"/>
        <v>2.6407999999999845</v>
      </c>
      <c r="W27" s="49">
        <f t="shared" si="14"/>
        <v>1.2488461131036079E-2</v>
      </c>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row>
  </sheetData>
  <pageMargins left="0.25" right="0" top="0.5" bottom="0.25" header="0.3" footer="0.05"/>
  <pageSetup paperSize="5" fitToHeight="0" orientation="landscape" r:id="rId1"/>
  <headerFooter>
    <oddHeader>&amp;R&amp;P</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D744"/>
  <sheetViews>
    <sheetView zoomScale="80" zoomScaleNormal="80" workbookViewId="0">
      <pane xSplit="4" ySplit="1" topLeftCell="E17"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4.5703125" style="18" customWidth="1"/>
    <col min="2" max="2" width="18.5703125" style="18" customWidth="1"/>
    <col min="3" max="3" width="14.7109375" style="18" customWidth="1"/>
    <col min="4" max="4" width="24.28515625" style="18" customWidth="1"/>
    <col min="5" max="5" width="11.140625" style="18" customWidth="1"/>
    <col min="6" max="6" width="11.85546875" style="77" customWidth="1"/>
    <col min="7" max="7" width="12.140625" style="78" customWidth="1"/>
    <col min="8" max="8" width="11.7109375" style="21" customWidth="1"/>
    <col min="9" max="9" width="20.42578125" style="18" customWidth="1"/>
    <col min="10" max="10" width="9.42578125" style="23" customWidth="1"/>
    <col min="11" max="11" width="10.140625" style="23" customWidth="1"/>
    <col min="12" max="12" width="12.140625" style="25" customWidth="1"/>
    <col min="13" max="13" width="29" style="18" customWidth="1"/>
    <col min="14" max="14" width="18.7109375" style="24" customWidth="1"/>
    <col min="15" max="15" width="18" style="25" customWidth="1"/>
    <col min="16" max="16" width="12.140625" style="90" customWidth="1"/>
    <col min="17" max="17" width="11.7109375" style="79" customWidth="1"/>
    <col min="18" max="18" width="11.5703125" style="27" customWidth="1"/>
    <col min="19" max="19" width="9.140625" style="30" customWidth="1"/>
    <col min="20" max="20" width="9.140625" style="29" customWidth="1"/>
    <col min="21" max="21" width="9.42578125" style="30" customWidth="1"/>
    <col min="22" max="22" width="9.140625" style="18" customWidth="1"/>
    <col min="23" max="23" width="16.7109375" style="79" customWidth="1"/>
    <col min="24" max="24" width="13" style="27" bestFit="1" customWidth="1"/>
    <col min="25" max="25" width="11.28515625" style="30" customWidth="1"/>
    <col min="26" max="26" width="9.140625" style="29" customWidth="1"/>
    <col min="27" max="27" width="9.42578125" style="30" customWidth="1"/>
    <col min="28" max="16384" width="9.140625" style="18"/>
  </cols>
  <sheetData>
    <row r="1" spans="1:27" s="17" customFormat="1" ht="94.9" customHeight="1" thickBot="1" x14ac:dyDescent="0.3">
      <c r="A1" s="17" t="s">
        <v>2105</v>
      </c>
      <c r="B1" s="1" t="s">
        <v>0</v>
      </c>
      <c r="C1" s="1" t="s">
        <v>1</v>
      </c>
      <c r="D1" s="1" t="s">
        <v>2</v>
      </c>
      <c r="E1" s="2" t="s">
        <v>3</v>
      </c>
      <c r="F1" s="3" t="s">
        <v>4</v>
      </c>
      <c r="G1" s="4" t="s">
        <v>5</v>
      </c>
      <c r="H1" s="5" t="s">
        <v>6</v>
      </c>
      <c r="I1" s="6" t="s">
        <v>7</v>
      </c>
      <c r="J1" s="6" t="s">
        <v>8</v>
      </c>
      <c r="K1" s="6" t="s">
        <v>9</v>
      </c>
      <c r="L1" s="133" t="s">
        <v>10</v>
      </c>
      <c r="M1" s="6" t="s">
        <v>11</v>
      </c>
      <c r="N1" s="7" t="s">
        <v>12</v>
      </c>
      <c r="O1" s="134" t="s">
        <v>13</v>
      </c>
      <c r="P1" s="85" t="s">
        <v>501</v>
      </c>
      <c r="Q1" s="9" t="s">
        <v>2106</v>
      </c>
      <c r="R1" s="10" t="s">
        <v>15</v>
      </c>
      <c r="S1" s="11" t="s">
        <v>16</v>
      </c>
      <c r="T1" s="12" t="s">
        <v>17</v>
      </c>
      <c r="U1" s="135">
        <v>1.024214</v>
      </c>
      <c r="W1" s="13" t="s">
        <v>2107</v>
      </c>
      <c r="X1" s="10" t="s">
        <v>19</v>
      </c>
      <c r="Y1" s="11" t="s">
        <v>16</v>
      </c>
      <c r="Z1" s="12" t="s">
        <v>17</v>
      </c>
      <c r="AA1" s="136">
        <v>1.0124919999999999</v>
      </c>
    </row>
    <row r="2" spans="1:27" ht="39" customHeight="1" x14ac:dyDescent="0.25">
      <c r="A2" s="18">
        <v>1</v>
      </c>
      <c r="B2" s="137" t="s">
        <v>934</v>
      </c>
      <c r="C2" s="138" t="s">
        <v>2108</v>
      </c>
      <c r="D2" s="139" t="s">
        <v>2109</v>
      </c>
      <c r="E2" s="140" t="s">
        <v>2110</v>
      </c>
      <c r="F2" s="141" t="s">
        <v>2111</v>
      </c>
      <c r="G2" s="142" t="s">
        <v>2111</v>
      </c>
      <c r="H2" s="53"/>
      <c r="I2" s="138" t="s">
        <v>2112</v>
      </c>
      <c r="J2" s="143" t="s">
        <v>26</v>
      </c>
      <c r="K2" s="143"/>
      <c r="L2" s="144" t="s">
        <v>2113</v>
      </c>
      <c r="M2" s="145"/>
      <c r="N2" s="146">
        <v>6</v>
      </c>
      <c r="O2" s="143">
        <v>6</v>
      </c>
      <c r="P2" s="147"/>
      <c r="Q2" s="148" t="str">
        <f>F2</f>
        <v xml:space="preserve"> Calculation</v>
      </c>
      <c r="R2" s="149" t="str">
        <f t="shared" ref="R2:R10" si="0">IF(O2=1,INT(F2*$U$1*10000)/10000,F2)</f>
        <v xml:space="preserve"> Calculation</v>
      </c>
      <c r="S2" s="150" t="s">
        <v>2114</v>
      </c>
      <c r="T2" s="150" t="s">
        <v>2114</v>
      </c>
      <c r="U2" s="151"/>
      <c r="V2" s="39"/>
      <c r="W2" s="152" t="str">
        <f>Q2</f>
        <v xml:space="preserve"> Calculation</v>
      </c>
      <c r="X2" s="149" t="str">
        <f>R2</f>
        <v xml:space="preserve"> Calculation</v>
      </c>
      <c r="Y2" s="149" t="str">
        <f t="shared" ref="Y2:Z3" si="1">S2</f>
        <v>PW&amp;E determines</v>
      </c>
      <c r="Z2" s="149" t="str">
        <f t="shared" si="1"/>
        <v>PW&amp;E determines</v>
      </c>
      <c r="AA2" s="149"/>
    </row>
    <row r="3" spans="1:27" ht="39" customHeight="1" x14ac:dyDescent="0.25">
      <c r="A3" s="18">
        <v>2</v>
      </c>
      <c r="B3" s="137" t="s">
        <v>934</v>
      </c>
      <c r="C3" s="138" t="s">
        <v>2108</v>
      </c>
      <c r="D3" s="139" t="s">
        <v>2115</v>
      </c>
      <c r="E3" s="140" t="s">
        <v>2110</v>
      </c>
      <c r="F3" s="141" t="s">
        <v>2111</v>
      </c>
      <c r="G3" s="142" t="s">
        <v>2111</v>
      </c>
      <c r="H3" s="53"/>
      <c r="I3" s="138" t="s">
        <v>2112</v>
      </c>
      <c r="J3" s="143" t="s">
        <v>26</v>
      </c>
      <c r="K3" s="143"/>
      <c r="L3" s="144" t="s">
        <v>2113</v>
      </c>
      <c r="M3" s="145"/>
      <c r="N3" s="146">
        <v>6</v>
      </c>
      <c r="O3" s="143">
        <v>6</v>
      </c>
      <c r="P3" s="147"/>
      <c r="Q3" s="148" t="str">
        <f>F3</f>
        <v xml:space="preserve"> Calculation</v>
      </c>
      <c r="R3" s="149" t="str">
        <f t="shared" si="0"/>
        <v xml:space="preserve"> Calculation</v>
      </c>
      <c r="S3" s="150" t="s">
        <v>2114</v>
      </c>
      <c r="T3" s="150" t="s">
        <v>2114</v>
      </c>
      <c r="U3" s="151"/>
      <c r="V3" s="39"/>
      <c r="W3" s="152" t="str">
        <f>Q3</f>
        <v xml:space="preserve"> Calculation</v>
      </c>
      <c r="X3" s="149" t="str">
        <f>R3</f>
        <v xml:space="preserve"> Calculation</v>
      </c>
      <c r="Y3" s="149" t="str">
        <f t="shared" si="1"/>
        <v>PW&amp;E determines</v>
      </c>
      <c r="Z3" s="149" t="str">
        <f t="shared" si="1"/>
        <v>PW&amp;E determines</v>
      </c>
      <c r="AA3" s="151"/>
    </row>
    <row r="4" spans="1:27" ht="39" customHeight="1" x14ac:dyDescent="0.25">
      <c r="A4" s="18">
        <v>3</v>
      </c>
      <c r="B4" s="137" t="s">
        <v>934</v>
      </c>
      <c r="C4" s="138" t="s">
        <v>2108</v>
      </c>
      <c r="D4" s="139" t="s">
        <v>2116</v>
      </c>
      <c r="E4" s="140" t="s">
        <v>2117</v>
      </c>
      <c r="F4" s="141">
        <v>1.9</v>
      </c>
      <c r="G4" s="153">
        <v>1.85</v>
      </c>
      <c r="H4" s="53"/>
      <c r="I4" s="138" t="s">
        <v>2118</v>
      </c>
      <c r="J4" s="143" t="s">
        <v>31</v>
      </c>
      <c r="K4" s="143"/>
      <c r="L4" s="154">
        <v>41275</v>
      </c>
      <c r="M4" s="145"/>
      <c r="N4" s="146">
        <v>6</v>
      </c>
      <c r="O4" s="143">
        <v>1</v>
      </c>
      <c r="P4" s="147"/>
      <c r="Q4" s="26">
        <f t="shared" ref="Q4:Q10" si="2">IF(O4=1,INT(F4*$U$1*100)/100,F4)</f>
        <v>1.94</v>
      </c>
      <c r="R4" s="27">
        <f t="shared" si="0"/>
        <v>1.946</v>
      </c>
      <c r="S4" s="28">
        <f t="shared" ref="S4:S10" si="3">Q4-F4</f>
        <v>4.0000000000000036E-2</v>
      </c>
      <c r="T4" s="29">
        <f>IF(F4&lt;&gt;0,S4/F4,0)</f>
        <v>2.1052631578947389E-2</v>
      </c>
      <c r="U4" s="151"/>
      <c r="V4" s="39"/>
      <c r="W4" s="47">
        <f>IF(O4=1,ROUND(R4*$AA$1*100,2)/100,R4)</f>
        <v>1.9702999999999999</v>
      </c>
      <c r="X4" s="155">
        <f>IF(O4=1,ROUND(R4*$AA$1*1000,4)/1000,R4)</f>
        <v>1.9703094000000001</v>
      </c>
      <c r="Y4" s="28">
        <f>X4-R4</f>
        <v>2.4309400000000148E-2</v>
      </c>
      <c r="Z4" s="29">
        <f>IF(R4&lt;&gt;0,Y4/R4,0)</f>
        <v>1.249198355601241E-2</v>
      </c>
      <c r="AA4" s="151"/>
    </row>
    <row r="5" spans="1:27" ht="39" customHeight="1" x14ac:dyDescent="0.25">
      <c r="A5" s="18">
        <v>4</v>
      </c>
      <c r="B5" s="137" t="s">
        <v>934</v>
      </c>
      <c r="C5" s="138" t="s">
        <v>2108</v>
      </c>
      <c r="D5" s="139" t="s">
        <v>2119</v>
      </c>
      <c r="E5" s="140" t="s">
        <v>2120</v>
      </c>
      <c r="F5" s="141">
        <v>1.67</v>
      </c>
      <c r="G5" s="153">
        <v>1.62</v>
      </c>
      <c r="H5" s="53"/>
      <c r="I5" s="138" t="s">
        <v>2118</v>
      </c>
      <c r="J5" s="143" t="s">
        <v>31</v>
      </c>
      <c r="K5" s="143"/>
      <c r="L5" s="154">
        <v>41275</v>
      </c>
      <c r="M5" s="145"/>
      <c r="N5" s="146">
        <v>6</v>
      </c>
      <c r="O5" s="143">
        <v>1</v>
      </c>
      <c r="P5" s="147"/>
      <c r="Q5" s="26">
        <f t="shared" si="2"/>
        <v>1.71</v>
      </c>
      <c r="R5" s="27">
        <f t="shared" si="0"/>
        <v>1.7103999999999999</v>
      </c>
      <c r="S5" s="28">
        <f t="shared" si="3"/>
        <v>4.0000000000000036E-2</v>
      </c>
      <c r="T5" s="29">
        <f t="shared" ref="T5:T10" si="4">IF(F5&lt;&gt;0,S5/F5,0)</f>
        <v>2.3952095808383256E-2</v>
      </c>
      <c r="U5" s="151"/>
      <c r="V5" s="39"/>
      <c r="W5" s="47">
        <f>IF(O5=1,ROUND(R5*$AA$1*100,2)/100,R5)</f>
        <v>1.7318</v>
      </c>
      <c r="X5" s="155">
        <f>IF(O5=1,ROUND(R5*$AA$1*1000,4)/1000,R5)</f>
        <v>1.7317663000000001</v>
      </c>
      <c r="Y5" s="28">
        <f>X5-R5</f>
        <v>2.1366300000000171E-2</v>
      </c>
      <c r="Z5" s="29">
        <f>IF(R5&lt;&gt;0,Y5/R5,0)</f>
        <v>1.2491990177736303E-2</v>
      </c>
      <c r="AA5" s="151"/>
    </row>
    <row r="6" spans="1:27" ht="39" customHeight="1" x14ac:dyDescent="0.25">
      <c r="A6" s="18">
        <v>5</v>
      </c>
      <c r="B6" s="156" t="s">
        <v>2121</v>
      </c>
      <c r="C6" s="138" t="s">
        <v>2108</v>
      </c>
      <c r="D6" s="156" t="s">
        <v>2122</v>
      </c>
      <c r="E6" s="157" t="s">
        <v>2123</v>
      </c>
      <c r="F6" s="141">
        <v>300</v>
      </c>
      <c r="G6" s="158">
        <v>300</v>
      </c>
      <c r="H6" s="53"/>
      <c r="I6" s="138"/>
      <c r="J6" s="143" t="s">
        <v>26</v>
      </c>
      <c r="K6" s="143"/>
      <c r="L6" s="159"/>
      <c r="M6" s="145"/>
      <c r="N6" s="146">
        <v>6</v>
      </c>
      <c r="O6" s="143">
        <v>6</v>
      </c>
      <c r="P6" s="147"/>
      <c r="Q6" s="26">
        <f t="shared" si="2"/>
        <v>300</v>
      </c>
      <c r="R6" s="27">
        <f t="shared" si="0"/>
        <v>300</v>
      </c>
      <c r="S6" s="28">
        <f t="shared" si="3"/>
        <v>0</v>
      </c>
      <c r="T6" s="29">
        <f t="shared" si="4"/>
        <v>0</v>
      </c>
      <c r="U6" s="151"/>
      <c r="V6" s="39"/>
      <c r="W6" s="47">
        <f>Q6</f>
        <v>300</v>
      </c>
      <c r="X6" s="149">
        <f>R6</f>
        <v>300</v>
      </c>
      <c r="Y6" s="149">
        <f t="shared" ref="Y6:Z6" si="5">S6</f>
        <v>0</v>
      </c>
      <c r="Z6" s="149">
        <f t="shared" si="5"/>
        <v>0</v>
      </c>
      <c r="AA6" s="151"/>
    </row>
    <row r="7" spans="1:27" ht="39" customHeight="1" x14ac:dyDescent="0.25">
      <c r="A7" s="18">
        <v>6</v>
      </c>
      <c r="B7" s="137" t="s">
        <v>2124</v>
      </c>
      <c r="C7" s="138" t="s">
        <v>2108</v>
      </c>
      <c r="D7" s="139" t="s">
        <v>2125</v>
      </c>
      <c r="E7" s="140" t="s">
        <v>2126</v>
      </c>
      <c r="F7" s="141">
        <v>300</v>
      </c>
      <c r="G7" s="160">
        <v>300</v>
      </c>
      <c r="H7" s="53"/>
      <c r="I7" s="138" t="s">
        <v>2127</v>
      </c>
      <c r="J7" s="143" t="s">
        <v>31</v>
      </c>
      <c r="K7" s="143"/>
      <c r="L7" s="154">
        <v>41275</v>
      </c>
      <c r="M7" s="145"/>
      <c r="N7" s="146">
        <v>6</v>
      </c>
      <c r="O7" s="161">
        <v>1</v>
      </c>
      <c r="P7" s="147"/>
      <c r="Q7" s="26">
        <f t="shared" si="2"/>
        <v>307.26</v>
      </c>
      <c r="R7" s="27">
        <f t="shared" si="0"/>
        <v>307.26420000000002</v>
      </c>
      <c r="S7" s="28">
        <f t="shared" si="3"/>
        <v>7.2599999999999909</v>
      </c>
      <c r="T7" s="29">
        <f t="shared" si="4"/>
        <v>2.4199999999999968E-2</v>
      </c>
      <c r="U7" s="151"/>
      <c r="V7" s="39"/>
      <c r="W7" s="47">
        <f t="shared" ref="W7:W10" si="6">IF(O7=1,ROUND(R7*$AA$1*100,2)/100,R7)</f>
        <v>311.10250000000002</v>
      </c>
      <c r="X7" s="155">
        <f t="shared" ref="X7:X10" si="7">IF(O7=1,ROUND(R7*$AA$1*1000,4)/1000,R7)</f>
        <v>311.1025444</v>
      </c>
      <c r="Y7" s="28">
        <f t="shared" ref="Y7:Y10" si="8">X7-R7</f>
        <v>3.8383443999999827</v>
      </c>
      <c r="Z7" s="29">
        <f t="shared" ref="Z7:Z10" si="9">IF(R7&lt;&gt;0,Y7/R7,0)</f>
        <v>1.2492000044261526E-2</v>
      </c>
      <c r="AA7" s="151"/>
    </row>
    <row r="8" spans="1:27" ht="39" customHeight="1" x14ac:dyDescent="0.25">
      <c r="A8" s="18">
        <v>7</v>
      </c>
      <c r="B8" s="137" t="s">
        <v>2124</v>
      </c>
      <c r="C8" s="138" t="s">
        <v>2108</v>
      </c>
      <c r="D8" s="139" t="s">
        <v>2128</v>
      </c>
      <c r="E8" s="140" t="s">
        <v>2129</v>
      </c>
      <c r="F8" s="141">
        <v>300</v>
      </c>
      <c r="G8" s="160">
        <v>300</v>
      </c>
      <c r="H8" s="53"/>
      <c r="I8" s="138" t="s">
        <v>2127</v>
      </c>
      <c r="J8" s="143" t="s">
        <v>31</v>
      </c>
      <c r="K8" s="143"/>
      <c r="L8" s="154">
        <v>41275</v>
      </c>
      <c r="M8" s="145"/>
      <c r="N8" s="146">
        <v>6</v>
      </c>
      <c r="O8" s="161">
        <v>1</v>
      </c>
      <c r="P8" s="147"/>
      <c r="Q8" s="26">
        <f t="shared" si="2"/>
        <v>307.26</v>
      </c>
      <c r="R8" s="27">
        <f t="shared" si="0"/>
        <v>307.26420000000002</v>
      </c>
      <c r="S8" s="28">
        <f t="shared" si="3"/>
        <v>7.2599999999999909</v>
      </c>
      <c r="T8" s="29">
        <f t="shared" si="4"/>
        <v>2.4199999999999968E-2</v>
      </c>
      <c r="U8" s="151"/>
      <c r="V8" s="39"/>
      <c r="W8" s="47">
        <f t="shared" si="6"/>
        <v>311.10250000000002</v>
      </c>
      <c r="X8" s="155">
        <f t="shared" si="7"/>
        <v>311.1025444</v>
      </c>
      <c r="Y8" s="28">
        <f t="shared" si="8"/>
        <v>3.8383443999999827</v>
      </c>
      <c r="Z8" s="29">
        <f t="shared" si="9"/>
        <v>1.2492000044261526E-2</v>
      </c>
      <c r="AA8" s="151"/>
    </row>
    <row r="9" spans="1:27" ht="39" customHeight="1" x14ac:dyDescent="0.25">
      <c r="A9" s="18">
        <v>8</v>
      </c>
      <c r="B9" s="137" t="s">
        <v>2124</v>
      </c>
      <c r="C9" s="138" t="s">
        <v>2108</v>
      </c>
      <c r="D9" s="139" t="s">
        <v>2130</v>
      </c>
      <c r="E9" s="140" t="s">
        <v>2131</v>
      </c>
      <c r="F9" s="141">
        <v>300</v>
      </c>
      <c r="G9" s="160">
        <v>300</v>
      </c>
      <c r="H9" s="53"/>
      <c r="I9" s="138" t="s">
        <v>2127</v>
      </c>
      <c r="J9" s="143" t="s">
        <v>31</v>
      </c>
      <c r="K9" s="143"/>
      <c r="L9" s="154">
        <v>41275</v>
      </c>
      <c r="M9" s="145"/>
      <c r="N9" s="146">
        <v>6</v>
      </c>
      <c r="O9" s="161">
        <v>1</v>
      </c>
      <c r="P9" s="147"/>
      <c r="Q9" s="26">
        <f t="shared" si="2"/>
        <v>307.26</v>
      </c>
      <c r="R9" s="27">
        <f t="shared" si="0"/>
        <v>307.26420000000002</v>
      </c>
      <c r="S9" s="28">
        <f t="shared" si="3"/>
        <v>7.2599999999999909</v>
      </c>
      <c r="T9" s="29">
        <f t="shared" si="4"/>
        <v>2.4199999999999968E-2</v>
      </c>
      <c r="U9" s="151"/>
      <c r="V9" s="39"/>
      <c r="W9" s="47">
        <f t="shared" si="6"/>
        <v>311.10250000000002</v>
      </c>
      <c r="X9" s="155">
        <f t="shared" si="7"/>
        <v>311.1025444</v>
      </c>
      <c r="Y9" s="28">
        <f t="shared" si="8"/>
        <v>3.8383443999999827</v>
      </c>
      <c r="Z9" s="29">
        <f t="shared" si="9"/>
        <v>1.2492000044261526E-2</v>
      </c>
      <c r="AA9" s="151"/>
    </row>
    <row r="10" spans="1:27" ht="39" customHeight="1" x14ac:dyDescent="0.25">
      <c r="A10" s="18">
        <v>9</v>
      </c>
      <c r="B10" s="162" t="s">
        <v>2132</v>
      </c>
      <c r="C10" s="138" t="s">
        <v>2108</v>
      </c>
      <c r="D10" s="163" t="s">
        <v>2133</v>
      </c>
      <c r="E10" s="164">
        <v>108.6</v>
      </c>
      <c r="F10" s="141">
        <v>25.8</v>
      </c>
      <c r="G10" s="165">
        <v>25</v>
      </c>
      <c r="H10" s="166"/>
      <c r="I10" s="167"/>
      <c r="J10" s="168" t="s">
        <v>31</v>
      </c>
      <c r="K10" s="161"/>
      <c r="L10" s="154">
        <v>41275</v>
      </c>
      <c r="M10" s="169"/>
      <c r="N10" s="170">
        <v>6</v>
      </c>
      <c r="O10" s="161">
        <v>1</v>
      </c>
      <c r="P10" s="147"/>
      <c r="Q10" s="26">
        <f t="shared" si="2"/>
        <v>26.42</v>
      </c>
      <c r="R10" s="27">
        <f t="shared" si="0"/>
        <v>26.424700000000001</v>
      </c>
      <c r="S10" s="28">
        <f t="shared" si="3"/>
        <v>0.62000000000000099</v>
      </c>
      <c r="T10" s="29">
        <f t="shared" si="4"/>
        <v>2.4031007751938022E-2</v>
      </c>
      <c r="U10" s="151"/>
      <c r="V10" s="39"/>
      <c r="W10" s="47">
        <f t="shared" si="6"/>
        <v>26.754799999999999</v>
      </c>
      <c r="X10" s="155">
        <f t="shared" si="7"/>
        <v>26.754797400000001</v>
      </c>
      <c r="Y10" s="28">
        <f t="shared" si="8"/>
        <v>0.33009739999999965</v>
      </c>
      <c r="Z10" s="29">
        <f t="shared" si="9"/>
        <v>1.2492001801344939E-2</v>
      </c>
      <c r="AA10" s="151"/>
    </row>
    <row r="11" spans="1:27" ht="39" customHeight="1" x14ac:dyDescent="0.25">
      <c r="A11" s="18">
        <v>10</v>
      </c>
      <c r="B11" s="162" t="s">
        <v>2132</v>
      </c>
      <c r="C11" s="138" t="s">
        <v>2108</v>
      </c>
      <c r="D11" s="163" t="s">
        <v>2134</v>
      </c>
      <c r="E11" s="164">
        <v>108.6</v>
      </c>
      <c r="F11" s="141" t="s">
        <v>2113</v>
      </c>
      <c r="G11" s="165" t="s">
        <v>2113</v>
      </c>
      <c r="H11" s="166"/>
      <c r="I11" s="167"/>
      <c r="J11" s="168" t="s">
        <v>26</v>
      </c>
      <c r="K11" s="161"/>
      <c r="L11" s="171" t="s">
        <v>2113</v>
      </c>
      <c r="M11" s="169"/>
      <c r="N11" s="170">
        <v>6</v>
      </c>
      <c r="O11" s="161">
        <v>6</v>
      </c>
      <c r="P11" s="147"/>
      <c r="Q11" s="172" t="s">
        <v>2113</v>
      </c>
      <c r="R11" s="149" t="s">
        <v>2113</v>
      </c>
      <c r="S11" s="173"/>
      <c r="T11" s="174"/>
      <c r="U11" s="175"/>
      <c r="V11" s="39"/>
      <c r="W11" s="152" t="str">
        <f>Q11</f>
        <v>Calculation</v>
      </c>
      <c r="X11" s="149" t="str">
        <f>R11</f>
        <v>Calculation</v>
      </c>
      <c r="Y11" s="149">
        <f t="shared" ref="Y11:Z11" si="10">S11</f>
        <v>0</v>
      </c>
      <c r="Z11" s="149">
        <f t="shared" si="10"/>
        <v>0</v>
      </c>
      <c r="AA11" s="175"/>
    </row>
    <row r="12" spans="1:27" ht="39" customHeight="1" x14ac:dyDescent="0.25">
      <c r="A12" s="18">
        <v>11</v>
      </c>
      <c r="B12" s="162" t="s">
        <v>2132</v>
      </c>
      <c r="C12" s="138" t="s">
        <v>2108</v>
      </c>
      <c r="D12" s="163" t="s">
        <v>2135</v>
      </c>
      <c r="E12" s="164" t="s">
        <v>2136</v>
      </c>
      <c r="F12" s="141">
        <v>25.8</v>
      </c>
      <c r="G12" s="176">
        <v>25</v>
      </c>
      <c r="H12" s="166"/>
      <c r="I12" s="167" t="s">
        <v>2137</v>
      </c>
      <c r="J12" s="168" t="s">
        <v>31</v>
      </c>
      <c r="K12" s="168"/>
      <c r="L12" s="177">
        <v>41275</v>
      </c>
      <c r="M12" s="178"/>
      <c r="N12" s="170">
        <v>6</v>
      </c>
      <c r="O12" s="161">
        <v>1</v>
      </c>
      <c r="P12" s="147"/>
      <c r="Q12" s="26">
        <f t="shared" ref="Q12:Q75" si="11">IF(O12=1,INT(F12*$U$1*100)/100,F12)</f>
        <v>26.42</v>
      </c>
      <c r="R12" s="27">
        <f t="shared" ref="R12:R75" si="12">IF(O12=1,INT(F12*$U$1*10000)/10000,F12)</f>
        <v>26.424700000000001</v>
      </c>
      <c r="S12" s="28">
        <f t="shared" ref="S12:S75" si="13">Q12-F12</f>
        <v>0.62000000000000099</v>
      </c>
      <c r="T12" s="29">
        <f t="shared" ref="T12:T75" si="14">IF(F12&lt;&gt;0,S12/F12,0)</f>
        <v>2.4031007751938022E-2</v>
      </c>
      <c r="U12" s="151"/>
      <c r="V12" s="39"/>
      <c r="W12" s="47">
        <f t="shared" ref="W12:W43" si="15">IF(O12=1,ROUND(R12*$AA$1*100,2)/100,R12)</f>
        <v>26.754799999999999</v>
      </c>
      <c r="X12" s="155">
        <f t="shared" ref="X12:X43" si="16">IF(O12=1,ROUND(R12*$AA$1*1000,4)/1000,R12)</f>
        <v>26.754797400000001</v>
      </c>
      <c r="Y12" s="28">
        <f t="shared" ref="Y12:Y43" si="17">X12-R12</f>
        <v>0.33009739999999965</v>
      </c>
      <c r="Z12" s="29">
        <f t="shared" ref="Z12:Z43" si="18">IF(R12&lt;&gt;0,Y12/R12,0)</f>
        <v>1.2492001801344939E-2</v>
      </c>
      <c r="AA12" s="151"/>
    </row>
    <row r="13" spans="1:27" s="39" customFormat="1" ht="39" customHeight="1" x14ac:dyDescent="0.25">
      <c r="A13" s="18">
        <v>12</v>
      </c>
      <c r="B13" s="162" t="s">
        <v>2132</v>
      </c>
      <c r="C13" s="138" t="s">
        <v>2108</v>
      </c>
      <c r="D13" s="163" t="s">
        <v>2138</v>
      </c>
      <c r="E13" s="164" t="s">
        <v>2139</v>
      </c>
      <c r="F13" s="141">
        <v>464.53</v>
      </c>
      <c r="G13" s="176">
        <v>450</v>
      </c>
      <c r="H13" s="166"/>
      <c r="I13" s="167" t="s">
        <v>2140</v>
      </c>
      <c r="J13" s="168" t="s">
        <v>31</v>
      </c>
      <c r="K13" s="168"/>
      <c r="L13" s="177">
        <v>41275</v>
      </c>
      <c r="M13" s="178"/>
      <c r="N13" s="170">
        <v>6</v>
      </c>
      <c r="O13" s="161">
        <v>1</v>
      </c>
      <c r="P13" s="147"/>
      <c r="Q13" s="26">
        <f t="shared" si="11"/>
        <v>475.77</v>
      </c>
      <c r="R13" s="27">
        <f t="shared" si="12"/>
        <v>475.77809999999999</v>
      </c>
      <c r="S13" s="28">
        <f t="shared" si="13"/>
        <v>11.240000000000009</v>
      </c>
      <c r="T13" s="29">
        <f t="shared" si="14"/>
        <v>2.4196499687856563E-2</v>
      </c>
      <c r="U13" s="151"/>
      <c r="W13" s="47">
        <f t="shared" si="15"/>
        <v>481.72149999999999</v>
      </c>
      <c r="X13" s="155">
        <f t="shared" si="16"/>
        <v>481.72152</v>
      </c>
      <c r="Y13" s="28">
        <f t="shared" si="17"/>
        <v>5.9434200000000033</v>
      </c>
      <c r="Z13" s="29">
        <f t="shared" si="18"/>
        <v>1.2491999947034139E-2</v>
      </c>
      <c r="AA13" s="151"/>
    </row>
    <row r="14" spans="1:27" ht="39" customHeight="1" x14ac:dyDescent="0.25">
      <c r="A14" s="18">
        <v>13</v>
      </c>
      <c r="B14" s="162" t="s">
        <v>2141</v>
      </c>
      <c r="C14" s="138" t="s">
        <v>2108</v>
      </c>
      <c r="D14" s="163" t="s">
        <v>2142</v>
      </c>
      <c r="E14" s="164" t="s">
        <v>2139</v>
      </c>
      <c r="F14" s="141">
        <v>516.15</v>
      </c>
      <c r="G14" s="176">
        <v>500</v>
      </c>
      <c r="H14" s="166"/>
      <c r="I14" s="167" t="s">
        <v>2143</v>
      </c>
      <c r="J14" s="168" t="s">
        <v>31</v>
      </c>
      <c r="K14" s="168"/>
      <c r="L14" s="177">
        <v>41275</v>
      </c>
      <c r="M14" s="178"/>
      <c r="N14" s="170">
        <v>6</v>
      </c>
      <c r="O14" s="161">
        <v>1</v>
      </c>
      <c r="P14" s="147"/>
      <c r="Q14" s="26">
        <f t="shared" si="11"/>
        <v>528.64</v>
      </c>
      <c r="R14" s="27">
        <f t="shared" si="12"/>
        <v>528.64800000000002</v>
      </c>
      <c r="S14" s="28">
        <f t="shared" si="13"/>
        <v>12.490000000000009</v>
      </c>
      <c r="T14" s="29">
        <f t="shared" si="14"/>
        <v>2.4198391940327444E-2</v>
      </c>
      <c r="U14" s="151"/>
      <c r="V14" s="39"/>
      <c r="W14" s="47">
        <f t="shared" si="15"/>
        <v>535.25189999999998</v>
      </c>
      <c r="X14" s="155">
        <f t="shared" si="16"/>
        <v>535.25187080000001</v>
      </c>
      <c r="Y14" s="28">
        <f t="shared" si="17"/>
        <v>6.6038707999999815</v>
      </c>
      <c r="Z14" s="29">
        <f t="shared" si="18"/>
        <v>1.2491999969734078E-2</v>
      </c>
      <c r="AA14" s="151"/>
    </row>
    <row r="15" spans="1:27" ht="39" customHeight="1" x14ac:dyDescent="0.25">
      <c r="A15" s="18">
        <v>14</v>
      </c>
      <c r="B15" s="162" t="s">
        <v>2141</v>
      </c>
      <c r="C15" s="138" t="s">
        <v>2108</v>
      </c>
      <c r="D15" s="163" t="s">
        <v>2144</v>
      </c>
      <c r="E15" s="164" t="s">
        <v>2145</v>
      </c>
      <c r="F15" s="141">
        <v>72.260000000000005</v>
      </c>
      <c r="G15" s="176">
        <v>70</v>
      </c>
      <c r="H15" s="166"/>
      <c r="I15" s="167" t="s">
        <v>2146</v>
      </c>
      <c r="J15" s="168" t="s">
        <v>31</v>
      </c>
      <c r="K15" s="168"/>
      <c r="L15" s="177">
        <v>41275</v>
      </c>
      <c r="M15" s="178"/>
      <c r="N15" s="170">
        <v>6</v>
      </c>
      <c r="O15" s="161">
        <v>1</v>
      </c>
      <c r="P15" s="147"/>
      <c r="Q15" s="26">
        <f t="shared" si="11"/>
        <v>74</v>
      </c>
      <c r="R15" s="27">
        <f t="shared" si="12"/>
        <v>74.009699999999995</v>
      </c>
      <c r="S15" s="28">
        <f t="shared" si="13"/>
        <v>1.7399999999999949</v>
      </c>
      <c r="T15" s="29">
        <f t="shared" si="14"/>
        <v>2.4079712150567322E-2</v>
      </c>
      <c r="U15" s="151"/>
      <c r="V15" s="39"/>
      <c r="W15" s="47">
        <f t="shared" si="15"/>
        <v>74.934200000000004</v>
      </c>
      <c r="X15" s="155">
        <f t="shared" si="16"/>
        <v>74.934229200000004</v>
      </c>
      <c r="Y15" s="28">
        <f t="shared" si="17"/>
        <v>0.92452920000000915</v>
      </c>
      <c r="Z15" s="29">
        <f t="shared" si="18"/>
        <v>1.2492000372924214E-2</v>
      </c>
      <c r="AA15" s="151"/>
    </row>
    <row r="16" spans="1:27" ht="39" customHeight="1" x14ac:dyDescent="0.25">
      <c r="A16" s="18">
        <v>15</v>
      </c>
      <c r="B16" s="162" t="s">
        <v>2132</v>
      </c>
      <c r="C16" s="138" t="s">
        <v>2108</v>
      </c>
      <c r="D16" s="163" t="s">
        <v>2147</v>
      </c>
      <c r="E16" s="164" t="s">
        <v>2145</v>
      </c>
      <c r="F16" s="141">
        <v>72.260000000000005</v>
      </c>
      <c r="G16" s="176">
        <v>70</v>
      </c>
      <c r="H16" s="166"/>
      <c r="I16" s="167" t="s">
        <v>2148</v>
      </c>
      <c r="J16" s="168" t="s">
        <v>31</v>
      </c>
      <c r="K16" s="168"/>
      <c r="L16" s="177">
        <v>41275</v>
      </c>
      <c r="M16" s="178"/>
      <c r="N16" s="170">
        <v>6</v>
      </c>
      <c r="O16" s="161">
        <v>1</v>
      </c>
      <c r="P16" s="147"/>
      <c r="Q16" s="26">
        <f t="shared" si="11"/>
        <v>74</v>
      </c>
      <c r="R16" s="27">
        <f t="shared" si="12"/>
        <v>74.009699999999995</v>
      </c>
      <c r="S16" s="28">
        <f t="shared" si="13"/>
        <v>1.7399999999999949</v>
      </c>
      <c r="T16" s="29">
        <f t="shared" si="14"/>
        <v>2.4079712150567322E-2</v>
      </c>
      <c r="U16" s="151"/>
      <c r="V16" s="39"/>
      <c r="W16" s="47">
        <f t="shared" si="15"/>
        <v>74.934200000000004</v>
      </c>
      <c r="X16" s="155">
        <f t="shared" si="16"/>
        <v>74.934229200000004</v>
      </c>
      <c r="Y16" s="28">
        <f t="shared" si="17"/>
        <v>0.92452920000000915</v>
      </c>
      <c r="Z16" s="29">
        <f t="shared" si="18"/>
        <v>1.2492000372924214E-2</v>
      </c>
      <c r="AA16" s="151"/>
    </row>
    <row r="17" spans="1:27" ht="39" customHeight="1" x14ac:dyDescent="0.25">
      <c r="A17" s="18">
        <v>16</v>
      </c>
      <c r="B17" s="162" t="s">
        <v>2132</v>
      </c>
      <c r="C17" s="138" t="s">
        <v>2108</v>
      </c>
      <c r="D17" s="163" t="s">
        <v>2149</v>
      </c>
      <c r="E17" s="164" t="s">
        <v>2150</v>
      </c>
      <c r="F17" s="141">
        <v>41.29</v>
      </c>
      <c r="G17" s="176">
        <v>40</v>
      </c>
      <c r="H17" s="166"/>
      <c r="I17" s="167" t="s">
        <v>2151</v>
      </c>
      <c r="J17" s="168" t="s">
        <v>31</v>
      </c>
      <c r="K17" s="168"/>
      <c r="L17" s="177">
        <v>41275</v>
      </c>
      <c r="M17" s="178"/>
      <c r="N17" s="170">
        <v>6</v>
      </c>
      <c r="O17" s="161">
        <v>1</v>
      </c>
      <c r="P17" s="147"/>
      <c r="Q17" s="26">
        <f t="shared" si="11"/>
        <v>42.28</v>
      </c>
      <c r="R17" s="27">
        <f t="shared" si="12"/>
        <v>42.289700000000003</v>
      </c>
      <c r="S17" s="28">
        <f t="shared" si="13"/>
        <v>0.99000000000000199</v>
      </c>
      <c r="T17" s="29">
        <f t="shared" si="14"/>
        <v>2.3976749818358005E-2</v>
      </c>
      <c r="U17" s="151"/>
      <c r="V17" s="39"/>
      <c r="W17" s="47">
        <f t="shared" si="15"/>
        <v>42.818000000000005</v>
      </c>
      <c r="X17" s="155">
        <f t="shared" si="16"/>
        <v>42.817982900000004</v>
      </c>
      <c r="Y17" s="28">
        <f t="shared" si="17"/>
        <v>0.52828290000000067</v>
      </c>
      <c r="Z17" s="29">
        <f t="shared" si="18"/>
        <v>1.2491999233856013E-2</v>
      </c>
      <c r="AA17" s="151"/>
    </row>
    <row r="18" spans="1:27" ht="39" customHeight="1" x14ac:dyDescent="0.25">
      <c r="A18" s="18">
        <v>17</v>
      </c>
      <c r="B18" s="162" t="s">
        <v>2132</v>
      </c>
      <c r="C18" s="138" t="s">
        <v>2108</v>
      </c>
      <c r="D18" s="163" t="s">
        <v>2152</v>
      </c>
      <c r="E18" s="164" t="s">
        <v>2150</v>
      </c>
      <c r="F18" s="141">
        <v>103.23</v>
      </c>
      <c r="G18" s="176">
        <v>100</v>
      </c>
      <c r="H18" s="166"/>
      <c r="I18" s="167" t="s">
        <v>2153</v>
      </c>
      <c r="J18" s="168" t="s">
        <v>31</v>
      </c>
      <c r="K18" s="168"/>
      <c r="L18" s="177">
        <v>41275</v>
      </c>
      <c r="M18" s="178"/>
      <c r="N18" s="170">
        <v>6</v>
      </c>
      <c r="O18" s="161">
        <v>1</v>
      </c>
      <c r="P18" s="147"/>
      <c r="Q18" s="26">
        <f t="shared" si="11"/>
        <v>105.72</v>
      </c>
      <c r="R18" s="27">
        <f t="shared" si="12"/>
        <v>105.7296</v>
      </c>
      <c r="S18" s="28">
        <f t="shared" si="13"/>
        <v>2.4899999999999949</v>
      </c>
      <c r="T18" s="29">
        <f t="shared" si="14"/>
        <v>2.4120895088636973E-2</v>
      </c>
      <c r="U18" s="151"/>
      <c r="V18" s="39"/>
      <c r="W18" s="47">
        <f t="shared" si="15"/>
        <v>107.05040000000001</v>
      </c>
      <c r="X18" s="155">
        <f t="shared" si="16"/>
        <v>107.05037420000001</v>
      </c>
      <c r="Y18" s="28">
        <f t="shared" si="17"/>
        <v>1.3207742000000025</v>
      </c>
      <c r="Z18" s="29">
        <f t="shared" si="18"/>
        <v>1.2492000348057709E-2</v>
      </c>
      <c r="AA18" s="151"/>
    </row>
    <row r="19" spans="1:27" ht="39" customHeight="1" x14ac:dyDescent="0.25">
      <c r="A19" s="18">
        <v>18</v>
      </c>
      <c r="B19" s="162" t="s">
        <v>2141</v>
      </c>
      <c r="C19" s="138" t="s">
        <v>2108</v>
      </c>
      <c r="D19" s="163" t="s">
        <v>2154</v>
      </c>
      <c r="E19" s="164" t="s">
        <v>2150</v>
      </c>
      <c r="F19" s="141">
        <v>516.15</v>
      </c>
      <c r="G19" s="176">
        <v>500</v>
      </c>
      <c r="H19" s="166"/>
      <c r="I19" s="167" t="s">
        <v>2155</v>
      </c>
      <c r="J19" s="168" t="s">
        <v>31</v>
      </c>
      <c r="K19" s="179"/>
      <c r="L19" s="177">
        <v>41275</v>
      </c>
      <c r="M19" s="180"/>
      <c r="N19" s="170">
        <v>6</v>
      </c>
      <c r="O19" s="161">
        <v>1</v>
      </c>
      <c r="P19" s="147"/>
      <c r="Q19" s="26">
        <f t="shared" si="11"/>
        <v>528.64</v>
      </c>
      <c r="R19" s="27">
        <f t="shared" si="12"/>
        <v>528.64800000000002</v>
      </c>
      <c r="S19" s="28">
        <f t="shared" si="13"/>
        <v>12.490000000000009</v>
      </c>
      <c r="T19" s="29">
        <f t="shared" si="14"/>
        <v>2.4198391940327444E-2</v>
      </c>
      <c r="U19" s="151"/>
      <c r="V19" s="39"/>
      <c r="W19" s="47">
        <f t="shared" si="15"/>
        <v>535.25189999999998</v>
      </c>
      <c r="X19" s="155">
        <f t="shared" si="16"/>
        <v>535.25187080000001</v>
      </c>
      <c r="Y19" s="28">
        <f t="shared" si="17"/>
        <v>6.6038707999999815</v>
      </c>
      <c r="Z19" s="29">
        <f t="shared" si="18"/>
        <v>1.2491999969734078E-2</v>
      </c>
      <c r="AA19" s="151"/>
    </row>
    <row r="20" spans="1:27" ht="39" customHeight="1" x14ac:dyDescent="0.25">
      <c r="A20" s="18">
        <v>19</v>
      </c>
      <c r="B20" s="162" t="s">
        <v>2141</v>
      </c>
      <c r="C20" s="138" t="s">
        <v>2108</v>
      </c>
      <c r="D20" s="163" t="s">
        <v>2156</v>
      </c>
      <c r="E20" s="164" t="s">
        <v>2150</v>
      </c>
      <c r="F20" s="141">
        <v>129.03</v>
      </c>
      <c r="G20" s="176">
        <v>125</v>
      </c>
      <c r="H20" s="166"/>
      <c r="I20" s="167"/>
      <c r="J20" s="168" t="s">
        <v>31</v>
      </c>
      <c r="K20" s="181"/>
      <c r="L20" s="177">
        <v>41275</v>
      </c>
      <c r="M20" s="180"/>
      <c r="N20" s="170">
        <v>6</v>
      </c>
      <c r="O20" s="161">
        <v>1</v>
      </c>
      <c r="P20" s="147"/>
      <c r="Q20" s="26">
        <f t="shared" si="11"/>
        <v>132.15</v>
      </c>
      <c r="R20" s="27">
        <f t="shared" si="12"/>
        <v>132.15430000000001</v>
      </c>
      <c r="S20" s="28">
        <f t="shared" si="13"/>
        <v>3.1200000000000045</v>
      </c>
      <c r="T20" s="29">
        <f t="shared" si="14"/>
        <v>2.418042315740529E-2</v>
      </c>
      <c r="U20" s="151"/>
      <c r="V20" s="39"/>
      <c r="W20" s="47">
        <f t="shared" si="15"/>
        <v>133.80520000000001</v>
      </c>
      <c r="X20" s="155">
        <f t="shared" si="16"/>
        <v>133.8051715</v>
      </c>
      <c r="Y20" s="28">
        <f t="shared" si="17"/>
        <v>1.6508714999999938</v>
      </c>
      <c r="Z20" s="29">
        <f t="shared" si="18"/>
        <v>1.2491999881956121E-2</v>
      </c>
      <c r="AA20" s="151"/>
    </row>
    <row r="21" spans="1:27" ht="39" customHeight="1" x14ac:dyDescent="0.25">
      <c r="A21" s="18">
        <v>20</v>
      </c>
      <c r="B21" s="162" t="s">
        <v>2141</v>
      </c>
      <c r="C21" s="138" t="s">
        <v>2108</v>
      </c>
      <c r="D21" s="163" t="s">
        <v>2157</v>
      </c>
      <c r="E21" s="164" t="s">
        <v>2158</v>
      </c>
      <c r="F21" s="141">
        <v>25.8</v>
      </c>
      <c r="G21" s="176">
        <v>25</v>
      </c>
      <c r="H21" s="166"/>
      <c r="I21" s="167" t="s">
        <v>2159</v>
      </c>
      <c r="J21" s="168" t="s">
        <v>31</v>
      </c>
      <c r="K21" s="168"/>
      <c r="L21" s="177">
        <v>41275</v>
      </c>
      <c r="M21" s="178"/>
      <c r="N21" s="170">
        <v>6</v>
      </c>
      <c r="O21" s="161">
        <v>1</v>
      </c>
      <c r="P21" s="147"/>
      <c r="Q21" s="26">
        <f t="shared" si="11"/>
        <v>26.42</v>
      </c>
      <c r="R21" s="27">
        <f t="shared" si="12"/>
        <v>26.424700000000001</v>
      </c>
      <c r="S21" s="28">
        <f t="shared" si="13"/>
        <v>0.62000000000000099</v>
      </c>
      <c r="T21" s="29">
        <f t="shared" si="14"/>
        <v>2.4031007751938022E-2</v>
      </c>
      <c r="U21" s="151"/>
      <c r="V21" s="39"/>
      <c r="W21" s="47">
        <f t="shared" si="15"/>
        <v>26.754799999999999</v>
      </c>
      <c r="X21" s="155">
        <f t="shared" si="16"/>
        <v>26.754797400000001</v>
      </c>
      <c r="Y21" s="28">
        <f t="shared" si="17"/>
        <v>0.33009739999999965</v>
      </c>
      <c r="Z21" s="29">
        <f t="shared" si="18"/>
        <v>1.2492001801344939E-2</v>
      </c>
      <c r="AA21" s="151"/>
    </row>
    <row r="22" spans="1:27" s="39" customFormat="1" ht="39" customHeight="1" x14ac:dyDescent="0.25">
      <c r="A22" s="18">
        <v>21</v>
      </c>
      <c r="B22" s="162" t="s">
        <v>2160</v>
      </c>
      <c r="C22" s="138" t="s">
        <v>2108</v>
      </c>
      <c r="D22" s="163" t="s">
        <v>2161</v>
      </c>
      <c r="E22" s="164" t="s">
        <v>2162</v>
      </c>
      <c r="F22" s="141">
        <v>72.260000000000005</v>
      </c>
      <c r="G22" s="176">
        <v>70</v>
      </c>
      <c r="H22" s="166"/>
      <c r="I22" s="167" t="s">
        <v>2163</v>
      </c>
      <c r="J22" s="168" t="s">
        <v>31</v>
      </c>
      <c r="K22" s="168"/>
      <c r="L22" s="177">
        <v>41275</v>
      </c>
      <c r="M22" s="178"/>
      <c r="N22" s="170">
        <v>3</v>
      </c>
      <c r="O22" s="161">
        <v>1</v>
      </c>
      <c r="P22" s="147"/>
      <c r="Q22" s="26">
        <f t="shared" si="11"/>
        <v>74</v>
      </c>
      <c r="R22" s="27">
        <f t="shared" si="12"/>
        <v>74.009699999999995</v>
      </c>
      <c r="S22" s="28">
        <f t="shared" si="13"/>
        <v>1.7399999999999949</v>
      </c>
      <c r="T22" s="29">
        <f t="shared" si="14"/>
        <v>2.4079712150567322E-2</v>
      </c>
      <c r="U22" s="151"/>
      <c r="W22" s="47">
        <f t="shared" si="15"/>
        <v>74.934200000000004</v>
      </c>
      <c r="X22" s="155">
        <f t="shared" si="16"/>
        <v>74.934229200000004</v>
      </c>
      <c r="Y22" s="28">
        <f t="shared" si="17"/>
        <v>0.92452920000000915</v>
      </c>
      <c r="Z22" s="29">
        <f t="shared" si="18"/>
        <v>1.2492000372924214E-2</v>
      </c>
      <c r="AA22" s="151"/>
    </row>
    <row r="23" spans="1:27" s="39" customFormat="1" ht="39" customHeight="1" x14ac:dyDescent="0.25">
      <c r="A23" s="18">
        <v>22</v>
      </c>
      <c r="B23" s="162" t="s">
        <v>2164</v>
      </c>
      <c r="C23" s="138" t="s">
        <v>2108</v>
      </c>
      <c r="D23" s="163" t="s">
        <v>2165</v>
      </c>
      <c r="E23" s="164" t="s">
        <v>2166</v>
      </c>
      <c r="F23" s="141">
        <v>247.75</v>
      </c>
      <c r="G23" s="176">
        <v>240</v>
      </c>
      <c r="H23" s="166"/>
      <c r="I23" s="167" t="s">
        <v>2167</v>
      </c>
      <c r="J23" s="168" t="s">
        <v>31</v>
      </c>
      <c r="K23" s="168"/>
      <c r="L23" s="177">
        <v>41275</v>
      </c>
      <c r="M23" s="178"/>
      <c r="N23" s="170">
        <v>3</v>
      </c>
      <c r="O23" s="161">
        <v>1</v>
      </c>
      <c r="P23" s="147"/>
      <c r="Q23" s="26">
        <f t="shared" si="11"/>
        <v>253.74</v>
      </c>
      <c r="R23" s="27">
        <f t="shared" si="12"/>
        <v>253.749</v>
      </c>
      <c r="S23" s="28">
        <f t="shared" si="13"/>
        <v>5.9900000000000091</v>
      </c>
      <c r="T23" s="29">
        <f t="shared" si="14"/>
        <v>2.4177598385469259E-2</v>
      </c>
      <c r="U23" s="151"/>
      <c r="W23" s="47">
        <f t="shared" si="15"/>
        <v>256.91880000000003</v>
      </c>
      <c r="X23" s="155">
        <f t="shared" si="16"/>
        <v>256.91883250000001</v>
      </c>
      <c r="Y23" s="28">
        <f t="shared" si="17"/>
        <v>3.1698325000000125</v>
      </c>
      <c r="Z23" s="29">
        <f t="shared" si="18"/>
        <v>1.2491999968472832E-2</v>
      </c>
      <c r="AA23" s="151"/>
    </row>
    <row r="24" spans="1:27" s="39" customFormat="1" ht="39" customHeight="1" x14ac:dyDescent="0.25">
      <c r="A24" s="18">
        <v>23</v>
      </c>
      <c r="B24" s="162" t="s">
        <v>2164</v>
      </c>
      <c r="C24" s="138" t="s">
        <v>2108</v>
      </c>
      <c r="D24" s="163" t="s">
        <v>2168</v>
      </c>
      <c r="E24" s="164" t="s">
        <v>2169</v>
      </c>
      <c r="F24" s="141">
        <v>154.84</v>
      </c>
      <c r="G24" s="176">
        <v>150</v>
      </c>
      <c r="H24" s="166"/>
      <c r="I24" s="167" t="s">
        <v>2170</v>
      </c>
      <c r="J24" s="168" t="s">
        <v>31</v>
      </c>
      <c r="K24" s="168"/>
      <c r="L24" s="177">
        <v>41275</v>
      </c>
      <c r="M24" s="178"/>
      <c r="N24" s="170">
        <v>3</v>
      </c>
      <c r="O24" s="161">
        <v>1</v>
      </c>
      <c r="P24" s="147"/>
      <c r="Q24" s="26">
        <f t="shared" si="11"/>
        <v>158.58000000000001</v>
      </c>
      <c r="R24" s="27">
        <f t="shared" si="12"/>
        <v>158.58920000000001</v>
      </c>
      <c r="S24" s="28">
        <f t="shared" si="13"/>
        <v>3.7400000000000091</v>
      </c>
      <c r="T24" s="29">
        <f t="shared" si="14"/>
        <v>2.4153965383621863E-2</v>
      </c>
      <c r="U24" s="151"/>
      <c r="W24" s="47">
        <f t="shared" si="15"/>
        <v>160.5703</v>
      </c>
      <c r="X24" s="155">
        <f t="shared" si="16"/>
        <v>160.5702963</v>
      </c>
      <c r="Y24" s="28">
        <f t="shared" si="17"/>
        <v>1.9810962999999902</v>
      </c>
      <c r="Z24" s="29">
        <f t="shared" si="18"/>
        <v>1.2492000085756093E-2</v>
      </c>
      <c r="AA24" s="151"/>
    </row>
    <row r="25" spans="1:27" s="39" customFormat="1" ht="39" customHeight="1" x14ac:dyDescent="0.25">
      <c r="A25" s="18">
        <v>24</v>
      </c>
      <c r="B25" s="162" t="s">
        <v>2164</v>
      </c>
      <c r="C25" s="138" t="s">
        <v>2108</v>
      </c>
      <c r="D25" s="163" t="s">
        <v>2171</v>
      </c>
      <c r="E25" s="164" t="s">
        <v>2169</v>
      </c>
      <c r="F25" s="141">
        <v>36.130000000000003</v>
      </c>
      <c r="G25" s="176">
        <v>35</v>
      </c>
      <c r="H25" s="166"/>
      <c r="I25" s="167" t="s">
        <v>2172</v>
      </c>
      <c r="J25" s="168" t="s">
        <v>31</v>
      </c>
      <c r="K25" s="168"/>
      <c r="L25" s="177">
        <v>41275</v>
      </c>
      <c r="M25" s="178"/>
      <c r="N25" s="170">
        <v>3</v>
      </c>
      <c r="O25" s="161">
        <v>1</v>
      </c>
      <c r="P25" s="147"/>
      <c r="Q25" s="26">
        <f t="shared" si="11"/>
        <v>37</v>
      </c>
      <c r="R25" s="27">
        <f t="shared" si="12"/>
        <v>37.004800000000003</v>
      </c>
      <c r="S25" s="28">
        <f t="shared" si="13"/>
        <v>0.86999999999999744</v>
      </c>
      <c r="T25" s="29">
        <f t="shared" si="14"/>
        <v>2.4079712150567322E-2</v>
      </c>
      <c r="U25" s="151"/>
      <c r="W25" s="47">
        <f t="shared" si="15"/>
        <v>37.467100000000002</v>
      </c>
      <c r="X25" s="155">
        <f t="shared" si="16"/>
        <v>37.467064000000001</v>
      </c>
      <c r="Y25" s="28">
        <f t="shared" si="17"/>
        <v>0.46226399999999757</v>
      </c>
      <c r="Z25" s="29">
        <f t="shared" si="18"/>
        <v>1.249200103770315E-2</v>
      </c>
      <c r="AA25" s="151"/>
    </row>
    <row r="26" spans="1:27" s="39" customFormat="1" ht="39" customHeight="1" x14ac:dyDescent="0.25">
      <c r="A26" s="18">
        <v>25</v>
      </c>
      <c r="B26" s="162" t="s">
        <v>2164</v>
      </c>
      <c r="C26" s="138" t="s">
        <v>2108</v>
      </c>
      <c r="D26" s="163" t="s">
        <v>2173</v>
      </c>
      <c r="E26" s="164" t="s">
        <v>2174</v>
      </c>
      <c r="F26" s="141">
        <v>247.75</v>
      </c>
      <c r="G26" s="176">
        <v>240</v>
      </c>
      <c r="H26" s="166"/>
      <c r="I26" s="167" t="s">
        <v>2175</v>
      </c>
      <c r="J26" s="168" t="s">
        <v>31</v>
      </c>
      <c r="K26" s="168"/>
      <c r="L26" s="177">
        <v>41275</v>
      </c>
      <c r="M26" s="178"/>
      <c r="N26" s="170">
        <v>3</v>
      </c>
      <c r="O26" s="161">
        <v>1</v>
      </c>
      <c r="P26" s="147"/>
      <c r="Q26" s="26">
        <f t="shared" si="11"/>
        <v>253.74</v>
      </c>
      <c r="R26" s="27">
        <f t="shared" si="12"/>
        <v>253.749</v>
      </c>
      <c r="S26" s="28">
        <f t="shared" si="13"/>
        <v>5.9900000000000091</v>
      </c>
      <c r="T26" s="29">
        <f t="shared" si="14"/>
        <v>2.4177598385469259E-2</v>
      </c>
      <c r="U26" s="151"/>
      <c r="W26" s="47">
        <f t="shared" si="15"/>
        <v>256.91880000000003</v>
      </c>
      <c r="X26" s="155">
        <f t="shared" si="16"/>
        <v>256.91883250000001</v>
      </c>
      <c r="Y26" s="28">
        <f t="shared" si="17"/>
        <v>3.1698325000000125</v>
      </c>
      <c r="Z26" s="29">
        <f t="shared" si="18"/>
        <v>1.2491999968472832E-2</v>
      </c>
      <c r="AA26" s="151"/>
    </row>
    <row r="27" spans="1:27" s="39" customFormat="1" ht="39" customHeight="1" x14ac:dyDescent="0.25">
      <c r="A27" s="18">
        <v>26</v>
      </c>
      <c r="B27" s="162" t="s">
        <v>2164</v>
      </c>
      <c r="C27" s="138" t="s">
        <v>2108</v>
      </c>
      <c r="D27" s="163" t="s">
        <v>2176</v>
      </c>
      <c r="E27" s="164" t="s">
        <v>2174</v>
      </c>
      <c r="F27" s="141">
        <v>64.510000000000005</v>
      </c>
      <c r="G27" s="176">
        <v>62.5</v>
      </c>
      <c r="H27" s="166"/>
      <c r="I27" s="167" t="s">
        <v>2172</v>
      </c>
      <c r="J27" s="168" t="s">
        <v>31</v>
      </c>
      <c r="K27" s="168"/>
      <c r="L27" s="177">
        <v>41275</v>
      </c>
      <c r="M27" s="178"/>
      <c r="N27" s="170">
        <v>3</v>
      </c>
      <c r="O27" s="161">
        <v>1</v>
      </c>
      <c r="P27" s="147"/>
      <c r="Q27" s="26">
        <f t="shared" si="11"/>
        <v>66.069999999999993</v>
      </c>
      <c r="R27" s="27">
        <f t="shared" si="12"/>
        <v>66.072000000000003</v>
      </c>
      <c r="S27" s="28">
        <f t="shared" si="13"/>
        <v>1.5599999999999881</v>
      </c>
      <c r="T27" s="29">
        <f t="shared" si="14"/>
        <v>2.4182297318245047E-2</v>
      </c>
      <c r="U27" s="151"/>
      <c r="W27" s="47">
        <f t="shared" si="15"/>
        <v>66.897400000000005</v>
      </c>
      <c r="X27" s="155">
        <f t="shared" si="16"/>
        <v>66.897371399999997</v>
      </c>
      <c r="Y27" s="28">
        <f t="shared" si="17"/>
        <v>0.82537139999999454</v>
      </c>
      <c r="Z27" s="29">
        <f t="shared" si="18"/>
        <v>1.2491999636759815E-2</v>
      </c>
      <c r="AA27" s="151"/>
    </row>
    <row r="28" spans="1:27" s="39" customFormat="1" ht="39" customHeight="1" x14ac:dyDescent="0.25">
      <c r="A28" s="18">
        <v>27</v>
      </c>
      <c r="B28" s="162" t="s">
        <v>2164</v>
      </c>
      <c r="C28" s="138" t="s">
        <v>2108</v>
      </c>
      <c r="D28" s="163" t="s">
        <v>2177</v>
      </c>
      <c r="E28" s="164" t="s">
        <v>2178</v>
      </c>
      <c r="F28" s="141">
        <v>247.75</v>
      </c>
      <c r="G28" s="176">
        <v>240</v>
      </c>
      <c r="H28" s="166"/>
      <c r="I28" s="167"/>
      <c r="J28" s="168" t="s">
        <v>31</v>
      </c>
      <c r="K28" s="168"/>
      <c r="L28" s="177">
        <v>41275</v>
      </c>
      <c r="M28" s="178"/>
      <c r="N28" s="170">
        <v>3</v>
      </c>
      <c r="O28" s="161">
        <v>1</v>
      </c>
      <c r="P28" s="147"/>
      <c r="Q28" s="26">
        <f t="shared" si="11"/>
        <v>253.74</v>
      </c>
      <c r="R28" s="27">
        <f t="shared" si="12"/>
        <v>253.749</v>
      </c>
      <c r="S28" s="28">
        <f t="shared" si="13"/>
        <v>5.9900000000000091</v>
      </c>
      <c r="T28" s="29">
        <f t="shared" si="14"/>
        <v>2.4177598385469259E-2</v>
      </c>
      <c r="U28" s="151"/>
      <c r="W28" s="47">
        <f t="shared" si="15"/>
        <v>256.91880000000003</v>
      </c>
      <c r="X28" s="155">
        <f t="shared" si="16"/>
        <v>256.91883250000001</v>
      </c>
      <c r="Y28" s="28">
        <f t="shared" si="17"/>
        <v>3.1698325000000125</v>
      </c>
      <c r="Z28" s="29">
        <f t="shared" si="18"/>
        <v>1.2491999968472832E-2</v>
      </c>
      <c r="AA28" s="151"/>
    </row>
    <row r="29" spans="1:27" s="39" customFormat="1" ht="39" customHeight="1" x14ac:dyDescent="0.25">
      <c r="A29" s="18">
        <v>28</v>
      </c>
      <c r="B29" s="162" t="s">
        <v>2141</v>
      </c>
      <c r="C29" s="138" t="s">
        <v>2108</v>
      </c>
      <c r="D29" s="182" t="s">
        <v>2179</v>
      </c>
      <c r="E29" s="167" t="s">
        <v>2180</v>
      </c>
      <c r="F29" s="141">
        <v>256.32</v>
      </c>
      <c r="G29" s="176">
        <v>256.32</v>
      </c>
      <c r="H29" s="166"/>
      <c r="I29" s="167" t="s">
        <v>2181</v>
      </c>
      <c r="J29" s="168" t="s">
        <v>31</v>
      </c>
      <c r="K29" s="168"/>
      <c r="L29" s="177">
        <v>41275</v>
      </c>
      <c r="M29" s="178"/>
      <c r="N29" s="170">
        <v>6</v>
      </c>
      <c r="O29" s="161">
        <v>1</v>
      </c>
      <c r="P29" s="147"/>
      <c r="Q29" s="26">
        <f t="shared" si="11"/>
        <v>262.52</v>
      </c>
      <c r="R29" s="27">
        <f t="shared" si="12"/>
        <v>262.5265</v>
      </c>
      <c r="S29" s="28">
        <f t="shared" si="13"/>
        <v>6.1999999999999886</v>
      </c>
      <c r="T29" s="29">
        <f t="shared" si="14"/>
        <v>2.4188514357053638E-2</v>
      </c>
      <c r="U29" s="151"/>
      <c r="W29" s="47">
        <f t="shared" si="15"/>
        <v>265.80599999999998</v>
      </c>
      <c r="X29" s="155">
        <f t="shared" si="16"/>
        <v>265.80598100000003</v>
      </c>
      <c r="Y29" s="28">
        <f t="shared" si="17"/>
        <v>3.2794810000000325</v>
      </c>
      <c r="Z29" s="29">
        <f t="shared" si="18"/>
        <v>1.2491999855252832E-2</v>
      </c>
      <c r="AA29" s="151"/>
    </row>
    <row r="30" spans="1:27" s="39" customFormat="1" ht="39" customHeight="1" x14ac:dyDescent="0.25">
      <c r="A30" s="18">
        <v>29</v>
      </c>
      <c r="B30" s="162" t="s">
        <v>2141</v>
      </c>
      <c r="C30" s="138" t="s">
        <v>2108</v>
      </c>
      <c r="D30" s="163" t="s">
        <v>2182</v>
      </c>
      <c r="E30" s="164" t="s">
        <v>2183</v>
      </c>
      <c r="F30" s="141">
        <v>70</v>
      </c>
      <c r="G30" s="176">
        <v>70</v>
      </c>
      <c r="H30" s="166"/>
      <c r="I30" s="167" t="s">
        <v>2184</v>
      </c>
      <c r="J30" s="168" t="s">
        <v>31</v>
      </c>
      <c r="K30" s="168"/>
      <c r="L30" s="177">
        <v>41275</v>
      </c>
      <c r="M30" s="178"/>
      <c r="N30" s="170">
        <v>6</v>
      </c>
      <c r="O30" s="161">
        <v>1</v>
      </c>
      <c r="P30" s="147"/>
      <c r="Q30" s="26">
        <f t="shared" si="11"/>
        <v>71.69</v>
      </c>
      <c r="R30" s="27">
        <f t="shared" si="12"/>
        <v>71.694900000000004</v>
      </c>
      <c r="S30" s="28">
        <f t="shared" si="13"/>
        <v>1.6899999999999977</v>
      </c>
      <c r="T30" s="29">
        <f t="shared" si="14"/>
        <v>2.4142857142857112E-2</v>
      </c>
      <c r="U30" s="151"/>
      <c r="W30" s="47">
        <f t="shared" si="15"/>
        <v>72.590500000000006</v>
      </c>
      <c r="X30" s="155">
        <f t="shared" si="16"/>
        <v>72.590512700000005</v>
      </c>
      <c r="Y30" s="28">
        <f t="shared" si="17"/>
        <v>0.89561270000000093</v>
      </c>
      <c r="Z30" s="29">
        <f t="shared" si="18"/>
        <v>1.2492000128321553E-2</v>
      </c>
      <c r="AA30" s="151"/>
    </row>
    <row r="31" spans="1:27" s="39" customFormat="1" ht="39" customHeight="1" x14ac:dyDescent="0.25">
      <c r="A31" s="18">
        <v>30</v>
      </c>
      <c r="B31" s="162" t="s">
        <v>2185</v>
      </c>
      <c r="C31" s="138" t="s">
        <v>2108</v>
      </c>
      <c r="D31" s="156" t="s">
        <v>2186</v>
      </c>
      <c r="E31" s="183" t="s">
        <v>2187</v>
      </c>
      <c r="F31" s="141">
        <v>103.23</v>
      </c>
      <c r="G31" s="184">
        <v>100</v>
      </c>
      <c r="H31" s="185"/>
      <c r="I31" s="138" t="s">
        <v>2188</v>
      </c>
      <c r="J31" s="143" t="s">
        <v>31</v>
      </c>
      <c r="K31" s="143" t="s">
        <v>26</v>
      </c>
      <c r="L31" s="154">
        <v>41275</v>
      </c>
      <c r="M31" s="145"/>
      <c r="N31" s="146">
        <v>4</v>
      </c>
      <c r="O31" s="143">
        <v>1</v>
      </c>
      <c r="P31" s="147"/>
      <c r="Q31" s="26">
        <f t="shared" si="11"/>
        <v>105.72</v>
      </c>
      <c r="R31" s="27">
        <f t="shared" si="12"/>
        <v>105.7296</v>
      </c>
      <c r="S31" s="28">
        <f t="shared" si="13"/>
        <v>2.4899999999999949</v>
      </c>
      <c r="T31" s="29">
        <f t="shared" si="14"/>
        <v>2.4120895088636973E-2</v>
      </c>
      <c r="U31" s="151"/>
      <c r="W31" s="47">
        <f t="shared" si="15"/>
        <v>107.05040000000001</v>
      </c>
      <c r="X31" s="155">
        <f t="shared" si="16"/>
        <v>107.05037420000001</v>
      </c>
      <c r="Y31" s="28">
        <f t="shared" si="17"/>
        <v>1.3207742000000025</v>
      </c>
      <c r="Z31" s="29">
        <f t="shared" si="18"/>
        <v>1.2492000348057709E-2</v>
      </c>
      <c r="AA31" s="151"/>
    </row>
    <row r="32" spans="1:27" s="39" customFormat="1" ht="39" customHeight="1" x14ac:dyDescent="0.25">
      <c r="A32" s="18">
        <v>31</v>
      </c>
      <c r="B32" s="162" t="s">
        <v>2185</v>
      </c>
      <c r="C32" s="138" t="s">
        <v>2108</v>
      </c>
      <c r="D32" s="156" t="s">
        <v>2189</v>
      </c>
      <c r="E32" s="183" t="s">
        <v>2187</v>
      </c>
      <c r="F32" s="141">
        <v>74.319999999999993</v>
      </c>
      <c r="G32" s="184">
        <v>72</v>
      </c>
      <c r="H32" s="185"/>
      <c r="I32" s="138" t="s">
        <v>2188</v>
      </c>
      <c r="J32" s="143" t="s">
        <v>31</v>
      </c>
      <c r="K32" s="143" t="s">
        <v>26</v>
      </c>
      <c r="L32" s="154">
        <v>41275</v>
      </c>
      <c r="M32" s="145"/>
      <c r="N32" s="146">
        <v>4</v>
      </c>
      <c r="O32" s="143">
        <v>1</v>
      </c>
      <c r="P32" s="147"/>
      <c r="Q32" s="26">
        <f t="shared" si="11"/>
        <v>76.11</v>
      </c>
      <c r="R32" s="27">
        <f t="shared" si="12"/>
        <v>76.119500000000002</v>
      </c>
      <c r="S32" s="28">
        <f t="shared" si="13"/>
        <v>1.7900000000000063</v>
      </c>
      <c r="T32" s="29">
        <f t="shared" si="14"/>
        <v>2.4085037674919353E-2</v>
      </c>
      <c r="U32" s="151"/>
      <c r="W32" s="47">
        <f t="shared" si="15"/>
        <v>77.070400000000006</v>
      </c>
      <c r="X32" s="155">
        <f t="shared" si="16"/>
        <v>77.070384799999999</v>
      </c>
      <c r="Y32" s="28">
        <f t="shared" si="17"/>
        <v>0.9508847999999972</v>
      </c>
      <c r="Z32" s="29">
        <f t="shared" si="18"/>
        <v>1.2492000078823392E-2</v>
      </c>
      <c r="AA32" s="151"/>
    </row>
    <row r="33" spans="1:27" s="39" customFormat="1" ht="39" customHeight="1" x14ac:dyDescent="0.25">
      <c r="A33" s="18">
        <v>32</v>
      </c>
      <c r="B33" s="162" t="s">
        <v>2185</v>
      </c>
      <c r="C33" s="138" t="s">
        <v>2108</v>
      </c>
      <c r="D33" s="156" t="s">
        <v>2190</v>
      </c>
      <c r="E33" s="183" t="s">
        <v>2187</v>
      </c>
      <c r="F33" s="141">
        <v>74.319999999999993</v>
      </c>
      <c r="G33" s="184">
        <v>72</v>
      </c>
      <c r="H33" s="185"/>
      <c r="I33" s="138" t="s">
        <v>2188</v>
      </c>
      <c r="J33" s="143" t="s">
        <v>31</v>
      </c>
      <c r="K33" s="143" t="s">
        <v>26</v>
      </c>
      <c r="L33" s="154">
        <v>41275</v>
      </c>
      <c r="M33" s="145"/>
      <c r="N33" s="146">
        <v>4</v>
      </c>
      <c r="O33" s="143">
        <v>1</v>
      </c>
      <c r="P33" s="147"/>
      <c r="Q33" s="26">
        <f t="shared" si="11"/>
        <v>76.11</v>
      </c>
      <c r="R33" s="27">
        <f t="shared" si="12"/>
        <v>76.119500000000002</v>
      </c>
      <c r="S33" s="28">
        <f t="shared" si="13"/>
        <v>1.7900000000000063</v>
      </c>
      <c r="T33" s="29">
        <f t="shared" si="14"/>
        <v>2.4085037674919353E-2</v>
      </c>
      <c r="U33" s="151"/>
      <c r="W33" s="47">
        <f t="shared" si="15"/>
        <v>77.070400000000006</v>
      </c>
      <c r="X33" s="155">
        <f t="shared" si="16"/>
        <v>77.070384799999999</v>
      </c>
      <c r="Y33" s="28">
        <f t="shared" si="17"/>
        <v>0.9508847999999972</v>
      </c>
      <c r="Z33" s="29">
        <f t="shared" si="18"/>
        <v>1.2492000078823392E-2</v>
      </c>
      <c r="AA33" s="151"/>
    </row>
    <row r="34" spans="1:27" s="39" customFormat="1" ht="39" customHeight="1" x14ac:dyDescent="0.25">
      <c r="A34" s="18">
        <v>33</v>
      </c>
      <c r="B34" s="162" t="s">
        <v>2185</v>
      </c>
      <c r="C34" s="138" t="s">
        <v>2108</v>
      </c>
      <c r="D34" s="156" t="s">
        <v>2191</v>
      </c>
      <c r="E34" s="183" t="s">
        <v>2192</v>
      </c>
      <c r="F34" s="141">
        <v>51.61</v>
      </c>
      <c r="G34" s="184">
        <v>50</v>
      </c>
      <c r="H34" s="185"/>
      <c r="I34" s="138"/>
      <c r="J34" s="143" t="s">
        <v>31</v>
      </c>
      <c r="K34" s="143" t="s">
        <v>26</v>
      </c>
      <c r="L34" s="154">
        <v>41275</v>
      </c>
      <c r="M34" s="145"/>
      <c r="N34" s="146">
        <v>4</v>
      </c>
      <c r="O34" s="143">
        <v>1</v>
      </c>
      <c r="P34" s="147"/>
      <c r="Q34" s="26">
        <f t="shared" si="11"/>
        <v>52.85</v>
      </c>
      <c r="R34" s="27">
        <f t="shared" si="12"/>
        <v>52.8596</v>
      </c>
      <c r="S34" s="28">
        <f t="shared" si="13"/>
        <v>1.240000000000002</v>
      </c>
      <c r="T34" s="29">
        <f t="shared" si="14"/>
        <v>2.4026351482270916E-2</v>
      </c>
      <c r="U34" s="151"/>
      <c r="W34" s="47">
        <f t="shared" si="15"/>
        <v>53.5199</v>
      </c>
      <c r="X34" s="155">
        <f t="shared" si="16"/>
        <v>53.519922100000002</v>
      </c>
      <c r="Y34" s="28">
        <f t="shared" si="17"/>
        <v>0.66032210000000191</v>
      </c>
      <c r="Z34" s="29">
        <f t="shared" si="18"/>
        <v>1.249199956110152E-2</v>
      </c>
      <c r="AA34" s="151"/>
    </row>
    <row r="35" spans="1:27" s="39" customFormat="1" ht="39" customHeight="1" x14ac:dyDescent="0.25">
      <c r="A35" s="18">
        <v>34</v>
      </c>
      <c r="B35" s="162" t="s">
        <v>2193</v>
      </c>
      <c r="C35" s="138" t="s">
        <v>2108</v>
      </c>
      <c r="D35" s="163" t="s">
        <v>2194</v>
      </c>
      <c r="E35" s="186" t="s">
        <v>2195</v>
      </c>
      <c r="F35" s="141">
        <v>50</v>
      </c>
      <c r="G35" s="176">
        <v>50</v>
      </c>
      <c r="H35" s="187"/>
      <c r="I35" s="188" t="s">
        <v>2196</v>
      </c>
      <c r="J35" s="189" t="s">
        <v>31</v>
      </c>
      <c r="K35" s="168"/>
      <c r="L35" s="154">
        <v>41275</v>
      </c>
      <c r="M35" s="190"/>
      <c r="N35" s="191">
        <v>1</v>
      </c>
      <c r="O35" s="192">
        <v>1</v>
      </c>
      <c r="P35" s="147"/>
      <c r="Q35" s="26">
        <f t="shared" si="11"/>
        <v>51.21</v>
      </c>
      <c r="R35" s="27">
        <f t="shared" si="12"/>
        <v>51.210700000000003</v>
      </c>
      <c r="S35" s="28">
        <f t="shared" si="13"/>
        <v>1.2100000000000009</v>
      </c>
      <c r="T35" s="29">
        <f t="shared" si="14"/>
        <v>2.4200000000000017E-2</v>
      </c>
      <c r="U35" s="151"/>
      <c r="W35" s="47">
        <f t="shared" si="15"/>
        <v>51.8504</v>
      </c>
      <c r="X35" s="155">
        <f t="shared" si="16"/>
        <v>51.850424099999998</v>
      </c>
      <c r="Y35" s="28">
        <f t="shared" si="17"/>
        <v>0.63972409999999513</v>
      </c>
      <c r="Z35" s="29">
        <f t="shared" si="18"/>
        <v>1.2492000695167125E-2</v>
      </c>
      <c r="AA35" s="151"/>
    </row>
    <row r="36" spans="1:27" s="39" customFormat="1" ht="39" customHeight="1" x14ac:dyDescent="0.25">
      <c r="A36" s="18">
        <v>35</v>
      </c>
      <c r="B36" s="162" t="s">
        <v>2193</v>
      </c>
      <c r="C36" s="138" t="s">
        <v>2108</v>
      </c>
      <c r="D36" s="163" t="s">
        <v>2197</v>
      </c>
      <c r="E36" s="186" t="s">
        <v>2195</v>
      </c>
      <c r="F36" s="141">
        <v>15</v>
      </c>
      <c r="G36" s="176">
        <v>15</v>
      </c>
      <c r="H36" s="187"/>
      <c r="I36" s="188" t="s">
        <v>2196</v>
      </c>
      <c r="J36" s="189" t="s">
        <v>31</v>
      </c>
      <c r="K36" s="168"/>
      <c r="L36" s="193">
        <v>41275</v>
      </c>
      <c r="M36" s="190"/>
      <c r="N36" s="191">
        <v>1</v>
      </c>
      <c r="O36" s="192">
        <v>1</v>
      </c>
      <c r="P36" s="147"/>
      <c r="Q36" s="26">
        <f t="shared" si="11"/>
        <v>15.36</v>
      </c>
      <c r="R36" s="27">
        <f t="shared" si="12"/>
        <v>15.363200000000001</v>
      </c>
      <c r="S36" s="28">
        <f t="shared" si="13"/>
        <v>0.35999999999999943</v>
      </c>
      <c r="T36" s="29">
        <f t="shared" si="14"/>
        <v>2.3999999999999962E-2</v>
      </c>
      <c r="U36" s="151"/>
      <c r="W36" s="47">
        <f t="shared" si="15"/>
        <v>15.555099999999999</v>
      </c>
      <c r="X36" s="155">
        <f t="shared" si="16"/>
        <v>15.5551171</v>
      </c>
      <c r="Y36" s="28">
        <f t="shared" si="17"/>
        <v>0.19191709999999951</v>
      </c>
      <c r="Z36" s="29">
        <f t="shared" si="18"/>
        <v>1.2492000364507361E-2</v>
      </c>
      <c r="AA36" s="151"/>
    </row>
    <row r="37" spans="1:27" s="39" customFormat="1" ht="39" customHeight="1" x14ac:dyDescent="0.25">
      <c r="A37" s="18">
        <v>36</v>
      </c>
      <c r="B37" s="162" t="s">
        <v>2193</v>
      </c>
      <c r="C37" s="138" t="s">
        <v>2108</v>
      </c>
      <c r="D37" s="163" t="s">
        <v>2198</v>
      </c>
      <c r="E37" s="164" t="s">
        <v>2183</v>
      </c>
      <c r="F37" s="141">
        <v>70</v>
      </c>
      <c r="G37" s="176">
        <v>70</v>
      </c>
      <c r="H37" s="187"/>
      <c r="I37" s="188" t="s">
        <v>2196</v>
      </c>
      <c r="J37" s="189" t="s">
        <v>31</v>
      </c>
      <c r="K37" s="168"/>
      <c r="L37" s="193">
        <v>41275</v>
      </c>
      <c r="M37" s="178"/>
      <c r="N37" s="170">
        <v>1</v>
      </c>
      <c r="O37" s="192">
        <v>1</v>
      </c>
      <c r="P37" s="147"/>
      <c r="Q37" s="26">
        <f t="shared" si="11"/>
        <v>71.69</v>
      </c>
      <c r="R37" s="27">
        <f t="shared" si="12"/>
        <v>71.694900000000004</v>
      </c>
      <c r="S37" s="28">
        <f t="shared" si="13"/>
        <v>1.6899999999999977</v>
      </c>
      <c r="T37" s="29">
        <f t="shared" si="14"/>
        <v>2.4142857142857112E-2</v>
      </c>
      <c r="U37" s="151"/>
      <c r="W37" s="47">
        <f t="shared" si="15"/>
        <v>72.590500000000006</v>
      </c>
      <c r="X37" s="155">
        <f t="shared" si="16"/>
        <v>72.590512700000005</v>
      </c>
      <c r="Y37" s="28">
        <f t="shared" si="17"/>
        <v>0.89561270000000093</v>
      </c>
      <c r="Z37" s="29">
        <f t="shared" si="18"/>
        <v>1.2492000128321553E-2</v>
      </c>
      <c r="AA37" s="151"/>
    </row>
    <row r="38" spans="1:27" ht="39" customHeight="1" x14ac:dyDescent="0.25">
      <c r="A38" s="18">
        <v>37</v>
      </c>
      <c r="B38" s="162" t="s">
        <v>2199</v>
      </c>
      <c r="C38" s="138" t="s">
        <v>2108</v>
      </c>
      <c r="D38" s="163" t="s">
        <v>2200</v>
      </c>
      <c r="E38" s="167" t="s">
        <v>2201</v>
      </c>
      <c r="F38" s="141">
        <v>36.130000000000003</v>
      </c>
      <c r="G38" s="194">
        <v>35</v>
      </c>
      <c r="H38" s="53"/>
      <c r="I38" s="138"/>
      <c r="J38" s="143" t="s">
        <v>31</v>
      </c>
      <c r="K38" s="143"/>
      <c r="L38" s="193">
        <v>41275</v>
      </c>
      <c r="M38" s="145"/>
      <c r="N38" s="146">
        <v>1</v>
      </c>
      <c r="O38" s="143">
        <v>1</v>
      </c>
      <c r="P38" s="147"/>
      <c r="Q38" s="26">
        <f t="shared" si="11"/>
        <v>37</v>
      </c>
      <c r="R38" s="27">
        <f t="shared" si="12"/>
        <v>37.004800000000003</v>
      </c>
      <c r="S38" s="28">
        <f t="shared" si="13"/>
        <v>0.86999999999999744</v>
      </c>
      <c r="T38" s="29">
        <f t="shared" si="14"/>
        <v>2.4079712150567322E-2</v>
      </c>
      <c r="U38" s="151"/>
      <c r="V38" s="39"/>
      <c r="W38" s="47">
        <f t="shared" si="15"/>
        <v>37.467100000000002</v>
      </c>
      <c r="X38" s="155">
        <f t="shared" si="16"/>
        <v>37.467064000000001</v>
      </c>
      <c r="Y38" s="28">
        <f t="shared" si="17"/>
        <v>0.46226399999999757</v>
      </c>
      <c r="Z38" s="29">
        <f t="shared" si="18"/>
        <v>1.249200103770315E-2</v>
      </c>
      <c r="AA38" s="151"/>
    </row>
    <row r="39" spans="1:27" ht="39" customHeight="1" x14ac:dyDescent="0.25">
      <c r="A39" s="18">
        <v>38</v>
      </c>
      <c r="B39" s="162" t="s">
        <v>2199</v>
      </c>
      <c r="C39" s="138" t="s">
        <v>2108</v>
      </c>
      <c r="D39" s="163" t="s">
        <v>2202</v>
      </c>
      <c r="E39" s="167" t="s">
        <v>2201</v>
      </c>
      <c r="F39" s="141">
        <v>4.12</v>
      </c>
      <c r="G39" s="194">
        <v>4</v>
      </c>
      <c r="H39" s="166"/>
      <c r="I39" s="167"/>
      <c r="J39" s="143" t="s">
        <v>31</v>
      </c>
      <c r="K39" s="168"/>
      <c r="L39" s="177">
        <v>41275</v>
      </c>
      <c r="M39" s="178"/>
      <c r="N39" s="170">
        <v>1</v>
      </c>
      <c r="O39" s="161">
        <v>1</v>
      </c>
      <c r="P39" s="147"/>
      <c r="Q39" s="26">
        <f t="shared" si="11"/>
        <v>4.21</v>
      </c>
      <c r="R39" s="27">
        <f t="shared" si="12"/>
        <v>4.2196999999999996</v>
      </c>
      <c r="S39" s="28">
        <f t="shared" si="13"/>
        <v>8.9999999999999858E-2</v>
      </c>
      <c r="T39" s="29">
        <f t="shared" si="14"/>
        <v>2.1844660194174723E-2</v>
      </c>
      <c r="U39" s="151"/>
      <c r="V39" s="39"/>
      <c r="W39" s="47">
        <f t="shared" si="15"/>
        <v>4.2724000000000002</v>
      </c>
      <c r="X39" s="155">
        <f t="shared" si="16"/>
        <v>4.2724125000000006</v>
      </c>
      <c r="Y39" s="28">
        <f t="shared" si="17"/>
        <v>5.271250000000105E-2</v>
      </c>
      <c r="Z39" s="29">
        <f t="shared" si="18"/>
        <v>1.2492001801076156E-2</v>
      </c>
      <c r="AA39" s="151"/>
    </row>
    <row r="40" spans="1:27" ht="39" customHeight="1" x14ac:dyDescent="0.25">
      <c r="A40" s="18">
        <v>39</v>
      </c>
      <c r="B40" s="162" t="s">
        <v>2199</v>
      </c>
      <c r="C40" s="138" t="s">
        <v>2108</v>
      </c>
      <c r="D40" s="163" t="s">
        <v>2203</v>
      </c>
      <c r="E40" s="167" t="s">
        <v>2204</v>
      </c>
      <c r="F40" s="141">
        <v>70</v>
      </c>
      <c r="G40" s="194">
        <v>70</v>
      </c>
      <c r="H40" s="166"/>
      <c r="I40" s="167"/>
      <c r="J40" s="143" t="s">
        <v>31</v>
      </c>
      <c r="K40" s="168"/>
      <c r="L40" s="177">
        <v>41275</v>
      </c>
      <c r="M40" s="178"/>
      <c r="N40" s="170">
        <v>1</v>
      </c>
      <c r="O40" s="192">
        <v>1</v>
      </c>
      <c r="P40" s="147"/>
      <c r="Q40" s="26">
        <f t="shared" si="11"/>
        <v>71.69</v>
      </c>
      <c r="R40" s="27">
        <f t="shared" si="12"/>
        <v>71.694900000000004</v>
      </c>
      <c r="S40" s="28">
        <f t="shared" si="13"/>
        <v>1.6899999999999977</v>
      </c>
      <c r="T40" s="29">
        <f t="shared" si="14"/>
        <v>2.4142857142857112E-2</v>
      </c>
      <c r="U40" s="151"/>
      <c r="V40" s="39"/>
      <c r="W40" s="47">
        <f t="shared" si="15"/>
        <v>72.590500000000006</v>
      </c>
      <c r="X40" s="155">
        <f t="shared" si="16"/>
        <v>72.590512700000005</v>
      </c>
      <c r="Y40" s="28">
        <f t="shared" si="17"/>
        <v>0.89561270000000093</v>
      </c>
      <c r="Z40" s="29">
        <f t="shared" si="18"/>
        <v>1.2492000128321553E-2</v>
      </c>
      <c r="AA40" s="151"/>
    </row>
    <row r="41" spans="1:27" ht="39" customHeight="1" x14ac:dyDescent="0.25">
      <c r="A41" s="18">
        <v>40</v>
      </c>
      <c r="B41" s="162" t="s">
        <v>2199</v>
      </c>
      <c r="C41" s="138" t="s">
        <v>2108</v>
      </c>
      <c r="D41" s="163" t="s">
        <v>2205</v>
      </c>
      <c r="E41" s="164" t="s">
        <v>2206</v>
      </c>
      <c r="F41" s="141">
        <v>3000</v>
      </c>
      <c r="G41" s="194">
        <v>3000</v>
      </c>
      <c r="H41" s="166"/>
      <c r="I41" s="167"/>
      <c r="J41" s="143" t="s">
        <v>31</v>
      </c>
      <c r="K41" s="168"/>
      <c r="L41" s="177">
        <v>41275</v>
      </c>
      <c r="M41" s="178"/>
      <c r="N41" s="170">
        <v>1</v>
      </c>
      <c r="O41" s="192">
        <v>1</v>
      </c>
      <c r="P41" s="147"/>
      <c r="Q41" s="26">
        <f t="shared" si="11"/>
        <v>3072.64</v>
      </c>
      <c r="R41" s="27">
        <f t="shared" si="12"/>
        <v>3072.6419999999998</v>
      </c>
      <c r="S41" s="28">
        <f t="shared" si="13"/>
        <v>72.639999999999873</v>
      </c>
      <c r="T41" s="29">
        <f t="shared" si="14"/>
        <v>2.4213333333333292E-2</v>
      </c>
      <c r="U41" s="151"/>
      <c r="V41" s="39"/>
      <c r="W41" s="47">
        <f t="shared" si="15"/>
        <v>3111.0254</v>
      </c>
      <c r="X41" s="155">
        <f t="shared" si="16"/>
        <v>3111.0254439</v>
      </c>
      <c r="Y41" s="28">
        <f t="shared" si="17"/>
        <v>38.383443900000202</v>
      </c>
      <c r="Z41" s="29">
        <f t="shared" si="18"/>
        <v>1.2492000011716369E-2</v>
      </c>
      <c r="AA41" s="151"/>
    </row>
    <row r="42" spans="1:27" ht="39" customHeight="1" x14ac:dyDescent="0.25">
      <c r="A42" s="18">
        <v>41</v>
      </c>
      <c r="B42" s="162" t="s">
        <v>2207</v>
      </c>
      <c r="C42" s="138" t="s">
        <v>2108</v>
      </c>
      <c r="D42" s="163" t="s">
        <v>2208</v>
      </c>
      <c r="E42" s="167" t="s">
        <v>2209</v>
      </c>
      <c r="F42" s="141">
        <v>51.61</v>
      </c>
      <c r="G42" s="194">
        <v>50</v>
      </c>
      <c r="H42" s="166"/>
      <c r="I42" s="167"/>
      <c r="J42" s="143" t="s">
        <v>31</v>
      </c>
      <c r="K42" s="168"/>
      <c r="L42" s="177">
        <v>41275</v>
      </c>
      <c r="M42" s="178"/>
      <c r="N42" s="170">
        <v>6</v>
      </c>
      <c r="O42" s="161">
        <v>1</v>
      </c>
      <c r="P42" s="147"/>
      <c r="Q42" s="26">
        <f t="shared" si="11"/>
        <v>52.85</v>
      </c>
      <c r="R42" s="27">
        <f t="shared" si="12"/>
        <v>52.8596</v>
      </c>
      <c r="S42" s="28">
        <f t="shared" si="13"/>
        <v>1.240000000000002</v>
      </c>
      <c r="T42" s="29">
        <f t="shared" si="14"/>
        <v>2.4026351482270916E-2</v>
      </c>
      <c r="U42" s="151"/>
      <c r="V42" s="39"/>
      <c r="W42" s="47">
        <f t="shared" si="15"/>
        <v>53.5199</v>
      </c>
      <c r="X42" s="155">
        <f t="shared" si="16"/>
        <v>53.519922100000002</v>
      </c>
      <c r="Y42" s="28">
        <f t="shared" si="17"/>
        <v>0.66032210000000191</v>
      </c>
      <c r="Z42" s="29">
        <f t="shared" si="18"/>
        <v>1.249199956110152E-2</v>
      </c>
      <c r="AA42" s="151"/>
    </row>
    <row r="43" spans="1:27" ht="39" customHeight="1" x14ac:dyDescent="0.25">
      <c r="A43" s="18">
        <v>42</v>
      </c>
      <c r="B43" s="162" t="s">
        <v>2199</v>
      </c>
      <c r="C43" s="138" t="s">
        <v>2108</v>
      </c>
      <c r="D43" s="163" t="s">
        <v>2210</v>
      </c>
      <c r="E43" s="167" t="s">
        <v>2211</v>
      </c>
      <c r="F43" s="141">
        <v>36.130000000000003</v>
      </c>
      <c r="G43" s="194">
        <v>35</v>
      </c>
      <c r="H43" s="166"/>
      <c r="I43" s="167"/>
      <c r="J43" s="143" t="s">
        <v>31</v>
      </c>
      <c r="K43" s="168"/>
      <c r="L43" s="177">
        <v>41275</v>
      </c>
      <c r="M43" s="178"/>
      <c r="N43" s="170">
        <v>1</v>
      </c>
      <c r="O43" s="161">
        <v>1</v>
      </c>
      <c r="P43" s="147"/>
      <c r="Q43" s="26">
        <f t="shared" si="11"/>
        <v>37</v>
      </c>
      <c r="R43" s="27">
        <f t="shared" si="12"/>
        <v>37.004800000000003</v>
      </c>
      <c r="S43" s="28">
        <f t="shared" si="13"/>
        <v>0.86999999999999744</v>
      </c>
      <c r="T43" s="29">
        <f t="shared" si="14"/>
        <v>2.4079712150567322E-2</v>
      </c>
      <c r="U43" s="151"/>
      <c r="V43" s="39"/>
      <c r="W43" s="47">
        <f t="shared" si="15"/>
        <v>37.467100000000002</v>
      </c>
      <c r="X43" s="155">
        <f t="shared" si="16"/>
        <v>37.467064000000001</v>
      </c>
      <c r="Y43" s="28">
        <f t="shared" si="17"/>
        <v>0.46226399999999757</v>
      </c>
      <c r="Z43" s="29">
        <f t="shared" si="18"/>
        <v>1.249200103770315E-2</v>
      </c>
      <c r="AA43" s="151"/>
    </row>
    <row r="44" spans="1:27" ht="39" customHeight="1" x14ac:dyDescent="0.25">
      <c r="A44" s="18">
        <v>43</v>
      </c>
      <c r="B44" s="162" t="s">
        <v>2199</v>
      </c>
      <c r="C44" s="138" t="s">
        <v>2108</v>
      </c>
      <c r="D44" s="163" t="s">
        <v>2212</v>
      </c>
      <c r="E44" s="167" t="s">
        <v>2213</v>
      </c>
      <c r="F44" s="141" t="s">
        <v>2113</v>
      </c>
      <c r="G44" s="194" t="s">
        <v>2113</v>
      </c>
      <c r="H44" s="166"/>
      <c r="I44" s="167"/>
      <c r="J44" s="143" t="s">
        <v>26</v>
      </c>
      <c r="K44" s="168"/>
      <c r="L44" s="177" t="s">
        <v>2113</v>
      </c>
      <c r="M44" s="178"/>
      <c r="N44" s="170">
        <v>1</v>
      </c>
      <c r="O44" s="161">
        <v>4</v>
      </c>
      <c r="P44" s="147"/>
      <c r="Q44" s="172" t="str">
        <f t="shared" si="11"/>
        <v>Calculation</v>
      </c>
      <c r="R44" s="149" t="str">
        <f t="shared" si="12"/>
        <v>Calculation</v>
      </c>
      <c r="S44" s="195" t="e">
        <f t="shared" si="13"/>
        <v>#VALUE!</v>
      </c>
      <c r="T44" s="196" t="e">
        <f t="shared" si="14"/>
        <v>#VALUE!</v>
      </c>
      <c r="U44" s="151"/>
      <c r="V44" s="39"/>
      <c r="W44" s="152" t="str">
        <f>Q44</f>
        <v>Calculation</v>
      </c>
      <c r="X44" s="149" t="str">
        <f>R44</f>
        <v>Calculation</v>
      </c>
      <c r="Y44" s="149" t="e">
        <f t="shared" ref="Y44:Z44" si="19">S44</f>
        <v>#VALUE!</v>
      </c>
      <c r="Z44" s="149" t="e">
        <f t="shared" si="19"/>
        <v>#VALUE!</v>
      </c>
      <c r="AA44" s="151"/>
    </row>
    <row r="45" spans="1:27" ht="39" customHeight="1" x14ac:dyDescent="0.25">
      <c r="A45" s="18">
        <v>44</v>
      </c>
      <c r="B45" s="162" t="s">
        <v>2214</v>
      </c>
      <c r="C45" s="138" t="s">
        <v>2108</v>
      </c>
      <c r="D45" s="163" t="s">
        <v>2215</v>
      </c>
      <c r="E45" s="197">
        <v>124</v>
      </c>
      <c r="F45" s="141">
        <v>70</v>
      </c>
      <c r="G45" s="194">
        <v>70</v>
      </c>
      <c r="H45" s="166"/>
      <c r="I45" s="167"/>
      <c r="J45" s="143" t="s">
        <v>31</v>
      </c>
      <c r="K45" s="168"/>
      <c r="L45" s="177">
        <v>41275</v>
      </c>
      <c r="M45" s="178"/>
      <c r="N45" s="170">
        <v>1</v>
      </c>
      <c r="O45" s="192">
        <v>1</v>
      </c>
      <c r="P45" s="147"/>
      <c r="Q45" s="26">
        <f t="shared" si="11"/>
        <v>71.69</v>
      </c>
      <c r="R45" s="27">
        <f t="shared" si="12"/>
        <v>71.694900000000004</v>
      </c>
      <c r="S45" s="28">
        <f t="shared" si="13"/>
        <v>1.6899999999999977</v>
      </c>
      <c r="T45" s="29">
        <f t="shared" si="14"/>
        <v>2.4142857142857112E-2</v>
      </c>
      <c r="U45" s="151"/>
      <c r="V45" s="39"/>
      <c r="W45" s="47">
        <f t="shared" ref="W45:W108" si="20">IF(O45=1,ROUND(R45*$AA$1*100,2)/100,R45)</f>
        <v>72.590500000000006</v>
      </c>
      <c r="X45" s="155">
        <f t="shared" ref="X45:X108" si="21">IF(O45=1,ROUND(R45*$AA$1*1000,4)/1000,R45)</f>
        <v>72.590512700000005</v>
      </c>
      <c r="Y45" s="28">
        <f t="shared" ref="Y45:Y108" si="22">X45-R45</f>
        <v>0.89561270000000093</v>
      </c>
      <c r="Z45" s="29">
        <f t="shared" ref="Z45:Z108" si="23">IF(R45&lt;&gt;0,Y45/R45,0)</f>
        <v>1.2492000128321553E-2</v>
      </c>
      <c r="AA45" s="151"/>
    </row>
    <row r="46" spans="1:27" ht="39" customHeight="1" x14ac:dyDescent="0.25">
      <c r="A46" s="18">
        <v>45</v>
      </c>
      <c r="B46" s="162" t="s">
        <v>2214</v>
      </c>
      <c r="C46" s="138" t="s">
        <v>2108</v>
      </c>
      <c r="D46" s="163" t="s">
        <v>2216</v>
      </c>
      <c r="E46" s="197">
        <v>124</v>
      </c>
      <c r="F46" s="141">
        <v>70</v>
      </c>
      <c r="G46" s="194">
        <v>70</v>
      </c>
      <c r="H46" s="166"/>
      <c r="I46" s="167"/>
      <c r="J46" s="143" t="s">
        <v>31</v>
      </c>
      <c r="K46" s="168"/>
      <c r="L46" s="177">
        <v>41275</v>
      </c>
      <c r="M46" s="178"/>
      <c r="N46" s="170">
        <v>6</v>
      </c>
      <c r="O46" s="192">
        <v>1</v>
      </c>
      <c r="P46" s="147"/>
      <c r="Q46" s="26">
        <f t="shared" si="11"/>
        <v>71.69</v>
      </c>
      <c r="R46" s="27">
        <f t="shared" si="12"/>
        <v>71.694900000000004</v>
      </c>
      <c r="S46" s="28">
        <f t="shared" si="13"/>
        <v>1.6899999999999977</v>
      </c>
      <c r="T46" s="29">
        <f t="shared" si="14"/>
        <v>2.4142857142857112E-2</v>
      </c>
      <c r="U46" s="151"/>
      <c r="V46" s="39"/>
      <c r="W46" s="47">
        <f t="shared" si="20"/>
        <v>72.590500000000006</v>
      </c>
      <c r="X46" s="155">
        <f t="shared" si="21"/>
        <v>72.590512700000005</v>
      </c>
      <c r="Y46" s="28">
        <f t="shared" si="22"/>
        <v>0.89561270000000093</v>
      </c>
      <c r="Z46" s="29">
        <f t="shared" si="23"/>
        <v>1.2492000128321553E-2</v>
      </c>
      <c r="AA46" s="151"/>
    </row>
    <row r="47" spans="1:27" ht="39" customHeight="1" x14ac:dyDescent="0.25">
      <c r="A47" s="18">
        <v>46</v>
      </c>
      <c r="B47" s="162" t="s">
        <v>2214</v>
      </c>
      <c r="C47" s="138" t="s">
        <v>2108</v>
      </c>
      <c r="D47" s="163" t="s">
        <v>2217</v>
      </c>
      <c r="E47" s="197">
        <v>124</v>
      </c>
      <c r="F47" s="141">
        <v>75</v>
      </c>
      <c r="G47" s="194">
        <v>75</v>
      </c>
      <c r="H47" s="166"/>
      <c r="I47" s="167"/>
      <c r="J47" s="143" t="s">
        <v>31</v>
      </c>
      <c r="K47" s="168"/>
      <c r="L47" s="177">
        <v>41275</v>
      </c>
      <c r="M47" s="178"/>
      <c r="N47" s="170">
        <v>6</v>
      </c>
      <c r="O47" s="192">
        <v>1</v>
      </c>
      <c r="P47" s="147"/>
      <c r="Q47" s="26">
        <f t="shared" si="11"/>
        <v>76.81</v>
      </c>
      <c r="R47" s="27">
        <f t="shared" si="12"/>
        <v>76.816000000000003</v>
      </c>
      <c r="S47" s="28">
        <f t="shared" si="13"/>
        <v>1.8100000000000023</v>
      </c>
      <c r="T47" s="29">
        <f t="shared" si="14"/>
        <v>2.4133333333333364E-2</v>
      </c>
      <c r="U47" s="151"/>
      <c r="V47" s="39"/>
      <c r="W47" s="47">
        <f t="shared" si="20"/>
        <v>77.775599999999997</v>
      </c>
      <c r="X47" s="155">
        <f t="shared" si="21"/>
        <v>77.775585500000005</v>
      </c>
      <c r="Y47" s="28">
        <f t="shared" si="22"/>
        <v>0.95958550000000287</v>
      </c>
      <c r="Z47" s="29">
        <f t="shared" si="23"/>
        <v>1.2492000364507431E-2</v>
      </c>
      <c r="AA47" s="151"/>
    </row>
    <row r="48" spans="1:27" ht="39" customHeight="1" x14ac:dyDescent="0.25">
      <c r="A48" s="18">
        <v>47</v>
      </c>
      <c r="B48" s="162" t="s">
        <v>2199</v>
      </c>
      <c r="C48" s="138" t="s">
        <v>2108</v>
      </c>
      <c r="D48" s="163" t="s">
        <v>2218</v>
      </c>
      <c r="E48" s="164" t="s">
        <v>2183</v>
      </c>
      <c r="F48" s="141">
        <v>70</v>
      </c>
      <c r="G48" s="176">
        <v>70</v>
      </c>
      <c r="H48" s="166"/>
      <c r="I48" s="167"/>
      <c r="J48" s="143" t="s">
        <v>31</v>
      </c>
      <c r="K48" s="168"/>
      <c r="L48" s="177">
        <v>41275</v>
      </c>
      <c r="M48" s="178"/>
      <c r="N48" s="170">
        <v>1</v>
      </c>
      <c r="O48" s="192">
        <v>1</v>
      </c>
      <c r="P48" s="147"/>
      <c r="Q48" s="26">
        <f t="shared" si="11"/>
        <v>71.69</v>
      </c>
      <c r="R48" s="27">
        <f t="shared" si="12"/>
        <v>71.694900000000004</v>
      </c>
      <c r="S48" s="28">
        <f t="shared" si="13"/>
        <v>1.6899999999999977</v>
      </c>
      <c r="T48" s="29">
        <f t="shared" si="14"/>
        <v>2.4142857142857112E-2</v>
      </c>
      <c r="U48" s="151"/>
      <c r="V48" s="39"/>
      <c r="W48" s="47">
        <f t="shared" si="20"/>
        <v>72.590500000000006</v>
      </c>
      <c r="X48" s="155">
        <f t="shared" si="21"/>
        <v>72.590512700000005</v>
      </c>
      <c r="Y48" s="28">
        <f t="shared" si="22"/>
        <v>0.89561270000000093</v>
      </c>
      <c r="Z48" s="29">
        <f t="shared" si="23"/>
        <v>1.2492000128321553E-2</v>
      </c>
      <c r="AA48" s="151"/>
    </row>
    <row r="49" spans="1:27" ht="39" customHeight="1" x14ac:dyDescent="0.25">
      <c r="A49" s="18">
        <v>48</v>
      </c>
      <c r="B49" s="162" t="s">
        <v>2219</v>
      </c>
      <c r="C49" s="138" t="s">
        <v>2108</v>
      </c>
      <c r="D49" s="163" t="s">
        <v>2220</v>
      </c>
      <c r="E49" s="164" t="s">
        <v>2221</v>
      </c>
      <c r="F49" s="141">
        <v>72.260000000000005</v>
      </c>
      <c r="G49" s="194">
        <v>70</v>
      </c>
      <c r="H49" s="166"/>
      <c r="I49" s="167"/>
      <c r="J49" s="143" t="s">
        <v>31</v>
      </c>
      <c r="K49" s="168"/>
      <c r="L49" s="177">
        <v>41275</v>
      </c>
      <c r="M49" s="178"/>
      <c r="N49" s="170">
        <v>1</v>
      </c>
      <c r="O49" s="161">
        <v>1</v>
      </c>
      <c r="P49" s="147"/>
      <c r="Q49" s="26">
        <f t="shared" si="11"/>
        <v>74</v>
      </c>
      <c r="R49" s="27">
        <f t="shared" si="12"/>
        <v>74.009699999999995</v>
      </c>
      <c r="S49" s="28">
        <f t="shared" si="13"/>
        <v>1.7399999999999949</v>
      </c>
      <c r="T49" s="29">
        <f t="shared" si="14"/>
        <v>2.4079712150567322E-2</v>
      </c>
      <c r="U49" s="151"/>
      <c r="V49" s="39"/>
      <c r="W49" s="47">
        <f t="shared" si="20"/>
        <v>74.934200000000004</v>
      </c>
      <c r="X49" s="155">
        <f t="shared" si="21"/>
        <v>74.934229200000004</v>
      </c>
      <c r="Y49" s="28">
        <f t="shared" si="22"/>
        <v>0.92452920000000915</v>
      </c>
      <c r="Z49" s="29">
        <f t="shared" si="23"/>
        <v>1.2492000372924214E-2</v>
      </c>
      <c r="AA49" s="151"/>
    </row>
    <row r="50" spans="1:27" ht="39" customHeight="1" x14ac:dyDescent="0.25">
      <c r="A50" s="18">
        <v>49</v>
      </c>
      <c r="B50" s="162" t="s">
        <v>2219</v>
      </c>
      <c r="C50" s="138" t="s">
        <v>2108</v>
      </c>
      <c r="D50" s="163" t="s">
        <v>2222</v>
      </c>
      <c r="E50" s="164" t="s">
        <v>2221</v>
      </c>
      <c r="F50" s="141">
        <v>77.42</v>
      </c>
      <c r="G50" s="194">
        <v>75</v>
      </c>
      <c r="H50" s="166"/>
      <c r="I50" s="167"/>
      <c r="J50" s="143" t="s">
        <v>31</v>
      </c>
      <c r="K50" s="168"/>
      <c r="L50" s="177">
        <v>41275</v>
      </c>
      <c r="M50" s="178"/>
      <c r="N50" s="170">
        <v>1</v>
      </c>
      <c r="O50" s="161">
        <v>1</v>
      </c>
      <c r="P50" s="147"/>
      <c r="Q50" s="26">
        <f t="shared" si="11"/>
        <v>79.290000000000006</v>
      </c>
      <c r="R50" s="27">
        <f t="shared" si="12"/>
        <v>79.294600000000003</v>
      </c>
      <c r="S50" s="28">
        <f t="shared" si="13"/>
        <v>1.8700000000000045</v>
      </c>
      <c r="T50" s="29">
        <f t="shared" si="14"/>
        <v>2.4153965383621863E-2</v>
      </c>
      <c r="U50" s="151"/>
      <c r="V50" s="39"/>
      <c r="W50" s="47">
        <f t="shared" si="20"/>
        <v>80.2851</v>
      </c>
      <c r="X50" s="155">
        <f t="shared" si="21"/>
        <v>80.285148100000001</v>
      </c>
      <c r="Y50" s="28">
        <f t="shared" si="22"/>
        <v>0.99054809999999804</v>
      </c>
      <c r="Z50" s="29">
        <f t="shared" si="23"/>
        <v>1.2491999455196167E-2</v>
      </c>
      <c r="AA50" s="151"/>
    </row>
    <row r="51" spans="1:27" ht="39" customHeight="1" x14ac:dyDescent="0.25">
      <c r="A51" s="18">
        <v>50</v>
      </c>
      <c r="B51" s="162" t="s">
        <v>2223</v>
      </c>
      <c r="C51" s="138" t="s">
        <v>2108</v>
      </c>
      <c r="D51" s="163" t="s">
        <v>2224</v>
      </c>
      <c r="E51" s="164" t="s">
        <v>2221</v>
      </c>
      <c r="F51" s="141">
        <v>82.58</v>
      </c>
      <c r="G51" s="194">
        <v>80</v>
      </c>
      <c r="H51" s="166"/>
      <c r="I51" s="167"/>
      <c r="J51" s="143" t="s">
        <v>31</v>
      </c>
      <c r="K51" s="168"/>
      <c r="L51" s="177">
        <v>41275</v>
      </c>
      <c r="M51" s="178"/>
      <c r="N51" s="170">
        <v>1</v>
      </c>
      <c r="O51" s="161">
        <v>1</v>
      </c>
      <c r="P51" s="147"/>
      <c r="Q51" s="26">
        <f t="shared" si="11"/>
        <v>84.57</v>
      </c>
      <c r="R51" s="27">
        <f t="shared" si="12"/>
        <v>84.579499999999996</v>
      </c>
      <c r="S51" s="28">
        <f t="shared" si="13"/>
        <v>1.9899999999999949</v>
      </c>
      <c r="T51" s="29">
        <f t="shared" si="14"/>
        <v>2.4097844514410209E-2</v>
      </c>
      <c r="U51" s="151"/>
      <c r="V51" s="39"/>
      <c r="W51" s="47">
        <f t="shared" si="20"/>
        <v>85.636099999999999</v>
      </c>
      <c r="X51" s="155">
        <f t="shared" si="21"/>
        <v>85.636067100000005</v>
      </c>
      <c r="Y51" s="28">
        <f t="shared" si="22"/>
        <v>1.0565671000000094</v>
      </c>
      <c r="Z51" s="29">
        <f t="shared" si="23"/>
        <v>1.2491999834475369E-2</v>
      </c>
      <c r="AA51" s="151"/>
    </row>
    <row r="52" spans="1:27" ht="39" customHeight="1" x14ac:dyDescent="0.25">
      <c r="A52" s="18">
        <v>51</v>
      </c>
      <c r="B52" s="162" t="s">
        <v>2223</v>
      </c>
      <c r="C52" s="138" t="s">
        <v>2108</v>
      </c>
      <c r="D52" s="163" t="s">
        <v>2225</v>
      </c>
      <c r="E52" s="164" t="s">
        <v>2221</v>
      </c>
      <c r="F52" s="141">
        <v>7.22</v>
      </c>
      <c r="G52" s="194">
        <v>7</v>
      </c>
      <c r="H52" s="166"/>
      <c r="I52" s="167"/>
      <c r="J52" s="143" t="s">
        <v>31</v>
      </c>
      <c r="K52" s="168"/>
      <c r="L52" s="177">
        <v>41275</v>
      </c>
      <c r="M52" s="178"/>
      <c r="N52" s="170">
        <v>1</v>
      </c>
      <c r="O52" s="161">
        <v>1</v>
      </c>
      <c r="P52" s="147"/>
      <c r="Q52" s="26">
        <f t="shared" si="11"/>
        <v>7.39</v>
      </c>
      <c r="R52" s="27">
        <f t="shared" si="12"/>
        <v>7.3948</v>
      </c>
      <c r="S52" s="28">
        <f t="shared" si="13"/>
        <v>0.16999999999999993</v>
      </c>
      <c r="T52" s="29">
        <f t="shared" si="14"/>
        <v>2.3545706371191126E-2</v>
      </c>
      <c r="U52" s="151"/>
      <c r="V52" s="39"/>
      <c r="W52" s="47">
        <f t="shared" si="20"/>
        <v>7.4872000000000005</v>
      </c>
      <c r="X52" s="155">
        <f t="shared" si="21"/>
        <v>7.4871758000000002</v>
      </c>
      <c r="Y52" s="28">
        <f t="shared" si="22"/>
        <v>9.2375800000000119E-2</v>
      </c>
      <c r="Z52" s="29">
        <f t="shared" si="23"/>
        <v>1.2491994374425287E-2</v>
      </c>
      <c r="AA52" s="151"/>
    </row>
    <row r="53" spans="1:27" ht="39" customHeight="1" x14ac:dyDescent="0.25">
      <c r="A53" s="18">
        <v>52</v>
      </c>
      <c r="B53" s="162" t="s">
        <v>2223</v>
      </c>
      <c r="C53" s="138" t="s">
        <v>2108</v>
      </c>
      <c r="D53" s="163" t="s">
        <v>2226</v>
      </c>
      <c r="E53" s="164" t="s">
        <v>2221</v>
      </c>
      <c r="F53" s="141">
        <v>1.03</v>
      </c>
      <c r="G53" s="176">
        <v>1</v>
      </c>
      <c r="H53" s="166"/>
      <c r="I53" s="167"/>
      <c r="J53" s="143" t="s">
        <v>31</v>
      </c>
      <c r="K53" s="168"/>
      <c r="L53" s="177">
        <v>41275</v>
      </c>
      <c r="M53" s="178"/>
      <c r="N53" s="170">
        <v>1</v>
      </c>
      <c r="O53" s="161">
        <v>1</v>
      </c>
      <c r="P53" s="147"/>
      <c r="Q53" s="26">
        <f t="shared" si="11"/>
        <v>1.05</v>
      </c>
      <c r="R53" s="27">
        <f t="shared" si="12"/>
        <v>1.0548999999999999</v>
      </c>
      <c r="S53" s="28">
        <f t="shared" si="13"/>
        <v>2.0000000000000018E-2</v>
      </c>
      <c r="T53" s="29">
        <f t="shared" si="14"/>
        <v>1.9417475728155355E-2</v>
      </c>
      <c r="U53" s="151"/>
      <c r="V53" s="39"/>
      <c r="W53" s="47">
        <f t="shared" si="20"/>
        <v>1.0681</v>
      </c>
      <c r="X53" s="155">
        <f t="shared" si="21"/>
        <v>1.0680778</v>
      </c>
      <c r="Y53" s="28">
        <f t="shared" si="22"/>
        <v>1.3177800000000017E-2</v>
      </c>
      <c r="Z53" s="29">
        <f t="shared" si="23"/>
        <v>1.2491989762062772E-2</v>
      </c>
      <c r="AA53" s="151"/>
    </row>
    <row r="54" spans="1:27" ht="39" customHeight="1" x14ac:dyDescent="0.25">
      <c r="A54" s="18">
        <v>53</v>
      </c>
      <c r="B54" s="162" t="s">
        <v>2223</v>
      </c>
      <c r="C54" s="138" t="s">
        <v>2108</v>
      </c>
      <c r="D54" s="163" t="s">
        <v>2227</v>
      </c>
      <c r="E54" s="164" t="s">
        <v>2221</v>
      </c>
      <c r="F54" s="141">
        <v>72.260000000000005</v>
      </c>
      <c r="G54" s="176">
        <v>70</v>
      </c>
      <c r="H54" s="166"/>
      <c r="I54" s="167"/>
      <c r="J54" s="143" t="s">
        <v>31</v>
      </c>
      <c r="K54" s="168"/>
      <c r="L54" s="177">
        <v>41275</v>
      </c>
      <c r="M54" s="178"/>
      <c r="N54" s="170">
        <v>1</v>
      </c>
      <c r="O54" s="161">
        <v>1</v>
      </c>
      <c r="P54" s="147"/>
      <c r="Q54" s="26">
        <f t="shared" si="11"/>
        <v>74</v>
      </c>
      <c r="R54" s="27">
        <f t="shared" si="12"/>
        <v>74.009699999999995</v>
      </c>
      <c r="S54" s="28">
        <f t="shared" si="13"/>
        <v>1.7399999999999949</v>
      </c>
      <c r="T54" s="29">
        <f t="shared" si="14"/>
        <v>2.4079712150567322E-2</v>
      </c>
      <c r="U54" s="151"/>
      <c r="V54" s="39"/>
      <c r="W54" s="47">
        <f t="shared" si="20"/>
        <v>74.934200000000004</v>
      </c>
      <c r="X54" s="155">
        <f t="shared" si="21"/>
        <v>74.934229200000004</v>
      </c>
      <c r="Y54" s="28">
        <f t="shared" si="22"/>
        <v>0.92452920000000915</v>
      </c>
      <c r="Z54" s="29">
        <f t="shared" si="23"/>
        <v>1.2492000372924214E-2</v>
      </c>
      <c r="AA54" s="151"/>
    </row>
    <row r="55" spans="1:27" ht="39" customHeight="1" x14ac:dyDescent="0.25">
      <c r="A55" s="18">
        <v>54</v>
      </c>
      <c r="B55" s="162" t="s">
        <v>2223</v>
      </c>
      <c r="C55" s="138" t="s">
        <v>2108</v>
      </c>
      <c r="D55" s="163" t="s">
        <v>2228</v>
      </c>
      <c r="E55" s="164" t="s">
        <v>2221</v>
      </c>
      <c r="F55" s="141">
        <v>77.42</v>
      </c>
      <c r="G55" s="176">
        <v>75</v>
      </c>
      <c r="H55" s="166"/>
      <c r="I55" s="167"/>
      <c r="J55" s="143" t="s">
        <v>31</v>
      </c>
      <c r="K55" s="168"/>
      <c r="L55" s="177">
        <v>41275</v>
      </c>
      <c r="M55" s="178"/>
      <c r="N55" s="170">
        <v>1</v>
      </c>
      <c r="O55" s="161">
        <v>1</v>
      </c>
      <c r="P55" s="147"/>
      <c r="Q55" s="26">
        <f t="shared" si="11"/>
        <v>79.290000000000006</v>
      </c>
      <c r="R55" s="27">
        <f t="shared" si="12"/>
        <v>79.294600000000003</v>
      </c>
      <c r="S55" s="28">
        <f t="shared" si="13"/>
        <v>1.8700000000000045</v>
      </c>
      <c r="T55" s="29">
        <f t="shared" si="14"/>
        <v>2.4153965383621863E-2</v>
      </c>
      <c r="U55" s="151"/>
      <c r="V55" s="39"/>
      <c r="W55" s="47">
        <f t="shared" si="20"/>
        <v>80.2851</v>
      </c>
      <c r="X55" s="155">
        <f t="shared" si="21"/>
        <v>80.285148100000001</v>
      </c>
      <c r="Y55" s="28">
        <f t="shared" si="22"/>
        <v>0.99054809999999804</v>
      </c>
      <c r="Z55" s="29">
        <f t="shared" si="23"/>
        <v>1.2491999455196167E-2</v>
      </c>
      <c r="AA55" s="151"/>
    </row>
    <row r="56" spans="1:27" ht="39" customHeight="1" x14ac:dyDescent="0.25">
      <c r="A56" s="18">
        <v>55</v>
      </c>
      <c r="B56" s="162" t="s">
        <v>2223</v>
      </c>
      <c r="C56" s="138" t="s">
        <v>2108</v>
      </c>
      <c r="D56" s="163" t="s">
        <v>2229</v>
      </c>
      <c r="E56" s="164" t="s">
        <v>2221</v>
      </c>
      <c r="F56" s="141">
        <v>82.58</v>
      </c>
      <c r="G56" s="176">
        <v>80</v>
      </c>
      <c r="H56" s="166"/>
      <c r="I56" s="167"/>
      <c r="J56" s="143" t="s">
        <v>31</v>
      </c>
      <c r="K56" s="168"/>
      <c r="L56" s="177">
        <v>41275</v>
      </c>
      <c r="M56" s="178"/>
      <c r="N56" s="170">
        <v>1</v>
      </c>
      <c r="O56" s="161">
        <v>1</v>
      </c>
      <c r="P56" s="147"/>
      <c r="Q56" s="26">
        <f t="shared" si="11"/>
        <v>84.57</v>
      </c>
      <c r="R56" s="27">
        <f t="shared" si="12"/>
        <v>84.579499999999996</v>
      </c>
      <c r="S56" s="28">
        <f t="shared" si="13"/>
        <v>1.9899999999999949</v>
      </c>
      <c r="T56" s="29">
        <f t="shared" si="14"/>
        <v>2.4097844514410209E-2</v>
      </c>
      <c r="U56" s="151"/>
      <c r="V56" s="39"/>
      <c r="W56" s="47">
        <f t="shared" si="20"/>
        <v>85.636099999999999</v>
      </c>
      <c r="X56" s="155">
        <f t="shared" si="21"/>
        <v>85.636067100000005</v>
      </c>
      <c r="Y56" s="28">
        <f t="shared" si="22"/>
        <v>1.0565671000000094</v>
      </c>
      <c r="Z56" s="29">
        <f t="shared" si="23"/>
        <v>1.2491999834475369E-2</v>
      </c>
      <c r="AA56" s="151"/>
    </row>
    <row r="57" spans="1:27" ht="39" customHeight="1" x14ac:dyDescent="0.25">
      <c r="A57" s="18">
        <v>56</v>
      </c>
      <c r="B57" s="162" t="s">
        <v>2223</v>
      </c>
      <c r="C57" s="138" t="s">
        <v>2108</v>
      </c>
      <c r="D57" s="163" t="s">
        <v>2230</v>
      </c>
      <c r="E57" s="164" t="s">
        <v>2231</v>
      </c>
      <c r="F57" s="141">
        <v>1.03</v>
      </c>
      <c r="G57" s="176">
        <v>1</v>
      </c>
      <c r="H57" s="166"/>
      <c r="I57" s="167" t="s">
        <v>2232</v>
      </c>
      <c r="J57" s="143" t="s">
        <v>31</v>
      </c>
      <c r="K57" s="168"/>
      <c r="L57" s="177">
        <v>41275</v>
      </c>
      <c r="M57" s="178"/>
      <c r="N57" s="170">
        <v>1</v>
      </c>
      <c r="O57" s="161">
        <v>1</v>
      </c>
      <c r="P57" s="147"/>
      <c r="Q57" s="26">
        <f t="shared" si="11"/>
        <v>1.05</v>
      </c>
      <c r="R57" s="27">
        <f t="shared" si="12"/>
        <v>1.0548999999999999</v>
      </c>
      <c r="S57" s="28">
        <f t="shared" si="13"/>
        <v>2.0000000000000018E-2</v>
      </c>
      <c r="T57" s="29">
        <f t="shared" si="14"/>
        <v>1.9417475728155355E-2</v>
      </c>
      <c r="U57" s="151"/>
      <c r="V57" s="39"/>
      <c r="W57" s="47">
        <f t="shared" si="20"/>
        <v>1.0681</v>
      </c>
      <c r="X57" s="155">
        <f t="shared" si="21"/>
        <v>1.0680778</v>
      </c>
      <c r="Y57" s="28">
        <f t="shared" si="22"/>
        <v>1.3177800000000017E-2</v>
      </c>
      <c r="Z57" s="29">
        <f t="shared" si="23"/>
        <v>1.2491989762062772E-2</v>
      </c>
      <c r="AA57" s="151"/>
    </row>
    <row r="58" spans="1:27" ht="39" customHeight="1" x14ac:dyDescent="0.25">
      <c r="A58" s="18">
        <v>57</v>
      </c>
      <c r="B58" s="162" t="s">
        <v>2223</v>
      </c>
      <c r="C58" s="138" t="s">
        <v>2108</v>
      </c>
      <c r="D58" s="163" t="s">
        <v>2233</v>
      </c>
      <c r="E58" s="164" t="s">
        <v>2231</v>
      </c>
      <c r="F58" s="141">
        <v>3.61</v>
      </c>
      <c r="G58" s="176">
        <v>3.5</v>
      </c>
      <c r="H58" s="166"/>
      <c r="I58" s="167" t="s">
        <v>2234</v>
      </c>
      <c r="J58" s="143" t="s">
        <v>31</v>
      </c>
      <c r="K58" s="168"/>
      <c r="L58" s="177">
        <v>41275</v>
      </c>
      <c r="M58" s="178"/>
      <c r="N58" s="170">
        <v>1</v>
      </c>
      <c r="O58" s="161">
        <v>1</v>
      </c>
      <c r="P58" s="147"/>
      <c r="Q58" s="26">
        <f t="shared" si="11"/>
        <v>3.69</v>
      </c>
      <c r="R58" s="27">
        <f t="shared" si="12"/>
        <v>3.6974</v>
      </c>
      <c r="S58" s="28">
        <f t="shared" si="13"/>
        <v>8.0000000000000071E-2</v>
      </c>
      <c r="T58" s="29">
        <f t="shared" si="14"/>
        <v>2.2160664819944619E-2</v>
      </c>
      <c r="U58" s="151"/>
      <c r="V58" s="39"/>
      <c r="W58" s="47">
        <f t="shared" si="20"/>
        <v>3.7436000000000003</v>
      </c>
      <c r="X58" s="155">
        <f t="shared" si="21"/>
        <v>3.7435879000000001</v>
      </c>
      <c r="Y58" s="28">
        <f t="shared" si="22"/>
        <v>4.6187900000000059E-2</v>
      </c>
      <c r="Z58" s="29">
        <f t="shared" si="23"/>
        <v>1.2491994374425287E-2</v>
      </c>
      <c r="AA58" s="151"/>
    </row>
    <row r="59" spans="1:27" ht="39" customHeight="1" x14ac:dyDescent="0.25">
      <c r="A59" s="18">
        <v>58</v>
      </c>
      <c r="B59" s="162" t="s">
        <v>2223</v>
      </c>
      <c r="C59" s="138" t="s">
        <v>2108</v>
      </c>
      <c r="D59" s="163" t="s">
        <v>2235</v>
      </c>
      <c r="E59" s="164" t="s">
        <v>2231</v>
      </c>
      <c r="F59" s="141">
        <v>3.61</v>
      </c>
      <c r="G59" s="176">
        <v>3.5</v>
      </c>
      <c r="H59" s="166"/>
      <c r="I59" s="167" t="s">
        <v>2234</v>
      </c>
      <c r="J59" s="143" t="s">
        <v>31</v>
      </c>
      <c r="K59" s="168"/>
      <c r="L59" s="177">
        <v>41275</v>
      </c>
      <c r="M59" s="178"/>
      <c r="N59" s="170">
        <v>1</v>
      </c>
      <c r="O59" s="161">
        <v>1</v>
      </c>
      <c r="P59" s="147"/>
      <c r="Q59" s="26">
        <f t="shared" si="11"/>
        <v>3.69</v>
      </c>
      <c r="R59" s="27">
        <f t="shared" si="12"/>
        <v>3.6974</v>
      </c>
      <c r="S59" s="28">
        <f t="shared" si="13"/>
        <v>8.0000000000000071E-2</v>
      </c>
      <c r="T59" s="29">
        <f t="shared" si="14"/>
        <v>2.2160664819944619E-2</v>
      </c>
      <c r="U59" s="151"/>
      <c r="V59" s="39"/>
      <c r="W59" s="47">
        <f t="shared" si="20"/>
        <v>3.7436000000000003</v>
      </c>
      <c r="X59" s="155">
        <f t="shared" si="21"/>
        <v>3.7435879000000001</v>
      </c>
      <c r="Y59" s="28">
        <f t="shared" si="22"/>
        <v>4.6187900000000059E-2</v>
      </c>
      <c r="Z59" s="29">
        <f t="shared" si="23"/>
        <v>1.2491994374425287E-2</v>
      </c>
      <c r="AA59" s="151"/>
    </row>
    <row r="60" spans="1:27" ht="39" customHeight="1" x14ac:dyDescent="0.25">
      <c r="A60" s="18">
        <v>59</v>
      </c>
      <c r="B60" s="162" t="s">
        <v>2223</v>
      </c>
      <c r="C60" s="138" t="s">
        <v>2108</v>
      </c>
      <c r="D60" s="163" t="s">
        <v>2236</v>
      </c>
      <c r="E60" s="164" t="s">
        <v>2231</v>
      </c>
      <c r="F60" s="141">
        <v>3.61</v>
      </c>
      <c r="G60" s="176">
        <v>3.5</v>
      </c>
      <c r="H60" s="166"/>
      <c r="I60" s="167" t="s">
        <v>2234</v>
      </c>
      <c r="J60" s="143" t="s">
        <v>31</v>
      </c>
      <c r="K60" s="168"/>
      <c r="L60" s="177">
        <v>41275</v>
      </c>
      <c r="M60" s="178"/>
      <c r="N60" s="170">
        <v>1</v>
      </c>
      <c r="O60" s="161">
        <v>1</v>
      </c>
      <c r="P60" s="147"/>
      <c r="Q60" s="26">
        <f t="shared" si="11"/>
        <v>3.69</v>
      </c>
      <c r="R60" s="27">
        <f t="shared" si="12"/>
        <v>3.6974</v>
      </c>
      <c r="S60" s="28">
        <f t="shared" si="13"/>
        <v>8.0000000000000071E-2</v>
      </c>
      <c r="T60" s="29">
        <f t="shared" si="14"/>
        <v>2.2160664819944619E-2</v>
      </c>
      <c r="U60" s="151"/>
      <c r="V60" s="39"/>
      <c r="W60" s="47">
        <f t="shared" si="20"/>
        <v>3.7436000000000003</v>
      </c>
      <c r="X60" s="155">
        <f t="shared" si="21"/>
        <v>3.7435879000000001</v>
      </c>
      <c r="Y60" s="28">
        <f t="shared" si="22"/>
        <v>4.6187900000000059E-2</v>
      </c>
      <c r="Z60" s="29">
        <f t="shared" si="23"/>
        <v>1.2491994374425287E-2</v>
      </c>
      <c r="AA60" s="151"/>
    </row>
    <row r="61" spans="1:27" ht="39" customHeight="1" x14ac:dyDescent="0.25">
      <c r="A61" s="18">
        <v>60</v>
      </c>
      <c r="B61" s="162" t="s">
        <v>2223</v>
      </c>
      <c r="C61" s="138" t="s">
        <v>2108</v>
      </c>
      <c r="D61" s="163" t="s">
        <v>2237</v>
      </c>
      <c r="E61" s="164" t="s">
        <v>2231</v>
      </c>
      <c r="F61" s="141">
        <v>3.61</v>
      </c>
      <c r="G61" s="176">
        <v>3.5</v>
      </c>
      <c r="H61" s="166"/>
      <c r="I61" s="167" t="s">
        <v>2234</v>
      </c>
      <c r="J61" s="143" t="s">
        <v>31</v>
      </c>
      <c r="K61" s="168"/>
      <c r="L61" s="177">
        <v>41275</v>
      </c>
      <c r="M61" s="178"/>
      <c r="N61" s="170">
        <v>1</v>
      </c>
      <c r="O61" s="161">
        <v>1</v>
      </c>
      <c r="P61" s="147"/>
      <c r="Q61" s="26">
        <f t="shared" si="11"/>
        <v>3.69</v>
      </c>
      <c r="R61" s="27">
        <f t="shared" si="12"/>
        <v>3.6974</v>
      </c>
      <c r="S61" s="28">
        <f t="shared" si="13"/>
        <v>8.0000000000000071E-2</v>
      </c>
      <c r="T61" s="29">
        <f t="shared" si="14"/>
        <v>2.2160664819944619E-2</v>
      </c>
      <c r="U61" s="151"/>
      <c r="V61" s="39"/>
      <c r="W61" s="47">
        <f t="shared" si="20"/>
        <v>3.7436000000000003</v>
      </c>
      <c r="X61" s="155">
        <f t="shared" si="21"/>
        <v>3.7435879000000001</v>
      </c>
      <c r="Y61" s="28">
        <f t="shared" si="22"/>
        <v>4.6187900000000059E-2</v>
      </c>
      <c r="Z61" s="29">
        <f t="shared" si="23"/>
        <v>1.2491994374425287E-2</v>
      </c>
      <c r="AA61" s="151"/>
    </row>
    <row r="62" spans="1:27" ht="39" customHeight="1" x14ac:dyDescent="0.25">
      <c r="A62" s="18">
        <v>61</v>
      </c>
      <c r="B62" s="162" t="s">
        <v>2223</v>
      </c>
      <c r="C62" s="138" t="s">
        <v>2108</v>
      </c>
      <c r="D62" s="163" t="s">
        <v>2238</v>
      </c>
      <c r="E62" s="164" t="s">
        <v>2231</v>
      </c>
      <c r="F62" s="141">
        <v>3.61</v>
      </c>
      <c r="G62" s="176">
        <v>3.5</v>
      </c>
      <c r="H62" s="166"/>
      <c r="I62" s="167" t="s">
        <v>2234</v>
      </c>
      <c r="J62" s="143" t="s">
        <v>31</v>
      </c>
      <c r="K62" s="168"/>
      <c r="L62" s="177">
        <v>41275</v>
      </c>
      <c r="M62" s="178"/>
      <c r="N62" s="170">
        <v>1</v>
      </c>
      <c r="O62" s="161">
        <v>1</v>
      </c>
      <c r="P62" s="147"/>
      <c r="Q62" s="26">
        <f t="shared" si="11"/>
        <v>3.69</v>
      </c>
      <c r="R62" s="27">
        <f t="shared" si="12"/>
        <v>3.6974</v>
      </c>
      <c r="S62" s="28">
        <f t="shared" si="13"/>
        <v>8.0000000000000071E-2</v>
      </c>
      <c r="T62" s="29">
        <f t="shared" si="14"/>
        <v>2.2160664819944619E-2</v>
      </c>
      <c r="U62" s="151"/>
      <c r="V62" s="39"/>
      <c r="W62" s="47">
        <f t="shared" si="20"/>
        <v>3.7436000000000003</v>
      </c>
      <c r="X62" s="155">
        <f t="shared" si="21"/>
        <v>3.7435879000000001</v>
      </c>
      <c r="Y62" s="28">
        <f t="shared" si="22"/>
        <v>4.6187900000000059E-2</v>
      </c>
      <c r="Z62" s="29">
        <f t="shared" si="23"/>
        <v>1.2491994374425287E-2</v>
      </c>
      <c r="AA62" s="151"/>
    </row>
    <row r="63" spans="1:27" ht="39" customHeight="1" x14ac:dyDescent="0.25">
      <c r="A63" s="18">
        <v>62</v>
      </c>
      <c r="B63" s="162" t="s">
        <v>2223</v>
      </c>
      <c r="C63" s="138" t="s">
        <v>2108</v>
      </c>
      <c r="D63" s="163" t="s">
        <v>2239</v>
      </c>
      <c r="E63" s="164" t="s">
        <v>2231</v>
      </c>
      <c r="F63" s="141">
        <v>3.61</v>
      </c>
      <c r="G63" s="176">
        <v>3.5</v>
      </c>
      <c r="H63" s="166"/>
      <c r="I63" s="167" t="s">
        <v>2234</v>
      </c>
      <c r="J63" s="143" t="s">
        <v>31</v>
      </c>
      <c r="K63" s="168"/>
      <c r="L63" s="177">
        <v>41275</v>
      </c>
      <c r="M63" s="178"/>
      <c r="N63" s="170">
        <v>1</v>
      </c>
      <c r="O63" s="161">
        <v>1</v>
      </c>
      <c r="P63" s="147"/>
      <c r="Q63" s="26">
        <f t="shared" si="11"/>
        <v>3.69</v>
      </c>
      <c r="R63" s="27">
        <f t="shared" si="12"/>
        <v>3.6974</v>
      </c>
      <c r="S63" s="28">
        <f t="shared" si="13"/>
        <v>8.0000000000000071E-2</v>
      </c>
      <c r="T63" s="29">
        <f t="shared" si="14"/>
        <v>2.2160664819944619E-2</v>
      </c>
      <c r="U63" s="151"/>
      <c r="V63" s="39"/>
      <c r="W63" s="47">
        <f t="shared" si="20"/>
        <v>3.7436000000000003</v>
      </c>
      <c r="X63" s="155">
        <f t="shared" si="21"/>
        <v>3.7435879000000001</v>
      </c>
      <c r="Y63" s="28">
        <f t="shared" si="22"/>
        <v>4.6187900000000059E-2</v>
      </c>
      <c r="Z63" s="29">
        <f t="shared" si="23"/>
        <v>1.2491994374425287E-2</v>
      </c>
      <c r="AA63" s="151"/>
    </row>
    <row r="64" spans="1:27" ht="39" customHeight="1" x14ac:dyDescent="0.25">
      <c r="A64" s="18">
        <v>63</v>
      </c>
      <c r="B64" s="162" t="s">
        <v>2223</v>
      </c>
      <c r="C64" s="138" t="s">
        <v>2108</v>
      </c>
      <c r="D64" s="163" t="s">
        <v>2240</v>
      </c>
      <c r="E64" s="164" t="s">
        <v>2231</v>
      </c>
      <c r="F64" s="141">
        <v>3.61</v>
      </c>
      <c r="G64" s="176">
        <v>3.5</v>
      </c>
      <c r="H64" s="166"/>
      <c r="I64" s="167" t="s">
        <v>2234</v>
      </c>
      <c r="J64" s="143" t="s">
        <v>31</v>
      </c>
      <c r="K64" s="168"/>
      <c r="L64" s="177">
        <v>41275</v>
      </c>
      <c r="M64" s="178"/>
      <c r="N64" s="170">
        <v>1</v>
      </c>
      <c r="O64" s="161">
        <v>1</v>
      </c>
      <c r="P64" s="147"/>
      <c r="Q64" s="26">
        <f t="shared" si="11"/>
        <v>3.69</v>
      </c>
      <c r="R64" s="27">
        <f t="shared" si="12"/>
        <v>3.6974</v>
      </c>
      <c r="S64" s="28">
        <f t="shared" si="13"/>
        <v>8.0000000000000071E-2</v>
      </c>
      <c r="T64" s="29">
        <f t="shared" si="14"/>
        <v>2.2160664819944619E-2</v>
      </c>
      <c r="U64" s="151"/>
      <c r="V64" s="39"/>
      <c r="W64" s="47">
        <f t="shared" si="20"/>
        <v>3.7436000000000003</v>
      </c>
      <c r="X64" s="155">
        <f t="shared" si="21"/>
        <v>3.7435879000000001</v>
      </c>
      <c r="Y64" s="28">
        <f t="shared" si="22"/>
        <v>4.6187900000000059E-2</v>
      </c>
      <c r="Z64" s="29">
        <f t="shared" si="23"/>
        <v>1.2491994374425287E-2</v>
      </c>
      <c r="AA64" s="151"/>
    </row>
    <row r="65" spans="1:27" ht="39" customHeight="1" x14ac:dyDescent="0.25">
      <c r="A65" s="18">
        <v>64</v>
      </c>
      <c r="B65" s="162" t="s">
        <v>2223</v>
      </c>
      <c r="C65" s="138" t="s">
        <v>2108</v>
      </c>
      <c r="D65" s="163" t="s">
        <v>2241</v>
      </c>
      <c r="E65" s="164" t="s">
        <v>2242</v>
      </c>
      <c r="F65" s="141">
        <v>3.09</v>
      </c>
      <c r="G65" s="176">
        <v>3</v>
      </c>
      <c r="H65" s="166"/>
      <c r="I65" s="167"/>
      <c r="J65" s="143" t="s">
        <v>31</v>
      </c>
      <c r="K65" s="168"/>
      <c r="L65" s="177">
        <v>41275</v>
      </c>
      <c r="M65" s="178"/>
      <c r="N65" s="170">
        <v>1</v>
      </c>
      <c r="O65" s="161">
        <v>1</v>
      </c>
      <c r="P65" s="147"/>
      <c r="Q65" s="26">
        <f t="shared" si="11"/>
        <v>3.16</v>
      </c>
      <c r="R65" s="27">
        <f t="shared" si="12"/>
        <v>3.1648000000000001</v>
      </c>
      <c r="S65" s="28">
        <f t="shared" si="13"/>
        <v>7.0000000000000284E-2</v>
      </c>
      <c r="T65" s="29">
        <f t="shared" si="14"/>
        <v>2.2653721682847988E-2</v>
      </c>
      <c r="U65" s="151"/>
      <c r="V65" s="39"/>
      <c r="W65" s="47">
        <f t="shared" si="20"/>
        <v>3.2042999999999999</v>
      </c>
      <c r="X65" s="155">
        <f t="shared" si="21"/>
        <v>3.2043347</v>
      </c>
      <c r="Y65" s="28">
        <f t="shared" si="22"/>
        <v>3.9534699999999923E-2</v>
      </c>
      <c r="Z65" s="29">
        <f t="shared" si="23"/>
        <v>1.2492005813953464E-2</v>
      </c>
      <c r="AA65" s="151"/>
    </row>
    <row r="66" spans="1:27" ht="39" customHeight="1" x14ac:dyDescent="0.25">
      <c r="A66" s="18">
        <v>65</v>
      </c>
      <c r="B66" s="162" t="s">
        <v>2223</v>
      </c>
      <c r="C66" s="138" t="s">
        <v>2108</v>
      </c>
      <c r="D66" s="163" t="s">
        <v>2243</v>
      </c>
      <c r="E66" s="164" t="s">
        <v>2242</v>
      </c>
      <c r="F66" s="141">
        <v>8.77</v>
      </c>
      <c r="G66" s="176">
        <v>8.5</v>
      </c>
      <c r="H66" s="166"/>
      <c r="I66" s="167"/>
      <c r="J66" s="143" t="s">
        <v>31</v>
      </c>
      <c r="K66" s="168"/>
      <c r="L66" s="177">
        <v>41275</v>
      </c>
      <c r="M66" s="178"/>
      <c r="N66" s="170">
        <v>1</v>
      </c>
      <c r="O66" s="161">
        <v>1</v>
      </c>
      <c r="P66" s="147"/>
      <c r="Q66" s="26">
        <f t="shared" si="11"/>
        <v>8.98</v>
      </c>
      <c r="R66" s="27">
        <f t="shared" si="12"/>
        <v>8.9823000000000004</v>
      </c>
      <c r="S66" s="28">
        <f t="shared" si="13"/>
        <v>0.21000000000000085</v>
      </c>
      <c r="T66" s="29">
        <f t="shared" si="14"/>
        <v>2.3945267958951067E-2</v>
      </c>
      <c r="U66" s="151"/>
      <c r="V66" s="39"/>
      <c r="W66" s="47">
        <f t="shared" si="20"/>
        <v>9.0945</v>
      </c>
      <c r="X66" s="155">
        <f t="shared" si="21"/>
        <v>9.0945069000000007</v>
      </c>
      <c r="Y66" s="28">
        <f t="shared" si="22"/>
        <v>0.11220690000000033</v>
      </c>
      <c r="Z66" s="29">
        <f t="shared" si="23"/>
        <v>1.2492000935172541E-2</v>
      </c>
      <c r="AA66" s="151"/>
    </row>
    <row r="67" spans="1:27" ht="39" customHeight="1" x14ac:dyDescent="0.25">
      <c r="A67" s="18">
        <v>66</v>
      </c>
      <c r="B67" s="162" t="s">
        <v>2223</v>
      </c>
      <c r="C67" s="138" t="s">
        <v>2108</v>
      </c>
      <c r="D67" s="163" t="s">
        <v>2244</v>
      </c>
      <c r="E67" s="164" t="s">
        <v>2242</v>
      </c>
      <c r="F67" s="141">
        <v>6.19</v>
      </c>
      <c r="G67" s="176">
        <v>6</v>
      </c>
      <c r="H67" s="166"/>
      <c r="I67" s="167" t="s">
        <v>2245</v>
      </c>
      <c r="J67" s="143" t="s">
        <v>31</v>
      </c>
      <c r="K67" s="168"/>
      <c r="L67" s="177">
        <v>41275</v>
      </c>
      <c r="M67" s="178"/>
      <c r="N67" s="170">
        <v>1</v>
      </c>
      <c r="O67" s="161">
        <v>1</v>
      </c>
      <c r="P67" s="147"/>
      <c r="Q67" s="26">
        <f t="shared" si="11"/>
        <v>6.33</v>
      </c>
      <c r="R67" s="27">
        <f t="shared" si="12"/>
        <v>6.3398000000000003</v>
      </c>
      <c r="S67" s="28">
        <f t="shared" si="13"/>
        <v>0.13999999999999968</v>
      </c>
      <c r="T67" s="29">
        <f t="shared" si="14"/>
        <v>2.2617124394184115E-2</v>
      </c>
      <c r="U67" s="151"/>
      <c r="V67" s="39"/>
      <c r="W67" s="47">
        <f t="shared" si="20"/>
        <v>6.4189999999999996</v>
      </c>
      <c r="X67" s="155">
        <f t="shared" si="21"/>
        <v>6.4189967999999995</v>
      </c>
      <c r="Y67" s="28">
        <f t="shared" si="22"/>
        <v>7.9196799999999179E-2</v>
      </c>
      <c r="Z67" s="29">
        <f t="shared" si="23"/>
        <v>1.2492002902299628E-2</v>
      </c>
      <c r="AA67" s="151"/>
    </row>
    <row r="68" spans="1:27" ht="77.25" customHeight="1" x14ac:dyDescent="0.25">
      <c r="A68" s="18">
        <v>67</v>
      </c>
      <c r="B68" s="162" t="s">
        <v>2223</v>
      </c>
      <c r="C68" s="138" t="s">
        <v>2108</v>
      </c>
      <c r="D68" s="163" t="s">
        <v>2246</v>
      </c>
      <c r="E68" s="164" t="s">
        <v>2242</v>
      </c>
      <c r="F68" s="141">
        <v>1.39</v>
      </c>
      <c r="G68" s="176">
        <v>1.35</v>
      </c>
      <c r="H68" s="166"/>
      <c r="I68" s="167"/>
      <c r="J68" s="143" t="s">
        <v>31</v>
      </c>
      <c r="K68" s="168"/>
      <c r="L68" s="177">
        <v>41275</v>
      </c>
      <c r="M68" s="178"/>
      <c r="N68" s="170">
        <v>1</v>
      </c>
      <c r="O68" s="161">
        <v>1</v>
      </c>
      <c r="P68" s="147"/>
      <c r="Q68" s="26">
        <f t="shared" si="11"/>
        <v>1.42</v>
      </c>
      <c r="R68" s="27">
        <f t="shared" si="12"/>
        <v>1.4236</v>
      </c>
      <c r="S68" s="28">
        <f t="shared" si="13"/>
        <v>3.0000000000000027E-2</v>
      </c>
      <c r="T68" s="29">
        <f t="shared" si="14"/>
        <v>2.1582733812949662E-2</v>
      </c>
      <c r="U68" s="151"/>
      <c r="V68" s="39"/>
      <c r="W68" s="47">
        <f t="shared" si="20"/>
        <v>1.4413999999999998</v>
      </c>
      <c r="X68" s="155">
        <f t="shared" si="21"/>
        <v>1.4413836</v>
      </c>
      <c r="Y68" s="28">
        <f t="shared" si="22"/>
        <v>1.7783600000000011E-2</v>
      </c>
      <c r="Z68" s="29">
        <f t="shared" si="23"/>
        <v>1.249199213262153E-2</v>
      </c>
      <c r="AA68" s="151"/>
    </row>
    <row r="69" spans="1:27" ht="39" customHeight="1" x14ac:dyDescent="0.25">
      <c r="A69" s="18">
        <v>68</v>
      </c>
      <c r="B69" s="162" t="s">
        <v>2247</v>
      </c>
      <c r="C69" s="138" t="s">
        <v>2108</v>
      </c>
      <c r="D69" s="163" t="s">
        <v>2248</v>
      </c>
      <c r="E69" s="164" t="s">
        <v>2249</v>
      </c>
      <c r="F69" s="141">
        <v>36.130000000000003</v>
      </c>
      <c r="G69" s="176">
        <v>35</v>
      </c>
      <c r="H69" s="166"/>
      <c r="I69" s="167"/>
      <c r="J69" s="143" t="s">
        <v>31</v>
      </c>
      <c r="K69" s="168"/>
      <c r="L69" s="177">
        <v>41275</v>
      </c>
      <c r="M69" s="178"/>
      <c r="N69" s="170">
        <v>3</v>
      </c>
      <c r="O69" s="161">
        <v>1</v>
      </c>
      <c r="P69" s="147"/>
      <c r="Q69" s="26">
        <f t="shared" si="11"/>
        <v>37</v>
      </c>
      <c r="R69" s="27">
        <f t="shared" si="12"/>
        <v>37.004800000000003</v>
      </c>
      <c r="S69" s="28">
        <f t="shared" si="13"/>
        <v>0.86999999999999744</v>
      </c>
      <c r="T69" s="29">
        <f t="shared" si="14"/>
        <v>2.4079712150567322E-2</v>
      </c>
      <c r="U69" s="151"/>
      <c r="V69" s="39"/>
      <c r="W69" s="47">
        <f t="shared" si="20"/>
        <v>37.467100000000002</v>
      </c>
      <c r="X69" s="155">
        <f t="shared" si="21"/>
        <v>37.467064000000001</v>
      </c>
      <c r="Y69" s="28">
        <f t="shared" si="22"/>
        <v>0.46226399999999757</v>
      </c>
      <c r="Z69" s="29">
        <f t="shared" si="23"/>
        <v>1.249200103770315E-2</v>
      </c>
      <c r="AA69" s="151"/>
    </row>
    <row r="70" spans="1:27" ht="39" customHeight="1" x14ac:dyDescent="0.25">
      <c r="A70" s="18">
        <v>69</v>
      </c>
      <c r="B70" s="162" t="s">
        <v>2247</v>
      </c>
      <c r="C70" s="138" t="s">
        <v>2108</v>
      </c>
      <c r="D70" s="163" t="s">
        <v>2250</v>
      </c>
      <c r="E70" s="164" t="s">
        <v>2249</v>
      </c>
      <c r="F70" s="141">
        <v>8.25</v>
      </c>
      <c r="G70" s="176">
        <v>8</v>
      </c>
      <c r="H70" s="166"/>
      <c r="I70" s="167"/>
      <c r="J70" s="143" t="s">
        <v>31</v>
      </c>
      <c r="K70" s="168"/>
      <c r="L70" s="177">
        <v>41275</v>
      </c>
      <c r="M70" s="178"/>
      <c r="N70" s="170">
        <v>3</v>
      </c>
      <c r="O70" s="161">
        <v>1</v>
      </c>
      <c r="P70" s="147"/>
      <c r="Q70" s="26">
        <f t="shared" si="11"/>
        <v>8.44</v>
      </c>
      <c r="R70" s="27">
        <f t="shared" si="12"/>
        <v>8.4497</v>
      </c>
      <c r="S70" s="28">
        <f t="shared" si="13"/>
        <v>0.1899999999999995</v>
      </c>
      <c r="T70" s="29">
        <f t="shared" si="14"/>
        <v>2.303030303030297E-2</v>
      </c>
      <c r="U70" s="151"/>
      <c r="V70" s="39"/>
      <c r="W70" s="47">
        <f t="shared" si="20"/>
        <v>8.555299999999999</v>
      </c>
      <c r="X70" s="155">
        <f t="shared" si="21"/>
        <v>8.5552536999999997</v>
      </c>
      <c r="Y70" s="28">
        <f t="shared" si="22"/>
        <v>0.10555369999999975</v>
      </c>
      <c r="Z70" s="29">
        <f t="shared" si="23"/>
        <v>1.2492005633336065E-2</v>
      </c>
      <c r="AA70" s="151"/>
    </row>
    <row r="71" spans="1:27" ht="39" customHeight="1" x14ac:dyDescent="0.25">
      <c r="A71" s="18">
        <v>70</v>
      </c>
      <c r="B71" s="162" t="s">
        <v>2247</v>
      </c>
      <c r="C71" s="138" t="s">
        <v>2108</v>
      </c>
      <c r="D71" s="163" t="s">
        <v>2251</v>
      </c>
      <c r="E71" s="164" t="s">
        <v>2249</v>
      </c>
      <c r="F71" s="141">
        <v>36.130000000000003</v>
      </c>
      <c r="G71" s="176">
        <v>35</v>
      </c>
      <c r="H71" s="166"/>
      <c r="I71" s="167"/>
      <c r="J71" s="143" t="s">
        <v>31</v>
      </c>
      <c r="K71" s="168"/>
      <c r="L71" s="177">
        <v>41275</v>
      </c>
      <c r="M71" s="178"/>
      <c r="N71" s="170">
        <v>3</v>
      </c>
      <c r="O71" s="161">
        <v>1</v>
      </c>
      <c r="P71" s="147"/>
      <c r="Q71" s="26">
        <f t="shared" si="11"/>
        <v>37</v>
      </c>
      <c r="R71" s="27">
        <f t="shared" si="12"/>
        <v>37.004800000000003</v>
      </c>
      <c r="S71" s="28">
        <f t="shared" si="13"/>
        <v>0.86999999999999744</v>
      </c>
      <c r="T71" s="29">
        <f t="shared" si="14"/>
        <v>2.4079712150567322E-2</v>
      </c>
      <c r="U71" s="151"/>
      <c r="V71" s="39"/>
      <c r="W71" s="47">
        <f t="shared" si="20"/>
        <v>37.467100000000002</v>
      </c>
      <c r="X71" s="155">
        <f t="shared" si="21"/>
        <v>37.467064000000001</v>
      </c>
      <c r="Y71" s="28">
        <f t="shared" si="22"/>
        <v>0.46226399999999757</v>
      </c>
      <c r="Z71" s="29">
        <f t="shared" si="23"/>
        <v>1.249200103770315E-2</v>
      </c>
      <c r="AA71" s="151"/>
    </row>
    <row r="72" spans="1:27" ht="39" customHeight="1" x14ac:dyDescent="0.25">
      <c r="A72" s="18">
        <v>71</v>
      </c>
      <c r="B72" s="162" t="s">
        <v>2247</v>
      </c>
      <c r="C72" s="138" t="s">
        <v>2108</v>
      </c>
      <c r="D72" s="163" t="s">
        <v>2252</v>
      </c>
      <c r="E72" s="164" t="s">
        <v>2249</v>
      </c>
      <c r="F72" s="141">
        <v>8.25</v>
      </c>
      <c r="G72" s="176">
        <v>8</v>
      </c>
      <c r="H72" s="166"/>
      <c r="I72" s="167"/>
      <c r="J72" s="143" t="s">
        <v>31</v>
      </c>
      <c r="K72" s="168"/>
      <c r="L72" s="177">
        <v>41275</v>
      </c>
      <c r="M72" s="178"/>
      <c r="N72" s="170">
        <v>3</v>
      </c>
      <c r="O72" s="161">
        <v>1</v>
      </c>
      <c r="P72" s="147"/>
      <c r="Q72" s="26">
        <f t="shared" si="11"/>
        <v>8.44</v>
      </c>
      <c r="R72" s="27">
        <f t="shared" si="12"/>
        <v>8.4497</v>
      </c>
      <c r="S72" s="28">
        <f t="shared" si="13"/>
        <v>0.1899999999999995</v>
      </c>
      <c r="T72" s="29">
        <f t="shared" si="14"/>
        <v>2.303030303030297E-2</v>
      </c>
      <c r="U72" s="151"/>
      <c r="V72" s="39"/>
      <c r="W72" s="47">
        <f t="shared" si="20"/>
        <v>8.555299999999999</v>
      </c>
      <c r="X72" s="155">
        <f t="shared" si="21"/>
        <v>8.5552536999999997</v>
      </c>
      <c r="Y72" s="28">
        <f t="shared" si="22"/>
        <v>0.10555369999999975</v>
      </c>
      <c r="Z72" s="29">
        <f t="shared" si="23"/>
        <v>1.2492005633336065E-2</v>
      </c>
      <c r="AA72" s="151"/>
    </row>
    <row r="73" spans="1:27" ht="39" customHeight="1" x14ac:dyDescent="0.25">
      <c r="A73" s="18">
        <v>72</v>
      </c>
      <c r="B73" s="162" t="s">
        <v>2223</v>
      </c>
      <c r="C73" s="138" t="s">
        <v>2108</v>
      </c>
      <c r="D73" s="163" t="s">
        <v>2253</v>
      </c>
      <c r="E73" s="164" t="s">
        <v>2254</v>
      </c>
      <c r="F73" s="141">
        <v>8.77</v>
      </c>
      <c r="G73" s="176">
        <v>8.5</v>
      </c>
      <c r="H73" s="166"/>
      <c r="I73" s="167"/>
      <c r="J73" s="143" t="s">
        <v>31</v>
      </c>
      <c r="K73" s="168"/>
      <c r="L73" s="177">
        <v>41275</v>
      </c>
      <c r="M73" s="178"/>
      <c r="N73" s="170">
        <v>1</v>
      </c>
      <c r="O73" s="161">
        <v>1</v>
      </c>
      <c r="P73" s="147"/>
      <c r="Q73" s="26">
        <f t="shared" si="11"/>
        <v>8.98</v>
      </c>
      <c r="R73" s="27">
        <f t="shared" si="12"/>
        <v>8.9823000000000004</v>
      </c>
      <c r="S73" s="28">
        <f t="shared" si="13"/>
        <v>0.21000000000000085</v>
      </c>
      <c r="T73" s="29">
        <f t="shared" si="14"/>
        <v>2.3945267958951067E-2</v>
      </c>
      <c r="U73" s="151"/>
      <c r="V73" s="39"/>
      <c r="W73" s="47">
        <f t="shared" si="20"/>
        <v>9.0945</v>
      </c>
      <c r="X73" s="155">
        <f t="shared" si="21"/>
        <v>9.0945069000000007</v>
      </c>
      <c r="Y73" s="28">
        <f t="shared" si="22"/>
        <v>0.11220690000000033</v>
      </c>
      <c r="Z73" s="29">
        <f t="shared" si="23"/>
        <v>1.2492000935172541E-2</v>
      </c>
      <c r="AA73" s="151"/>
    </row>
    <row r="74" spans="1:27" ht="39" customHeight="1" x14ac:dyDescent="0.25">
      <c r="A74" s="18">
        <v>73</v>
      </c>
      <c r="B74" s="162" t="s">
        <v>2223</v>
      </c>
      <c r="C74" s="138" t="s">
        <v>2108</v>
      </c>
      <c r="D74" s="163" t="s">
        <v>2255</v>
      </c>
      <c r="E74" s="164" t="s">
        <v>2254</v>
      </c>
      <c r="F74" s="141">
        <v>72.260000000000005</v>
      </c>
      <c r="G74" s="176">
        <v>70</v>
      </c>
      <c r="H74" s="166"/>
      <c r="I74" s="167"/>
      <c r="J74" s="143" t="s">
        <v>31</v>
      </c>
      <c r="K74" s="168"/>
      <c r="L74" s="177">
        <v>41275</v>
      </c>
      <c r="M74" s="178"/>
      <c r="N74" s="170">
        <v>1</v>
      </c>
      <c r="O74" s="161">
        <v>1</v>
      </c>
      <c r="P74" s="147"/>
      <c r="Q74" s="26">
        <f t="shared" si="11"/>
        <v>74</v>
      </c>
      <c r="R74" s="27">
        <f t="shared" si="12"/>
        <v>74.009699999999995</v>
      </c>
      <c r="S74" s="28">
        <f t="shared" si="13"/>
        <v>1.7399999999999949</v>
      </c>
      <c r="T74" s="29">
        <f t="shared" si="14"/>
        <v>2.4079712150567322E-2</v>
      </c>
      <c r="U74" s="151"/>
      <c r="V74" s="39"/>
      <c r="W74" s="47">
        <f t="shared" si="20"/>
        <v>74.934200000000004</v>
      </c>
      <c r="X74" s="155">
        <f t="shared" si="21"/>
        <v>74.934229200000004</v>
      </c>
      <c r="Y74" s="28">
        <f t="shared" si="22"/>
        <v>0.92452920000000915</v>
      </c>
      <c r="Z74" s="29">
        <f t="shared" si="23"/>
        <v>1.2492000372924214E-2</v>
      </c>
      <c r="AA74" s="151"/>
    </row>
    <row r="75" spans="1:27" ht="39" customHeight="1" x14ac:dyDescent="0.25">
      <c r="A75" s="18">
        <v>74</v>
      </c>
      <c r="B75" s="163" t="s">
        <v>2223</v>
      </c>
      <c r="C75" s="138" t="s">
        <v>2108</v>
      </c>
      <c r="D75" s="163" t="s">
        <v>2256</v>
      </c>
      <c r="E75" s="164" t="s">
        <v>2254</v>
      </c>
      <c r="F75" s="141">
        <v>36.130000000000003</v>
      </c>
      <c r="G75" s="176">
        <v>35</v>
      </c>
      <c r="H75" s="166"/>
      <c r="I75" s="167"/>
      <c r="J75" s="143" t="s">
        <v>31</v>
      </c>
      <c r="K75" s="168"/>
      <c r="L75" s="177">
        <v>41275</v>
      </c>
      <c r="M75" s="178"/>
      <c r="N75" s="170">
        <v>1</v>
      </c>
      <c r="O75" s="161">
        <v>1</v>
      </c>
      <c r="P75" s="147"/>
      <c r="Q75" s="26">
        <f t="shared" si="11"/>
        <v>37</v>
      </c>
      <c r="R75" s="27">
        <f t="shared" si="12"/>
        <v>37.004800000000003</v>
      </c>
      <c r="S75" s="28">
        <f t="shared" si="13"/>
        <v>0.86999999999999744</v>
      </c>
      <c r="T75" s="29">
        <f t="shared" si="14"/>
        <v>2.4079712150567322E-2</v>
      </c>
      <c r="U75" s="151"/>
      <c r="V75" s="39"/>
      <c r="W75" s="47">
        <f t="shared" si="20"/>
        <v>37.467100000000002</v>
      </c>
      <c r="X75" s="155">
        <f t="shared" si="21"/>
        <v>37.467064000000001</v>
      </c>
      <c r="Y75" s="28">
        <f t="shared" si="22"/>
        <v>0.46226399999999757</v>
      </c>
      <c r="Z75" s="29">
        <f t="shared" si="23"/>
        <v>1.249200103770315E-2</v>
      </c>
      <c r="AA75" s="151"/>
    </row>
    <row r="76" spans="1:27" ht="39" customHeight="1" x14ac:dyDescent="0.25">
      <c r="A76" s="18">
        <v>75</v>
      </c>
      <c r="B76" s="163" t="s">
        <v>2223</v>
      </c>
      <c r="C76" s="138" t="s">
        <v>2108</v>
      </c>
      <c r="D76" s="163" t="s">
        <v>2257</v>
      </c>
      <c r="E76" s="164" t="s">
        <v>2254</v>
      </c>
      <c r="F76" s="141">
        <v>26.32</v>
      </c>
      <c r="G76" s="176">
        <v>25.5</v>
      </c>
      <c r="H76" s="166"/>
      <c r="I76" s="167"/>
      <c r="J76" s="143" t="s">
        <v>31</v>
      </c>
      <c r="K76" s="168"/>
      <c r="L76" s="177">
        <v>41275</v>
      </c>
      <c r="M76" s="178"/>
      <c r="N76" s="170">
        <v>1</v>
      </c>
      <c r="O76" s="161">
        <v>1</v>
      </c>
      <c r="P76" s="147"/>
      <c r="Q76" s="26">
        <f t="shared" ref="Q76:Q139" si="24">IF(O76=1,INT(F76*$U$1*100)/100,F76)</f>
        <v>26.95</v>
      </c>
      <c r="R76" s="27">
        <f t="shared" ref="R76:R139" si="25">IF(O76=1,INT(F76*$U$1*10000)/10000,F76)</f>
        <v>26.9573</v>
      </c>
      <c r="S76" s="28">
        <f t="shared" ref="S76:S139" si="26">Q76-F76</f>
        <v>0.62999999999999901</v>
      </c>
      <c r="T76" s="29">
        <f t="shared" ref="T76:T139" si="27">IF(F76&lt;&gt;0,S76/F76,0)</f>
        <v>2.3936170212765919E-2</v>
      </c>
      <c r="U76" s="151"/>
      <c r="V76" s="39"/>
      <c r="W76" s="47">
        <f t="shared" si="20"/>
        <v>27.2941</v>
      </c>
      <c r="X76" s="155">
        <f t="shared" si="21"/>
        <v>27.294050599999998</v>
      </c>
      <c r="Y76" s="28">
        <f t="shared" si="22"/>
        <v>0.33675059999999846</v>
      </c>
      <c r="Z76" s="29">
        <f t="shared" si="23"/>
        <v>1.249200031160385E-2</v>
      </c>
      <c r="AA76" s="151"/>
    </row>
    <row r="77" spans="1:27" ht="39" customHeight="1" x14ac:dyDescent="0.25">
      <c r="A77" s="18">
        <v>76</v>
      </c>
      <c r="B77" s="162" t="s">
        <v>2223</v>
      </c>
      <c r="C77" s="138" t="s">
        <v>2108</v>
      </c>
      <c r="D77" s="163" t="s">
        <v>2258</v>
      </c>
      <c r="E77" s="164" t="s">
        <v>2254</v>
      </c>
      <c r="F77" s="141">
        <v>30.96</v>
      </c>
      <c r="G77" s="176">
        <v>30</v>
      </c>
      <c r="H77" s="166"/>
      <c r="I77" s="167"/>
      <c r="J77" s="143" t="s">
        <v>31</v>
      </c>
      <c r="K77" s="168"/>
      <c r="L77" s="177">
        <v>41275</v>
      </c>
      <c r="M77" s="178"/>
      <c r="N77" s="170">
        <v>1</v>
      </c>
      <c r="O77" s="161">
        <v>1</v>
      </c>
      <c r="P77" s="147"/>
      <c r="Q77" s="26">
        <f t="shared" si="24"/>
        <v>31.7</v>
      </c>
      <c r="R77" s="27">
        <f t="shared" si="25"/>
        <v>31.709599999999998</v>
      </c>
      <c r="S77" s="28">
        <f t="shared" si="26"/>
        <v>0.73999999999999844</v>
      </c>
      <c r="T77" s="29">
        <f t="shared" si="27"/>
        <v>2.3901808785529666E-2</v>
      </c>
      <c r="U77" s="151"/>
      <c r="V77" s="39"/>
      <c r="W77" s="47">
        <f t="shared" si="20"/>
        <v>32.105699999999999</v>
      </c>
      <c r="X77" s="155">
        <f t="shared" si="21"/>
        <v>32.105716299999997</v>
      </c>
      <c r="Y77" s="28">
        <f t="shared" si="22"/>
        <v>0.3961162999999992</v>
      </c>
      <c r="Z77" s="29">
        <f t="shared" si="23"/>
        <v>1.2491999268360346E-2</v>
      </c>
      <c r="AA77" s="151"/>
    </row>
    <row r="78" spans="1:27" ht="39" customHeight="1" x14ac:dyDescent="0.25">
      <c r="A78" s="18">
        <v>77</v>
      </c>
      <c r="B78" s="162" t="s">
        <v>2223</v>
      </c>
      <c r="C78" s="138" t="s">
        <v>2108</v>
      </c>
      <c r="D78" s="163" t="s">
        <v>2259</v>
      </c>
      <c r="E78" s="164" t="s">
        <v>2254</v>
      </c>
      <c r="F78" s="141">
        <v>26.32</v>
      </c>
      <c r="G78" s="176">
        <v>25.5</v>
      </c>
      <c r="H78" s="166"/>
      <c r="I78" s="167"/>
      <c r="J78" s="143" t="s">
        <v>31</v>
      </c>
      <c r="K78" s="168"/>
      <c r="L78" s="177">
        <v>41275</v>
      </c>
      <c r="M78" s="178"/>
      <c r="N78" s="170">
        <v>1</v>
      </c>
      <c r="O78" s="161">
        <v>1</v>
      </c>
      <c r="P78" s="147"/>
      <c r="Q78" s="26">
        <f t="shared" si="24"/>
        <v>26.95</v>
      </c>
      <c r="R78" s="27">
        <f t="shared" si="25"/>
        <v>26.9573</v>
      </c>
      <c r="S78" s="28">
        <f t="shared" si="26"/>
        <v>0.62999999999999901</v>
      </c>
      <c r="T78" s="29">
        <f t="shared" si="27"/>
        <v>2.3936170212765919E-2</v>
      </c>
      <c r="U78" s="151"/>
      <c r="V78" s="39"/>
      <c r="W78" s="47">
        <f t="shared" si="20"/>
        <v>27.2941</v>
      </c>
      <c r="X78" s="155">
        <f t="shared" si="21"/>
        <v>27.294050599999998</v>
      </c>
      <c r="Y78" s="28">
        <f t="shared" si="22"/>
        <v>0.33675059999999846</v>
      </c>
      <c r="Z78" s="29">
        <f t="shared" si="23"/>
        <v>1.249200031160385E-2</v>
      </c>
      <c r="AA78" s="151"/>
    </row>
    <row r="79" spans="1:27" ht="39" customHeight="1" x14ac:dyDescent="0.25">
      <c r="A79" s="18">
        <v>78</v>
      </c>
      <c r="B79" s="162" t="s">
        <v>2223</v>
      </c>
      <c r="C79" s="138" t="s">
        <v>2108</v>
      </c>
      <c r="D79" s="163" t="s">
        <v>2260</v>
      </c>
      <c r="E79" s="164" t="s">
        <v>2254</v>
      </c>
      <c r="F79" s="141">
        <v>25.8</v>
      </c>
      <c r="G79" s="176">
        <v>25</v>
      </c>
      <c r="H79" s="166"/>
      <c r="I79" s="167"/>
      <c r="J79" s="143" t="s">
        <v>31</v>
      </c>
      <c r="K79" s="168"/>
      <c r="L79" s="177">
        <v>41275</v>
      </c>
      <c r="M79" s="178"/>
      <c r="N79" s="170">
        <v>1</v>
      </c>
      <c r="O79" s="161">
        <v>1</v>
      </c>
      <c r="P79" s="147"/>
      <c r="Q79" s="26">
        <f t="shared" si="24"/>
        <v>26.42</v>
      </c>
      <c r="R79" s="27">
        <f t="shared" si="25"/>
        <v>26.424700000000001</v>
      </c>
      <c r="S79" s="28">
        <f t="shared" si="26"/>
        <v>0.62000000000000099</v>
      </c>
      <c r="T79" s="29">
        <f t="shared" si="27"/>
        <v>2.4031007751938022E-2</v>
      </c>
      <c r="U79" s="151"/>
      <c r="V79" s="39"/>
      <c r="W79" s="47">
        <f t="shared" si="20"/>
        <v>26.754799999999999</v>
      </c>
      <c r="X79" s="155">
        <f t="shared" si="21"/>
        <v>26.754797400000001</v>
      </c>
      <c r="Y79" s="28">
        <f t="shared" si="22"/>
        <v>0.33009739999999965</v>
      </c>
      <c r="Z79" s="29">
        <f t="shared" si="23"/>
        <v>1.2492001801344939E-2</v>
      </c>
      <c r="AA79" s="151"/>
    </row>
    <row r="80" spans="1:27" ht="39" customHeight="1" x14ac:dyDescent="0.25">
      <c r="A80" s="18">
        <v>79</v>
      </c>
      <c r="B80" s="162" t="s">
        <v>2223</v>
      </c>
      <c r="C80" s="138" t="s">
        <v>2108</v>
      </c>
      <c r="D80" s="163" t="s">
        <v>2261</v>
      </c>
      <c r="E80" s="164" t="s">
        <v>2254</v>
      </c>
      <c r="F80" s="141">
        <v>2.06</v>
      </c>
      <c r="G80" s="176">
        <v>2</v>
      </c>
      <c r="H80" s="166"/>
      <c r="I80" s="167"/>
      <c r="J80" s="143" t="s">
        <v>31</v>
      </c>
      <c r="K80" s="168"/>
      <c r="L80" s="177">
        <v>41275</v>
      </c>
      <c r="M80" s="178"/>
      <c r="N80" s="170">
        <v>1</v>
      </c>
      <c r="O80" s="161">
        <v>1</v>
      </c>
      <c r="P80" s="147"/>
      <c r="Q80" s="26">
        <f t="shared" si="24"/>
        <v>2.1</v>
      </c>
      <c r="R80" s="27">
        <f t="shared" si="25"/>
        <v>2.1097999999999999</v>
      </c>
      <c r="S80" s="28">
        <f t="shared" si="26"/>
        <v>4.0000000000000036E-2</v>
      </c>
      <c r="T80" s="29">
        <f t="shared" si="27"/>
        <v>1.9417475728155355E-2</v>
      </c>
      <c r="U80" s="151"/>
      <c r="V80" s="39"/>
      <c r="W80" s="47">
        <f t="shared" si="20"/>
        <v>2.1362000000000001</v>
      </c>
      <c r="X80" s="155">
        <f t="shared" si="21"/>
        <v>2.1361555999999999</v>
      </c>
      <c r="Y80" s="28">
        <f t="shared" si="22"/>
        <v>2.6355600000000035E-2</v>
      </c>
      <c r="Z80" s="29">
        <f t="shared" si="23"/>
        <v>1.2491989762062772E-2</v>
      </c>
      <c r="AA80" s="151"/>
    </row>
    <row r="81" spans="1:27" ht="39" customHeight="1" x14ac:dyDescent="0.25">
      <c r="A81" s="18">
        <v>80</v>
      </c>
      <c r="B81" s="162" t="s">
        <v>2223</v>
      </c>
      <c r="C81" s="138" t="s">
        <v>2108</v>
      </c>
      <c r="D81" s="163" t="s">
        <v>2262</v>
      </c>
      <c r="E81" s="164" t="s">
        <v>2254</v>
      </c>
      <c r="F81" s="141">
        <v>72.260000000000005</v>
      </c>
      <c r="G81" s="176">
        <v>70</v>
      </c>
      <c r="H81" s="166"/>
      <c r="I81" s="167"/>
      <c r="J81" s="143" t="s">
        <v>31</v>
      </c>
      <c r="K81" s="168"/>
      <c r="L81" s="177">
        <v>41275</v>
      </c>
      <c r="M81" s="178"/>
      <c r="N81" s="170">
        <v>1</v>
      </c>
      <c r="O81" s="161">
        <v>1</v>
      </c>
      <c r="P81" s="147"/>
      <c r="Q81" s="26">
        <f t="shared" si="24"/>
        <v>74</v>
      </c>
      <c r="R81" s="27">
        <f t="shared" si="25"/>
        <v>74.009699999999995</v>
      </c>
      <c r="S81" s="28">
        <f t="shared" si="26"/>
        <v>1.7399999999999949</v>
      </c>
      <c r="T81" s="29">
        <f t="shared" si="27"/>
        <v>2.4079712150567322E-2</v>
      </c>
      <c r="U81" s="151"/>
      <c r="V81" s="39"/>
      <c r="W81" s="47">
        <f t="shared" si="20"/>
        <v>74.934200000000004</v>
      </c>
      <c r="X81" s="155">
        <f t="shared" si="21"/>
        <v>74.934229200000004</v>
      </c>
      <c r="Y81" s="28">
        <f t="shared" si="22"/>
        <v>0.92452920000000915</v>
      </c>
      <c r="Z81" s="29">
        <f t="shared" si="23"/>
        <v>1.2492000372924214E-2</v>
      </c>
      <c r="AA81" s="151"/>
    </row>
    <row r="82" spans="1:27" ht="39" customHeight="1" x14ac:dyDescent="0.25">
      <c r="A82" s="18">
        <v>81</v>
      </c>
      <c r="B82" s="162" t="s">
        <v>2223</v>
      </c>
      <c r="C82" s="138" t="s">
        <v>2108</v>
      </c>
      <c r="D82" s="163" t="s">
        <v>2263</v>
      </c>
      <c r="E82" s="164" t="s">
        <v>2254</v>
      </c>
      <c r="F82" s="141">
        <v>72.260000000000005</v>
      </c>
      <c r="G82" s="176">
        <v>70</v>
      </c>
      <c r="H82" s="166"/>
      <c r="I82" s="167"/>
      <c r="J82" s="143" t="s">
        <v>31</v>
      </c>
      <c r="K82" s="168"/>
      <c r="L82" s="177">
        <v>41275</v>
      </c>
      <c r="M82" s="178"/>
      <c r="N82" s="170">
        <v>1</v>
      </c>
      <c r="O82" s="161">
        <v>1</v>
      </c>
      <c r="P82" s="147"/>
      <c r="Q82" s="26">
        <f t="shared" si="24"/>
        <v>74</v>
      </c>
      <c r="R82" s="27">
        <f t="shared" si="25"/>
        <v>74.009699999999995</v>
      </c>
      <c r="S82" s="28">
        <f t="shared" si="26"/>
        <v>1.7399999999999949</v>
      </c>
      <c r="T82" s="29">
        <f t="shared" si="27"/>
        <v>2.4079712150567322E-2</v>
      </c>
      <c r="U82" s="151"/>
      <c r="V82" s="39"/>
      <c r="W82" s="47">
        <f t="shared" si="20"/>
        <v>74.934200000000004</v>
      </c>
      <c r="X82" s="155">
        <f t="shared" si="21"/>
        <v>74.934229200000004</v>
      </c>
      <c r="Y82" s="28">
        <f t="shared" si="22"/>
        <v>0.92452920000000915</v>
      </c>
      <c r="Z82" s="29">
        <f t="shared" si="23"/>
        <v>1.2492000372924214E-2</v>
      </c>
      <c r="AA82" s="151"/>
    </row>
    <row r="83" spans="1:27" ht="39" customHeight="1" x14ac:dyDescent="0.25">
      <c r="A83" s="18">
        <v>82</v>
      </c>
      <c r="B83" s="162" t="s">
        <v>2223</v>
      </c>
      <c r="C83" s="138" t="s">
        <v>2108</v>
      </c>
      <c r="D83" s="163" t="s">
        <v>2264</v>
      </c>
      <c r="E83" s="164" t="s">
        <v>2254</v>
      </c>
      <c r="F83" s="141">
        <v>72.260000000000005</v>
      </c>
      <c r="G83" s="176">
        <v>70</v>
      </c>
      <c r="H83" s="166"/>
      <c r="I83" s="167"/>
      <c r="J83" s="143" t="s">
        <v>31</v>
      </c>
      <c r="K83" s="168"/>
      <c r="L83" s="177">
        <v>41275</v>
      </c>
      <c r="M83" s="178"/>
      <c r="N83" s="170">
        <v>1</v>
      </c>
      <c r="O83" s="161">
        <v>1</v>
      </c>
      <c r="P83" s="147"/>
      <c r="Q83" s="26">
        <f t="shared" si="24"/>
        <v>74</v>
      </c>
      <c r="R83" s="27">
        <f t="shared" si="25"/>
        <v>74.009699999999995</v>
      </c>
      <c r="S83" s="28">
        <f t="shared" si="26"/>
        <v>1.7399999999999949</v>
      </c>
      <c r="T83" s="29">
        <f t="shared" si="27"/>
        <v>2.4079712150567322E-2</v>
      </c>
      <c r="U83" s="151"/>
      <c r="V83" s="39"/>
      <c r="W83" s="47">
        <f t="shared" si="20"/>
        <v>74.934200000000004</v>
      </c>
      <c r="X83" s="155">
        <f t="shared" si="21"/>
        <v>74.934229200000004</v>
      </c>
      <c r="Y83" s="28">
        <f t="shared" si="22"/>
        <v>0.92452920000000915</v>
      </c>
      <c r="Z83" s="29">
        <f t="shared" si="23"/>
        <v>1.2492000372924214E-2</v>
      </c>
      <c r="AA83" s="151"/>
    </row>
    <row r="84" spans="1:27" ht="39" customHeight="1" x14ac:dyDescent="0.25">
      <c r="A84" s="18">
        <v>83</v>
      </c>
      <c r="B84" s="162" t="s">
        <v>2265</v>
      </c>
      <c r="C84" s="138" t="s">
        <v>2108</v>
      </c>
      <c r="D84" s="163" t="s">
        <v>2266</v>
      </c>
      <c r="E84" s="167" t="s">
        <v>2267</v>
      </c>
      <c r="F84" s="141">
        <v>213.6</v>
      </c>
      <c r="G84" s="176">
        <v>213.6</v>
      </c>
      <c r="H84" s="166"/>
      <c r="I84" s="198" t="s">
        <v>2181</v>
      </c>
      <c r="J84" s="143" t="s">
        <v>31</v>
      </c>
      <c r="K84" s="168"/>
      <c r="L84" s="177">
        <v>41275</v>
      </c>
      <c r="M84" s="178"/>
      <c r="N84" s="170">
        <v>1</v>
      </c>
      <c r="O84" s="192">
        <v>1</v>
      </c>
      <c r="P84" s="147"/>
      <c r="Q84" s="26">
        <f t="shared" si="24"/>
        <v>218.77</v>
      </c>
      <c r="R84" s="27">
        <f t="shared" si="25"/>
        <v>218.77209999999999</v>
      </c>
      <c r="S84" s="28">
        <f t="shared" si="26"/>
        <v>5.1700000000000159</v>
      </c>
      <c r="T84" s="29">
        <f t="shared" si="27"/>
        <v>2.420411985018734E-2</v>
      </c>
      <c r="U84" s="151"/>
      <c r="V84" s="39"/>
      <c r="W84" s="47">
        <f t="shared" si="20"/>
        <v>221.505</v>
      </c>
      <c r="X84" s="155">
        <f t="shared" si="21"/>
        <v>221.50500109999999</v>
      </c>
      <c r="Y84" s="28">
        <f t="shared" si="22"/>
        <v>2.7329010999999923</v>
      </c>
      <c r="Z84" s="29">
        <f t="shared" si="23"/>
        <v>1.2492000122501875E-2</v>
      </c>
      <c r="AA84" s="151"/>
    </row>
    <row r="85" spans="1:27" ht="39" customHeight="1" x14ac:dyDescent="0.25">
      <c r="A85" s="18">
        <v>84</v>
      </c>
      <c r="B85" s="162" t="s">
        <v>2223</v>
      </c>
      <c r="C85" s="138" t="s">
        <v>2108</v>
      </c>
      <c r="D85" s="163" t="s">
        <v>2268</v>
      </c>
      <c r="E85" s="164" t="s">
        <v>2183</v>
      </c>
      <c r="F85" s="141">
        <v>70</v>
      </c>
      <c r="G85" s="176">
        <v>70</v>
      </c>
      <c r="H85" s="166"/>
      <c r="I85" s="167"/>
      <c r="J85" s="143" t="s">
        <v>31</v>
      </c>
      <c r="K85" s="168"/>
      <c r="L85" s="177">
        <v>41275</v>
      </c>
      <c r="M85" s="178"/>
      <c r="N85" s="170">
        <v>1</v>
      </c>
      <c r="O85" s="192">
        <v>1</v>
      </c>
      <c r="P85" s="147"/>
      <c r="Q85" s="26">
        <f t="shared" si="24"/>
        <v>71.69</v>
      </c>
      <c r="R85" s="27">
        <f t="shared" si="25"/>
        <v>71.694900000000004</v>
      </c>
      <c r="S85" s="28">
        <f t="shared" si="26"/>
        <v>1.6899999999999977</v>
      </c>
      <c r="T85" s="29">
        <f t="shared" si="27"/>
        <v>2.4142857142857112E-2</v>
      </c>
      <c r="U85" s="151"/>
      <c r="V85" s="39"/>
      <c r="W85" s="47">
        <f t="shared" si="20"/>
        <v>72.590500000000006</v>
      </c>
      <c r="X85" s="155">
        <f t="shared" si="21"/>
        <v>72.590512700000005</v>
      </c>
      <c r="Y85" s="28">
        <f t="shared" si="22"/>
        <v>0.89561270000000093</v>
      </c>
      <c r="Z85" s="29">
        <f t="shared" si="23"/>
        <v>1.2492000128321553E-2</v>
      </c>
      <c r="AA85" s="151"/>
    </row>
    <row r="86" spans="1:27" ht="39" customHeight="1" x14ac:dyDescent="0.25">
      <c r="A86" s="18">
        <v>85</v>
      </c>
      <c r="B86" s="162" t="s">
        <v>2269</v>
      </c>
      <c r="C86" s="138" t="s">
        <v>2108</v>
      </c>
      <c r="D86" s="163" t="s">
        <v>2270</v>
      </c>
      <c r="E86" s="167" t="s">
        <v>2271</v>
      </c>
      <c r="F86" s="141">
        <v>160.19999999999999</v>
      </c>
      <c r="G86" s="194">
        <v>160.19999999999999</v>
      </c>
      <c r="H86" s="166"/>
      <c r="I86" s="198" t="s">
        <v>2272</v>
      </c>
      <c r="J86" s="143" t="s">
        <v>31</v>
      </c>
      <c r="K86" s="168"/>
      <c r="L86" s="177">
        <v>41275</v>
      </c>
      <c r="M86" s="178"/>
      <c r="N86" s="170">
        <v>2</v>
      </c>
      <c r="O86" s="192">
        <v>1</v>
      </c>
      <c r="P86" s="147"/>
      <c r="Q86" s="26">
        <f t="shared" si="24"/>
        <v>164.07</v>
      </c>
      <c r="R86" s="27">
        <f t="shared" si="25"/>
        <v>164.07900000000001</v>
      </c>
      <c r="S86" s="28">
        <f t="shared" si="26"/>
        <v>3.8700000000000045</v>
      </c>
      <c r="T86" s="29">
        <f t="shared" si="27"/>
        <v>2.4157303370786545E-2</v>
      </c>
      <c r="U86" s="151"/>
      <c r="V86" s="39"/>
      <c r="W86" s="47">
        <f t="shared" si="20"/>
        <v>166.12869999999998</v>
      </c>
      <c r="X86" s="155">
        <f t="shared" si="21"/>
        <v>166.12867490000002</v>
      </c>
      <c r="Y86" s="28">
        <f t="shared" si="22"/>
        <v>2.0496749000000136</v>
      </c>
      <c r="Z86" s="29">
        <f t="shared" si="23"/>
        <v>1.2492000195028087E-2</v>
      </c>
      <c r="AA86" s="151"/>
    </row>
    <row r="87" spans="1:27" ht="39" customHeight="1" x14ac:dyDescent="0.25">
      <c r="A87" s="18">
        <v>86</v>
      </c>
      <c r="B87" s="162" t="s">
        <v>2269</v>
      </c>
      <c r="C87" s="138" t="s">
        <v>2108</v>
      </c>
      <c r="D87" s="163" t="s">
        <v>2273</v>
      </c>
      <c r="E87" s="167" t="s">
        <v>2271</v>
      </c>
      <c r="F87" s="141">
        <v>160.19999999999999</v>
      </c>
      <c r="G87" s="194">
        <v>160.19999999999999</v>
      </c>
      <c r="H87" s="166"/>
      <c r="I87" s="199" t="s">
        <v>2274</v>
      </c>
      <c r="J87" s="143" t="s">
        <v>31</v>
      </c>
      <c r="K87" s="168"/>
      <c r="L87" s="177">
        <v>41275</v>
      </c>
      <c r="M87" s="178"/>
      <c r="N87" s="170">
        <v>2</v>
      </c>
      <c r="O87" s="192">
        <v>1</v>
      </c>
      <c r="P87" s="147"/>
      <c r="Q87" s="26">
        <f t="shared" si="24"/>
        <v>164.07</v>
      </c>
      <c r="R87" s="27">
        <f t="shared" si="25"/>
        <v>164.07900000000001</v>
      </c>
      <c r="S87" s="28">
        <f t="shared" si="26"/>
        <v>3.8700000000000045</v>
      </c>
      <c r="T87" s="29">
        <f t="shared" si="27"/>
        <v>2.4157303370786545E-2</v>
      </c>
      <c r="U87" s="151"/>
      <c r="V87" s="39"/>
      <c r="W87" s="47">
        <f t="shared" si="20"/>
        <v>166.12869999999998</v>
      </c>
      <c r="X87" s="155">
        <f t="shared" si="21"/>
        <v>166.12867490000002</v>
      </c>
      <c r="Y87" s="28">
        <f t="shared" si="22"/>
        <v>2.0496749000000136</v>
      </c>
      <c r="Z87" s="29">
        <f t="shared" si="23"/>
        <v>1.2492000195028087E-2</v>
      </c>
      <c r="AA87" s="151"/>
    </row>
    <row r="88" spans="1:27" ht="39" customHeight="1" x14ac:dyDescent="0.25">
      <c r="A88" s="18">
        <v>87</v>
      </c>
      <c r="B88" s="162" t="s">
        <v>2269</v>
      </c>
      <c r="C88" s="138" t="s">
        <v>2108</v>
      </c>
      <c r="D88" s="163" t="s">
        <v>2275</v>
      </c>
      <c r="E88" s="167" t="s">
        <v>2271</v>
      </c>
      <c r="F88" s="141">
        <v>160.19999999999999</v>
      </c>
      <c r="G88" s="176">
        <v>160.19999999999999</v>
      </c>
      <c r="H88" s="166"/>
      <c r="I88" s="199" t="s">
        <v>2276</v>
      </c>
      <c r="J88" s="143" t="s">
        <v>31</v>
      </c>
      <c r="K88" s="168"/>
      <c r="L88" s="177">
        <v>41275</v>
      </c>
      <c r="M88" s="178"/>
      <c r="N88" s="170">
        <v>6</v>
      </c>
      <c r="O88" s="192">
        <v>1</v>
      </c>
      <c r="P88" s="147"/>
      <c r="Q88" s="26">
        <f t="shared" si="24"/>
        <v>164.07</v>
      </c>
      <c r="R88" s="27">
        <f t="shared" si="25"/>
        <v>164.07900000000001</v>
      </c>
      <c r="S88" s="28">
        <f t="shared" si="26"/>
        <v>3.8700000000000045</v>
      </c>
      <c r="T88" s="29">
        <f t="shared" si="27"/>
        <v>2.4157303370786545E-2</v>
      </c>
      <c r="U88" s="151"/>
      <c r="V88" s="39"/>
      <c r="W88" s="47">
        <f t="shared" si="20"/>
        <v>166.12869999999998</v>
      </c>
      <c r="X88" s="155">
        <f t="shared" si="21"/>
        <v>166.12867490000002</v>
      </c>
      <c r="Y88" s="28">
        <f t="shared" si="22"/>
        <v>2.0496749000000136</v>
      </c>
      <c r="Z88" s="29">
        <f t="shared" si="23"/>
        <v>1.2492000195028087E-2</v>
      </c>
      <c r="AA88" s="151"/>
    </row>
    <row r="89" spans="1:27" ht="39" customHeight="1" x14ac:dyDescent="0.25">
      <c r="A89" s="18">
        <v>88</v>
      </c>
      <c r="B89" s="162" t="s">
        <v>2269</v>
      </c>
      <c r="C89" s="138" t="s">
        <v>2108</v>
      </c>
      <c r="D89" s="163" t="s">
        <v>2277</v>
      </c>
      <c r="E89" s="167" t="s">
        <v>2271</v>
      </c>
      <c r="F89" s="141">
        <v>160.19999999999999</v>
      </c>
      <c r="G89" s="176">
        <v>160.19999999999999</v>
      </c>
      <c r="H89" s="166"/>
      <c r="I89" s="199" t="s">
        <v>2278</v>
      </c>
      <c r="J89" s="143" t="s">
        <v>31</v>
      </c>
      <c r="K89" s="168"/>
      <c r="L89" s="177">
        <v>41275</v>
      </c>
      <c r="M89" s="178"/>
      <c r="N89" s="170">
        <v>6</v>
      </c>
      <c r="O89" s="192">
        <v>1</v>
      </c>
      <c r="P89" s="147"/>
      <c r="Q89" s="26">
        <f t="shared" si="24"/>
        <v>164.07</v>
      </c>
      <c r="R89" s="27">
        <f t="shared" si="25"/>
        <v>164.07900000000001</v>
      </c>
      <c r="S89" s="28">
        <f t="shared" si="26"/>
        <v>3.8700000000000045</v>
      </c>
      <c r="T89" s="29">
        <f t="shared" si="27"/>
        <v>2.4157303370786545E-2</v>
      </c>
      <c r="U89" s="151"/>
      <c r="V89" s="39"/>
      <c r="W89" s="47">
        <f t="shared" si="20"/>
        <v>166.12869999999998</v>
      </c>
      <c r="X89" s="155">
        <f t="shared" si="21"/>
        <v>166.12867490000002</v>
      </c>
      <c r="Y89" s="28">
        <f t="shared" si="22"/>
        <v>2.0496749000000136</v>
      </c>
      <c r="Z89" s="29">
        <f t="shared" si="23"/>
        <v>1.2492000195028087E-2</v>
      </c>
      <c r="AA89" s="151"/>
    </row>
    <row r="90" spans="1:27" ht="39" customHeight="1" x14ac:dyDescent="0.25">
      <c r="A90" s="18">
        <v>89</v>
      </c>
      <c r="B90" s="162" t="s">
        <v>2279</v>
      </c>
      <c r="C90" s="138" t="s">
        <v>2108</v>
      </c>
      <c r="D90" s="163" t="s">
        <v>2280</v>
      </c>
      <c r="E90" s="167" t="s">
        <v>2271</v>
      </c>
      <c r="F90" s="141">
        <v>160.19999999999999</v>
      </c>
      <c r="G90" s="194">
        <v>160.19999999999999</v>
      </c>
      <c r="H90" s="166"/>
      <c r="I90" s="199" t="s">
        <v>2281</v>
      </c>
      <c r="J90" s="143" t="s">
        <v>31</v>
      </c>
      <c r="K90" s="200"/>
      <c r="L90" s="177">
        <v>41275</v>
      </c>
      <c r="M90" s="178"/>
      <c r="N90" s="170">
        <v>2</v>
      </c>
      <c r="O90" s="192">
        <v>1</v>
      </c>
      <c r="P90" s="147"/>
      <c r="Q90" s="26">
        <f t="shared" si="24"/>
        <v>164.07</v>
      </c>
      <c r="R90" s="27">
        <f t="shared" si="25"/>
        <v>164.07900000000001</v>
      </c>
      <c r="S90" s="28">
        <f t="shared" si="26"/>
        <v>3.8700000000000045</v>
      </c>
      <c r="T90" s="29">
        <f t="shared" si="27"/>
        <v>2.4157303370786545E-2</v>
      </c>
      <c r="U90" s="151"/>
      <c r="V90" s="39"/>
      <c r="W90" s="47">
        <f t="shared" si="20"/>
        <v>166.12869999999998</v>
      </c>
      <c r="X90" s="155">
        <f t="shared" si="21"/>
        <v>166.12867490000002</v>
      </c>
      <c r="Y90" s="28">
        <f t="shared" si="22"/>
        <v>2.0496749000000136</v>
      </c>
      <c r="Z90" s="29">
        <f t="shared" si="23"/>
        <v>1.2492000195028087E-2</v>
      </c>
      <c r="AA90" s="151"/>
    </row>
    <row r="91" spans="1:27" ht="39" customHeight="1" x14ac:dyDescent="0.25">
      <c r="A91" s="18">
        <v>90</v>
      </c>
      <c r="B91" s="162" t="s">
        <v>2282</v>
      </c>
      <c r="C91" s="138" t="s">
        <v>2108</v>
      </c>
      <c r="D91" s="163" t="s">
        <v>2283</v>
      </c>
      <c r="E91" s="167" t="s">
        <v>2271</v>
      </c>
      <c r="F91" s="141">
        <v>160.19999999999999</v>
      </c>
      <c r="G91" s="194">
        <v>160.19999999999999</v>
      </c>
      <c r="H91" s="166"/>
      <c r="I91" s="198" t="s">
        <v>2284</v>
      </c>
      <c r="J91" s="143" t="s">
        <v>31</v>
      </c>
      <c r="K91" s="200"/>
      <c r="L91" s="177">
        <v>41275</v>
      </c>
      <c r="M91" s="178"/>
      <c r="N91" s="170">
        <v>2</v>
      </c>
      <c r="O91" s="192">
        <v>1</v>
      </c>
      <c r="P91" s="147"/>
      <c r="Q91" s="26">
        <f t="shared" si="24"/>
        <v>164.07</v>
      </c>
      <c r="R91" s="27">
        <f t="shared" si="25"/>
        <v>164.07900000000001</v>
      </c>
      <c r="S91" s="28">
        <f t="shared" si="26"/>
        <v>3.8700000000000045</v>
      </c>
      <c r="T91" s="29">
        <f t="shared" si="27"/>
        <v>2.4157303370786545E-2</v>
      </c>
      <c r="U91" s="151"/>
      <c r="V91" s="39"/>
      <c r="W91" s="47">
        <f t="shared" si="20"/>
        <v>166.12869999999998</v>
      </c>
      <c r="X91" s="155">
        <f t="shared" si="21"/>
        <v>166.12867490000002</v>
      </c>
      <c r="Y91" s="28">
        <f t="shared" si="22"/>
        <v>2.0496749000000136</v>
      </c>
      <c r="Z91" s="29">
        <f t="shared" si="23"/>
        <v>1.2492000195028087E-2</v>
      </c>
      <c r="AA91" s="151"/>
    </row>
    <row r="92" spans="1:27" ht="39" customHeight="1" x14ac:dyDescent="0.25">
      <c r="A92" s="18">
        <v>91</v>
      </c>
      <c r="B92" s="162" t="s">
        <v>2282</v>
      </c>
      <c r="C92" s="138" t="s">
        <v>2108</v>
      </c>
      <c r="D92" s="163" t="s">
        <v>2285</v>
      </c>
      <c r="E92" s="167" t="s">
        <v>2271</v>
      </c>
      <c r="F92" s="141">
        <v>160.19999999999999</v>
      </c>
      <c r="G92" s="194">
        <v>160.19999999999999</v>
      </c>
      <c r="H92" s="166"/>
      <c r="I92" s="198" t="s">
        <v>2284</v>
      </c>
      <c r="J92" s="189" t="s">
        <v>31</v>
      </c>
      <c r="K92" s="200"/>
      <c r="L92" s="177">
        <v>41275</v>
      </c>
      <c r="M92" s="178"/>
      <c r="N92" s="170">
        <v>2</v>
      </c>
      <c r="O92" s="201">
        <v>1</v>
      </c>
      <c r="P92" s="147"/>
      <c r="Q92" s="26">
        <f t="shared" si="24"/>
        <v>164.07</v>
      </c>
      <c r="R92" s="27">
        <f t="shared" si="25"/>
        <v>164.07900000000001</v>
      </c>
      <c r="S92" s="28">
        <f t="shared" si="26"/>
        <v>3.8700000000000045</v>
      </c>
      <c r="T92" s="29">
        <f t="shared" si="27"/>
        <v>2.4157303370786545E-2</v>
      </c>
      <c r="U92" s="151"/>
      <c r="V92" s="39"/>
      <c r="W92" s="47">
        <f t="shared" si="20"/>
        <v>166.12869999999998</v>
      </c>
      <c r="X92" s="155">
        <f t="shared" si="21"/>
        <v>166.12867490000002</v>
      </c>
      <c r="Y92" s="28">
        <f t="shared" si="22"/>
        <v>2.0496749000000136</v>
      </c>
      <c r="Z92" s="29">
        <f t="shared" si="23"/>
        <v>1.2492000195028087E-2</v>
      </c>
      <c r="AA92" s="151"/>
    </row>
    <row r="93" spans="1:27" ht="39" customHeight="1" x14ac:dyDescent="0.25">
      <c r="A93" s="18">
        <v>92</v>
      </c>
      <c r="B93" s="162" t="s">
        <v>2282</v>
      </c>
      <c r="C93" s="138" t="s">
        <v>2108</v>
      </c>
      <c r="D93" s="163" t="s">
        <v>2286</v>
      </c>
      <c r="E93" s="167" t="s">
        <v>2271</v>
      </c>
      <c r="F93" s="141">
        <v>160.19999999999999</v>
      </c>
      <c r="G93" s="194">
        <v>160.19999999999999</v>
      </c>
      <c r="H93" s="166"/>
      <c r="I93" s="198" t="s">
        <v>2284</v>
      </c>
      <c r="J93" s="189" t="s">
        <v>31</v>
      </c>
      <c r="K93" s="200"/>
      <c r="L93" s="177">
        <v>41275</v>
      </c>
      <c r="M93" s="178"/>
      <c r="N93" s="170">
        <v>2</v>
      </c>
      <c r="O93" s="201">
        <v>1</v>
      </c>
      <c r="P93" s="147"/>
      <c r="Q93" s="26">
        <f t="shared" si="24"/>
        <v>164.07</v>
      </c>
      <c r="R93" s="27">
        <f t="shared" si="25"/>
        <v>164.07900000000001</v>
      </c>
      <c r="S93" s="28">
        <f t="shared" si="26"/>
        <v>3.8700000000000045</v>
      </c>
      <c r="T93" s="29">
        <f t="shared" si="27"/>
        <v>2.4157303370786545E-2</v>
      </c>
      <c r="U93" s="151"/>
      <c r="V93" s="39"/>
      <c r="W93" s="47">
        <f t="shared" si="20"/>
        <v>166.12869999999998</v>
      </c>
      <c r="X93" s="155">
        <f t="shared" si="21"/>
        <v>166.12867490000002</v>
      </c>
      <c r="Y93" s="28">
        <f t="shared" si="22"/>
        <v>2.0496749000000136</v>
      </c>
      <c r="Z93" s="29">
        <f t="shared" si="23"/>
        <v>1.2492000195028087E-2</v>
      </c>
      <c r="AA93" s="151"/>
    </row>
    <row r="94" spans="1:27" ht="39" customHeight="1" x14ac:dyDescent="0.25">
      <c r="A94" s="18">
        <v>93</v>
      </c>
      <c r="B94" s="162" t="s">
        <v>2282</v>
      </c>
      <c r="C94" s="138" t="s">
        <v>2108</v>
      </c>
      <c r="D94" s="163" t="s">
        <v>2287</v>
      </c>
      <c r="E94" s="167" t="s">
        <v>2271</v>
      </c>
      <c r="F94" s="141">
        <v>160.19999999999999</v>
      </c>
      <c r="G94" s="202">
        <v>160.19999999999999</v>
      </c>
      <c r="H94" s="110"/>
      <c r="I94" s="198" t="s">
        <v>2284</v>
      </c>
      <c r="J94" s="189" t="s">
        <v>31</v>
      </c>
      <c r="K94" s="168"/>
      <c r="L94" s="177">
        <v>41275</v>
      </c>
      <c r="M94" s="178"/>
      <c r="N94" s="170">
        <v>2</v>
      </c>
      <c r="O94" s="161">
        <v>1</v>
      </c>
      <c r="P94" s="147"/>
      <c r="Q94" s="26">
        <f t="shared" si="24"/>
        <v>164.07</v>
      </c>
      <c r="R94" s="27">
        <f t="shared" si="25"/>
        <v>164.07900000000001</v>
      </c>
      <c r="S94" s="28">
        <f t="shared" si="26"/>
        <v>3.8700000000000045</v>
      </c>
      <c r="T94" s="29">
        <f t="shared" si="27"/>
        <v>2.4157303370786545E-2</v>
      </c>
      <c r="U94" s="151"/>
      <c r="V94" s="39"/>
      <c r="W94" s="47">
        <f t="shared" si="20"/>
        <v>166.12869999999998</v>
      </c>
      <c r="X94" s="155">
        <f t="shared" si="21"/>
        <v>166.12867490000002</v>
      </c>
      <c r="Y94" s="28">
        <f t="shared" si="22"/>
        <v>2.0496749000000136</v>
      </c>
      <c r="Z94" s="29">
        <f t="shared" si="23"/>
        <v>1.2492000195028087E-2</v>
      </c>
      <c r="AA94" s="151"/>
    </row>
    <row r="95" spans="1:27" ht="39" customHeight="1" x14ac:dyDescent="0.25">
      <c r="A95" s="18">
        <v>94</v>
      </c>
      <c r="B95" s="162" t="s">
        <v>2282</v>
      </c>
      <c r="C95" s="138" t="s">
        <v>2108</v>
      </c>
      <c r="D95" s="163" t="s">
        <v>2288</v>
      </c>
      <c r="E95" s="167" t="s">
        <v>2271</v>
      </c>
      <c r="F95" s="141">
        <v>80.099999999999994</v>
      </c>
      <c r="G95" s="202">
        <v>80.099999999999994</v>
      </c>
      <c r="H95" s="110"/>
      <c r="I95" s="167"/>
      <c r="J95" s="189" t="s">
        <v>31</v>
      </c>
      <c r="K95" s="168"/>
      <c r="L95" s="177">
        <v>41275</v>
      </c>
      <c r="M95" s="178"/>
      <c r="N95" s="170">
        <v>2</v>
      </c>
      <c r="O95" s="161">
        <v>1</v>
      </c>
      <c r="P95" s="147"/>
      <c r="Q95" s="26">
        <f t="shared" si="24"/>
        <v>82.03</v>
      </c>
      <c r="R95" s="27">
        <f t="shared" si="25"/>
        <v>82.039500000000004</v>
      </c>
      <c r="S95" s="28">
        <f t="shared" si="26"/>
        <v>1.9300000000000068</v>
      </c>
      <c r="T95" s="29">
        <f t="shared" si="27"/>
        <v>2.409488139825227E-2</v>
      </c>
      <c r="U95" s="151"/>
      <c r="V95" s="39"/>
      <c r="W95" s="47">
        <f t="shared" si="20"/>
        <v>83.064300000000003</v>
      </c>
      <c r="X95" s="155">
        <f t="shared" si="21"/>
        <v>83.064337399999999</v>
      </c>
      <c r="Y95" s="28">
        <f t="shared" si="22"/>
        <v>1.0248373999999956</v>
      </c>
      <c r="Z95" s="29">
        <f t="shared" si="23"/>
        <v>1.2491999585565435E-2</v>
      </c>
      <c r="AA95" s="151"/>
    </row>
    <row r="96" spans="1:27" ht="39" customHeight="1" x14ac:dyDescent="0.25">
      <c r="A96" s="18">
        <v>95</v>
      </c>
      <c r="B96" s="162" t="s">
        <v>2282</v>
      </c>
      <c r="C96" s="138" t="s">
        <v>2108</v>
      </c>
      <c r="D96" s="163" t="s">
        <v>2289</v>
      </c>
      <c r="E96" s="167" t="s">
        <v>2271</v>
      </c>
      <c r="F96" s="141">
        <v>80.099999999999994</v>
      </c>
      <c r="G96" s="202">
        <v>80.099999999999994</v>
      </c>
      <c r="H96" s="110"/>
      <c r="I96" s="167"/>
      <c r="J96" s="189" t="s">
        <v>31</v>
      </c>
      <c r="K96" s="168"/>
      <c r="L96" s="177">
        <v>41275</v>
      </c>
      <c r="M96" s="178"/>
      <c r="N96" s="170">
        <v>2</v>
      </c>
      <c r="O96" s="161">
        <v>1</v>
      </c>
      <c r="P96" s="147"/>
      <c r="Q96" s="26">
        <f t="shared" si="24"/>
        <v>82.03</v>
      </c>
      <c r="R96" s="27">
        <f t="shared" si="25"/>
        <v>82.039500000000004</v>
      </c>
      <c r="S96" s="28">
        <f t="shared" si="26"/>
        <v>1.9300000000000068</v>
      </c>
      <c r="T96" s="29">
        <f t="shared" si="27"/>
        <v>2.409488139825227E-2</v>
      </c>
      <c r="U96" s="151"/>
      <c r="V96" s="39"/>
      <c r="W96" s="47">
        <f t="shared" si="20"/>
        <v>83.064300000000003</v>
      </c>
      <c r="X96" s="155">
        <f t="shared" si="21"/>
        <v>83.064337399999999</v>
      </c>
      <c r="Y96" s="28">
        <f t="shared" si="22"/>
        <v>1.0248373999999956</v>
      </c>
      <c r="Z96" s="29">
        <f t="shared" si="23"/>
        <v>1.2491999585565435E-2</v>
      </c>
      <c r="AA96" s="151"/>
    </row>
    <row r="97" spans="1:27" ht="39" customHeight="1" x14ac:dyDescent="0.25">
      <c r="A97" s="18">
        <v>96</v>
      </c>
      <c r="B97" s="162" t="s">
        <v>2282</v>
      </c>
      <c r="C97" s="138" t="s">
        <v>2108</v>
      </c>
      <c r="D97" s="163" t="s">
        <v>2290</v>
      </c>
      <c r="E97" s="167" t="s">
        <v>2271</v>
      </c>
      <c r="F97" s="141">
        <v>80.099999999999994</v>
      </c>
      <c r="G97" s="202">
        <v>80.099999999999994</v>
      </c>
      <c r="H97" s="110"/>
      <c r="I97" s="167"/>
      <c r="J97" s="189" t="s">
        <v>31</v>
      </c>
      <c r="K97" s="168"/>
      <c r="L97" s="177">
        <v>41275</v>
      </c>
      <c r="M97" s="178"/>
      <c r="N97" s="170">
        <v>2</v>
      </c>
      <c r="O97" s="161">
        <v>1</v>
      </c>
      <c r="P97" s="147"/>
      <c r="Q97" s="26">
        <f t="shared" si="24"/>
        <v>82.03</v>
      </c>
      <c r="R97" s="27">
        <f t="shared" si="25"/>
        <v>82.039500000000004</v>
      </c>
      <c r="S97" s="28">
        <f t="shared" si="26"/>
        <v>1.9300000000000068</v>
      </c>
      <c r="T97" s="29">
        <f t="shared" si="27"/>
        <v>2.409488139825227E-2</v>
      </c>
      <c r="U97" s="151"/>
      <c r="V97" s="39"/>
      <c r="W97" s="47">
        <f t="shared" si="20"/>
        <v>83.064300000000003</v>
      </c>
      <c r="X97" s="155">
        <f t="shared" si="21"/>
        <v>83.064337399999999</v>
      </c>
      <c r="Y97" s="28">
        <f t="shared" si="22"/>
        <v>1.0248373999999956</v>
      </c>
      <c r="Z97" s="29">
        <f t="shared" si="23"/>
        <v>1.2491999585565435E-2</v>
      </c>
      <c r="AA97" s="151"/>
    </row>
    <row r="98" spans="1:27" ht="39" customHeight="1" x14ac:dyDescent="0.25">
      <c r="A98" s="18">
        <v>97</v>
      </c>
      <c r="B98" s="162" t="s">
        <v>2282</v>
      </c>
      <c r="C98" s="138" t="s">
        <v>2108</v>
      </c>
      <c r="D98" s="163" t="s">
        <v>2291</v>
      </c>
      <c r="E98" s="167" t="s">
        <v>2271</v>
      </c>
      <c r="F98" s="141">
        <v>42.72</v>
      </c>
      <c r="G98" s="202">
        <v>42.72</v>
      </c>
      <c r="H98" s="110"/>
      <c r="I98" s="167"/>
      <c r="J98" s="189" t="s">
        <v>31</v>
      </c>
      <c r="K98" s="168"/>
      <c r="L98" s="177">
        <v>41275</v>
      </c>
      <c r="M98" s="178"/>
      <c r="N98" s="170">
        <v>2</v>
      </c>
      <c r="O98" s="161">
        <v>1</v>
      </c>
      <c r="P98" s="147"/>
      <c r="Q98" s="26">
        <f t="shared" si="24"/>
        <v>43.75</v>
      </c>
      <c r="R98" s="27">
        <f t="shared" si="25"/>
        <v>43.754399999999997</v>
      </c>
      <c r="S98" s="28">
        <f t="shared" si="26"/>
        <v>1.0300000000000011</v>
      </c>
      <c r="T98" s="29">
        <f t="shared" si="27"/>
        <v>2.4110486891385795E-2</v>
      </c>
      <c r="U98" s="151"/>
      <c r="V98" s="39"/>
      <c r="W98" s="47">
        <f t="shared" si="20"/>
        <v>44.301000000000002</v>
      </c>
      <c r="X98" s="155">
        <f t="shared" si="21"/>
        <v>44.300980000000003</v>
      </c>
      <c r="Y98" s="28">
        <f t="shared" si="22"/>
        <v>0.54658000000000584</v>
      </c>
      <c r="Z98" s="29">
        <f t="shared" si="23"/>
        <v>1.2492000804490654E-2</v>
      </c>
      <c r="AA98" s="151"/>
    </row>
    <row r="99" spans="1:27" ht="39" customHeight="1" x14ac:dyDescent="0.25">
      <c r="A99" s="18">
        <v>98</v>
      </c>
      <c r="B99" s="162" t="s">
        <v>2292</v>
      </c>
      <c r="C99" s="138" t="s">
        <v>2108</v>
      </c>
      <c r="D99" s="163" t="s">
        <v>2293</v>
      </c>
      <c r="E99" s="167" t="s">
        <v>2271</v>
      </c>
      <c r="F99" s="141">
        <v>42.72</v>
      </c>
      <c r="G99" s="202">
        <v>42.72</v>
      </c>
      <c r="H99" s="110"/>
      <c r="I99" s="167"/>
      <c r="J99" s="189" t="s">
        <v>31</v>
      </c>
      <c r="K99" s="168"/>
      <c r="L99" s="177">
        <v>41275</v>
      </c>
      <c r="M99" s="178"/>
      <c r="N99" s="170">
        <v>2</v>
      </c>
      <c r="O99" s="161">
        <v>1</v>
      </c>
      <c r="P99" s="147"/>
      <c r="Q99" s="26">
        <f t="shared" si="24"/>
        <v>43.75</v>
      </c>
      <c r="R99" s="27">
        <f t="shared" si="25"/>
        <v>43.754399999999997</v>
      </c>
      <c r="S99" s="28">
        <f t="shared" si="26"/>
        <v>1.0300000000000011</v>
      </c>
      <c r="T99" s="29">
        <f t="shared" si="27"/>
        <v>2.4110486891385795E-2</v>
      </c>
      <c r="U99" s="151"/>
      <c r="V99" s="39"/>
      <c r="W99" s="47">
        <f t="shared" si="20"/>
        <v>44.301000000000002</v>
      </c>
      <c r="X99" s="155">
        <f t="shared" si="21"/>
        <v>44.300980000000003</v>
      </c>
      <c r="Y99" s="28">
        <f t="shared" si="22"/>
        <v>0.54658000000000584</v>
      </c>
      <c r="Z99" s="29">
        <f t="shared" si="23"/>
        <v>1.2492000804490654E-2</v>
      </c>
      <c r="AA99" s="151"/>
    </row>
    <row r="100" spans="1:27" ht="39" customHeight="1" x14ac:dyDescent="0.25">
      <c r="A100" s="18">
        <v>99</v>
      </c>
      <c r="B100" s="162" t="s">
        <v>2292</v>
      </c>
      <c r="C100" s="138" t="s">
        <v>2108</v>
      </c>
      <c r="D100" s="163" t="s">
        <v>2294</v>
      </c>
      <c r="E100" s="167" t="s">
        <v>2271</v>
      </c>
      <c r="F100" s="141">
        <v>42.72</v>
      </c>
      <c r="G100" s="202">
        <v>42.72</v>
      </c>
      <c r="H100" s="110"/>
      <c r="I100" s="167"/>
      <c r="J100" s="189" t="s">
        <v>31</v>
      </c>
      <c r="K100" s="168"/>
      <c r="L100" s="177">
        <v>41275</v>
      </c>
      <c r="M100" s="178"/>
      <c r="N100" s="170">
        <v>2</v>
      </c>
      <c r="O100" s="161">
        <v>1</v>
      </c>
      <c r="P100" s="147"/>
      <c r="Q100" s="26">
        <f t="shared" si="24"/>
        <v>43.75</v>
      </c>
      <c r="R100" s="27">
        <f t="shared" si="25"/>
        <v>43.754399999999997</v>
      </c>
      <c r="S100" s="28">
        <f t="shared" si="26"/>
        <v>1.0300000000000011</v>
      </c>
      <c r="T100" s="29">
        <f t="shared" si="27"/>
        <v>2.4110486891385795E-2</v>
      </c>
      <c r="U100" s="151"/>
      <c r="V100" s="39"/>
      <c r="W100" s="47">
        <f t="shared" si="20"/>
        <v>44.301000000000002</v>
      </c>
      <c r="X100" s="155">
        <f t="shared" si="21"/>
        <v>44.300980000000003</v>
      </c>
      <c r="Y100" s="28">
        <f t="shared" si="22"/>
        <v>0.54658000000000584</v>
      </c>
      <c r="Z100" s="29">
        <f t="shared" si="23"/>
        <v>1.2492000804490654E-2</v>
      </c>
      <c r="AA100" s="151"/>
    </row>
    <row r="101" spans="1:27" ht="39" customHeight="1" x14ac:dyDescent="0.25">
      <c r="A101" s="18">
        <v>100</v>
      </c>
      <c r="B101" s="162" t="s">
        <v>2292</v>
      </c>
      <c r="C101" s="138" t="s">
        <v>2108</v>
      </c>
      <c r="D101" s="163" t="s">
        <v>2295</v>
      </c>
      <c r="E101" s="167" t="s">
        <v>2271</v>
      </c>
      <c r="F101" s="141">
        <v>26.7</v>
      </c>
      <c r="G101" s="78">
        <v>26.7</v>
      </c>
      <c r="H101" s="110"/>
      <c r="I101" s="167"/>
      <c r="J101" s="189" t="s">
        <v>31</v>
      </c>
      <c r="K101" s="168"/>
      <c r="L101" s="177">
        <v>41275</v>
      </c>
      <c r="M101" s="178"/>
      <c r="N101" s="170">
        <v>2</v>
      </c>
      <c r="O101" s="161">
        <v>1</v>
      </c>
      <c r="P101" s="147"/>
      <c r="Q101" s="26">
        <f t="shared" si="24"/>
        <v>27.34</v>
      </c>
      <c r="R101" s="27">
        <f t="shared" si="25"/>
        <v>27.346499999999999</v>
      </c>
      <c r="S101" s="28">
        <f t="shared" si="26"/>
        <v>0.64000000000000057</v>
      </c>
      <c r="T101" s="29">
        <f t="shared" si="27"/>
        <v>2.3970037453183542E-2</v>
      </c>
      <c r="U101" s="203"/>
      <c r="V101" s="39"/>
      <c r="W101" s="47">
        <f t="shared" si="20"/>
        <v>27.688099999999999</v>
      </c>
      <c r="X101" s="155">
        <f t="shared" si="21"/>
        <v>27.688112499999999</v>
      </c>
      <c r="Y101" s="28">
        <f t="shared" si="22"/>
        <v>0.3416125000000001</v>
      </c>
      <c r="Z101" s="29">
        <f t="shared" si="23"/>
        <v>1.2492000804490524E-2</v>
      </c>
      <c r="AA101" s="203"/>
    </row>
    <row r="102" spans="1:27" ht="39" customHeight="1" x14ac:dyDescent="0.25">
      <c r="A102" s="18">
        <v>101</v>
      </c>
      <c r="B102" s="162" t="s">
        <v>2292</v>
      </c>
      <c r="C102" s="138" t="s">
        <v>2108</v>
      </c>
      <c r="D102" s="163" t="s">
        <v>2296</v>
      </c>
      <c r="E102" s="167" t="s">
        <v>2271</v>
      </c>
      <c r="F102" s="141">
        <v>26.7</v>
      </c>
      <c r="G102" s="78">
        <v>26.7</v>
      </c>
      <c r="H102" s="110"/>
      <c r="I102" s="167"/>
      <c r="J102" s="189" t="s">
        <v>31</v>
      </c>
      <c r="K102" s="168"/>
      <c r="L102" s="177">
        <v>41275</v>
      </c>
      <c r="M102" s="178"/>
      <c r="N102" s="170">
        <v>2</v>
      </c>
      <c r="O102" s="161">
        <v>1</v>
      </c>
      <c r="P102" s="147"/>
      <c r="Q102" s="26">
        <f t="shared" si="24"/>
        <v>27.34</v>
      </c>
      <c r="R102" s="27">
        <f t="shared" si="25"/>
        <v>27.346499999999999</v>
      </c>
      <c r="S102" s="28">
        <f t="shared" si="26"/>
        <v>0.64000000000000057</v>
      </c>
      <c r="T102" s="29">
        <f t="shared" si="27"/>
        <v>2.3970037453183542E-2</v>
      </c>
      <c r="U102" s="151"/>
      <c r="V102" s="39"/>
      <c r="W102" s="47">
        <f t="shared" si="20"/>
        <v>27.688099999999999</v>
      </c>
      <c r="X102" s="155">
        <f t="shared" si="21"/>
        <v>27.688112499999999</v>
      </c>
      <c r="Y102" s="28">
        <f t="shared" si="22"/>
        <v>0.3416125000000001</v>
      </c>
      <c r="Z102" s="29">
        <f t="shared" si="23"/>
        <v>1.2492000804490524E-2</v>
      </c>
      <c r="AA102" s="151"/>
    </row>
    <row r="103" spans="1:27" ht="39" customHeight="1" x14ac:dyDescent="0.25">
      <c r="A103" s="18">
        <v>102</v>
      </c>
      <c r="B103" s="162" t="s">
        <v>2292</v>
      </c>
      <c r="C103" s="138" t="s">
        <v>2108</v>
      </c>
      <c r="D103" s="163" t="s">
        <v>2297</v>
      </c>
      <c r="E103" s="167" t="s">
        <v>2271</v>
      </c>
      <c r="F103" s="141">
        <v>16.02</v>
      </c>
      <c r="G103" s="78">
        <v>16.02</v>
      </c>
      <c r="H103" s="204"/>
      <c r="I103" s="167"/>
      <c r="J103" s="189" t="s">
        <v>31</v>
      </c>
      <c r="K103" s="168"/>
      <c r="L103" s="177">
        <v>41275</v>
      </c>
      <c r="M103" s="178"/>
      <c r="N103" s="170">
        <v>2</v>
      </c>
      <c r="O103" s="161">
        <v>1</v>
      </c>
      <c r="P103" s="147"/>
      <c r="Q103" s="26">
        <f t="shared" si="24"/>
        <v>16.399999999999999</v>
      </c>
      <c r="R103" s="27">
        <f t="shared" si="25"/>
        <v>16.407900000000001</v>
      </c>
      <c r="S103" s="28">
        <f t="shared" si="26"/>
        <v>0.37999999999999901</v>
      </c>
      <c r="T103" s="29">
        <f t="shared" si="27"/>
        <v>2.3720349563046132E-2</v>
      </c>
      <c r="U103" s="151"/>
      <c r="V103" s="39"/>
      <c r="W103" s="47">
        <f t="shared" si="20"/>
        <v>16.6129</v>
      </c>
      <c r="X103" s="155">
        <f t="shared" si="21"/>
        <v>16.6128675</v>
      </c>
      <c r="Y103" s="28">
        <f t="shared" si="22"/>
        <v>0.20496749999999864</v>
      </c>
      <c r="Z103" s="29">
        <f t="shared" si="23"/>
        <v>1.2492000804490436E-2</v>
      </c>
      <c r="AA103" s="151"/>
    </row>
    <row r="104" spans="1:27" ht="39" customHeight="1" x14ac:dyDescent="0.25">
      <c r="A104" s="18">
        <v>103</v>
      </c>
      <c r="B104" s="162" t="s">
        <v>2298</v>
      </c>
      <c r="C104" s="138" t="s">
        <v>2108</v>
      </c>
      <c r="D104" s="163" t="s">
        <v>2299</v>
      </c>
      <c r="E104" s="164" t="s">
        <v>2300</v>
      </c>
      <c r="F104" s="141">
        <v>72.260000000000005</v>
      </c>
      <c r="G104" s="176">
        <v>70</v>
      </c>
      <c r="H104" s="166"/>
      <c r="I104" s="167"/>
      <c r="J104" s="143" t="s">
        <v>31</v>
      </c>
      <c r="K104" s="168"/>
      <c r="L104" s="177">
        <v>41275</v>
      </c>
      <c r="M104" s="178"/>
      <c r="N104" s="170">
        <v>1</v>
      </c>
      <c r="O104" s="161">
        <v>1</v>
      </c>
      <c r="P104" s="147"/>
      <c r="Q104" s="26">
        <f t="shared" si="24"/>
        <v>74</v>
      </c>
      <c r="R104" s="27">
        <f t="shared" si="25"/>
        <v>74.009699999999995</v>
      </c>
      <c r="S104" s="28">
        <f t="shared" si="26"/>
        <v>1.7399999999999949</v>
      </c>
      <c r="T104" s="29">
        <f t="shared" si="27"/>
        <v>2.4079712150567322E-2</v>
      </c>
      <c r="U104" s="151"/>
      <c r="V104" s="39"/>
      <c r="W104" s="47">
        <f t="shared" si="20"/>
        <v>74.934200000000004</v>
      </c>
      <c r="X104" s="155">
        <f t="shared" si="21"/>
        <v>74.934229200000004</v>
      </c>
      <c r="Y104" s="28">
        <f t="shared" si="22"/>
        <v>0.92452920000000915</v>
      </c>
      <c r="Z104" s="29">
        <f t="shared" si="23"/>
        <v>1.2492000372924214E-2</v>
      </c>
      <c r="AA104" s="151"/>
    </row>
    <row r="105" spans="1:27" ht="39" customHeight="1" x14ac:dyDescent="0.25">
      <c r="A105" s="18">
        <v>104</v>
      </c>
      <c r="B105" s="162" t="s">
        <v>2298</v>
      </c>
      <c r="C105" s="138" t="s">
        <v>2108</v>
      </c>
      <c r="D105" s="163" t="s">
        <v>2301</v>
      </c>
      <c r="E105" s="164" t="s">
        <v>2300</v>
      </c>
      <c r="F105" s="141">
        <v>2.06</v>
      </c>
      <c r="G105" s="176">
        <v>2</v>
      </c>
      <c r="H105" s="166"/>
      <c r="I105" s="167"/>
      <c r="J105" s="143" t="s">
        <v>31</v>
      </c>
      <c r="K105" s="168"/>
      <c r="L105" s="177">
        <v>41275</v>
      </c>
      <c r="M105" s="178"/>
      <c r="N105" s="170">
        <v>1</v>
      </c>
      <c r="O105" s="161">
        <v>1</v>
      </c>
      <c r="P105" s="147"/>
      <c r="Q105" s="26">
        <f t="shared" si="24"/>
        <v>2.1</v>
      </c>
      <c r="R105" s="27">
        <f t="shared" si="25"/>
        <v>2.1097999999999999</v>
      </c>
      <c r="S105" s="28">
        <f t="shared" si="26"/>
        <v>4.0000000000000036E-2</v>
      </c>
      <c r="T105" s="29">
        <f t="shared" si="27"/>
        <v>1.9417475728155355E-2</v>
      </c>
      <c r="U105" s="151"/>
      <c r="V105" s="39"/>
      <c r="W105" s="47">
        <f t="shared" si="20"/>
        <v>2.1362000000000001</v>
      </c>
      <c r="X105" s="155">
        <f t="shared" si="21"/>
        <v>2.1361555999999999</v>
      </c>
      <c r="Y105" s="28">
        <f t="shared" si="22"/>
        <v>2.6355600000000035E-2</v>
      </c>
      <c r="Z105" s="29">
        <f t="shared" si="23"/>
        <v>1.2491989762062772E-2</v>
      </c>
      <c r="AA105" s="151"/>
    </row>
    <row r="106" spans="1:27" ht="39" customHeight="1" x14ac:dyDescent="0.25">
      <c r="A106" s="18">
        <v>105</v>
      </c>
      <c r="B106" s="162" t="s">
        <v>2298</v>
      </c>
      <c r="C106" s="138" t="s">
        <v>2108</v>
      </c>
      <c r="D106" s="163" t="s">
        <v>2302</v>
      </c>
      <c r="E106" s="164" t="s">
        <v>2300</v>
      </c>
      <c r="F106" s="141">
        <v>516.15</v>
      </c>
      <c r="G106" s="176">
        <v>500</v>
      </c>
      <c r="H106" s="166"/>
      <c r="I106" s="167"/>
      <c r="J106" s="143" t="s">
        <v>31</v>
      </c>
      <c r="K106" s="168"/>
      <c r="L106" s="177">
        <v>41275</v>
      </c>
      <c r="M106" s="178"/>
      <c r="N106" s="170">
        <v>1</v>
      </c>
      <c r="O106" s="161">
        <v>1</v>
      </c>
      <c r="P106" s="147"/>
      <c r="Q106" s="26">
        <f t="shared" si="24"/>
        <v>528.64</v>
      </c>
      <c r="R106" s="27">
        <f t="shared" si="25"/>
        <v>528.64800000000002</v>
      </c>
      <c r="S106" s="28">
        <f t="shared" si="26"/>
        <v>12.490000000000009</v>
      </c>
      <c r="T106" s="29">
        <f t="shared" si="27"/>
        <v>2.4198391940327444E-2</v>
      </c>
      <c r="U106" s="151"/>
      <c r="V106" s="39"/>
      <c r="W106" s="47">
        <f t="shared" si="20"/>
        <v>535.25189999999998</v>
      </c>
      <c r="X106" s="155">
        <f t="shared" si="21"/>
        <v>535.25187080000001</v>
      </c>
      <c r="Y106" s="28">
        <f t="shared" si="22"/>
        <v>6.6038707999999815</v>
      </c>
      <c r="Z106" s="29">
        <f t="shared" si="23"/>
        <v>1.2491999969734078E-2</v>
      </c>
      <c r="AA106" s="151"/>
    </row>
    <row r="107" spans="1:27" ht="39" customHeight="1" x14ac:dyDescent="0.25">
      <c r="A107" s="18">
        <v>106</v>
      </c>
      <c r="B107" s="162" t="s">
        <v>2298</v>
      </c>
      <c r="C107" s="138" t="s">
        <v>2108</v>
      </c>
      <c r="D107" s="163" t="s">
        <v>2303</v>
      </c>
      <c r="E107" s="164" t="s">
        <v>2300</v>
      </c>
      <c r="F107" s="141">
        <v>26.32</v>
      </c>
      <c r="G107" s="176">
        <v>25.5</v>
      </c>
      <c r="H107" s="166"/>
      <c r="I107" s="167"/>
      <c r="J107" s="143" t="s">
        <v>31</v>
      </c>
      <c r="K107" s="168"/>
      <c r="L107" s="177">
        <v>41275</v>
      </c>
      <c r="M107" s="178"/>
      <c r="N107" s="170">
        <v>1</v>
      </c>
      <c r="O107" s="161">
        <v>1</v>
      </c>
      <c r="P107" s="147"/>
      <c r="Q107" s="26">
        <f t="shared" si="24"/>
        <v>26.95</v>
      </c>
      <c r="R107" s="27">
        <f t="shared" si="25"/>
        <v>26.9573</v>
      </c>
      <c r="S107" s="28">
        <f t="shared" si="26"/>
        <v>0.62999999999999901</v>
      </c>
      <c r="T107" s="29">
        <f t="shared" si="27"/>
        <v>2.3936170212765919E-2</v>
      </c>
      <c r="U107" s="151"/>
      <c r="V107" s="39"/>
      <c r="W107" s="47">
        <f t="shared" si="20"/>
        <v>27.2941</v>
      </c>
      <c r="X107" s="155">
        <f t="shared" si="21"/>
        <v>27.294050599999998</v>
      </c>
      <c r="Y107" s="28">
        <f t="shared" si="22"/>
        <v>0.33675059999999846</v>
      </c>
      <c r="Z107" s="29">
        <f t="shared" si="23"/>
        <v>1.249200031160385E-2</v>
      </c>
      <c r="AA107" s="151"/>
    </row>
    <row r="108" spans="1:27" ht="39" customHeight="1" x14ac:dyDescent="0.25">
      <c r="A108" s="18">
        <v>107</v>
      </c>
      <c r="B108" s="162" t="s">
        <v>2304</v>
      </c>
      <c r="C108" s="138" t="s">
        <v>2108</v>
      </c>
      <c r="D108" s="163" t="s">
        <v>2305</v>
      </c>
      <c r="E108" s="164" t="s">
        <v>2300</v>
      </c>
      <c r="F108" s="141">
        <v>2.06</v>
      </c>
      <c r="G108" s="176">
        <v>2</v>
      </c>
      <c r="H108" s="166"/>
      <c r="I108" s="167"/>
      <c r="J108" s="143" t="s">
        <v>31</v>
      </c>
      <c r="K108" s="168"/>
      <c r="L108" s="177">
        <v>41275</v>
      </c>
      <c r="M108" s="178"/>
      <c r="N108" s="170">
        <v>1</v>
      </c>
      <c r="O108" s="161">
        <v>1</v>
      </c>
      <c r="P108" s="147"/>
      <c r="Q108" s="26">
        <f t="shared" si="24"/>
        <v>2.1</v>
      </c>
      <c r="R108" s="27">
        <f t="shared" si="25"/>
        <v>2.1097999999999999</v>
      </c>
      <c r="S108" s="28">
        <f t="shared" si="26"/>
        <v>4.0000000000000036E-2</v>
      </c>
      <c r="T108" s="29">
        <f t="shared" si="27"/>
        <v>1.9417475728155355E-2</v>
      </c>
      <c r="U108" s="151"/>
      <c r="V108" s="39"/>
      <c r="W108" s="47">
        <f t="shared" si="20"/>
        <v>2.1362000000000001</v>
      </c>
      <c r="X108" s="155">
        <f t="shared" si="21"/>
        <v>2.1361555999999999</v>
      </c>
      <c r="Y108" s="28">
        <f t="shared" si="22"/>
        <v>2.6355600000000035E-2</v>
      </c>
      <c r="Z108" s="29">
        <f t="shared" si="23"/>
        <v>1.2491989762062772E-2</v>
      </c>
      <c r="AA108" s="151"/>
    </row>
    <row r="109" spans="1:27" ht="39" customHeight="1" x14ac:dyDescent="0.25">
      <c r="A109" s="18">
        <v>108</v>
      </c>
      <c r="B109" s="162" t="s">
        <v>2306</v>
      </c>
      <c r="C109" s="138" t="s">
        <v>2108</v>
      </c>
      <c r="D109" s="163" t="s">
        <v>2307</v>
      </c>
      <c r="E109" s="164" t="s">
        <v>2308</v>
      </c>
      <c r="F109" s="141">
        <v>154.84</v>
      </c>
      <c r="G109" s="176">
        <v>150</v>
      </c>
      <c r="H109" s="166"/>
      <c r="I109" s="167"/>
      <c r="J109" s="143" t="s">
        <v>31</v>
      </c>
      <c r="K109" s="168"/>
      <c r="L109" s="177">
        <v>41275</v>
      </c>
      <c r="M109" s="178"/>
      <c r="N109" s="170">
        <v>3</v>
      </c>
      <c r="O109" s="161">
        <v>1</v>
      </c>
      <c r="P109" s="147"/>
      <c r="Q109" s="26">
        <f t="shared" si="24"/>
        <v>158.58000000000001</v>
      </c>
      <c r="R109" s="27">
        <f t="shared" si="25"/>
        <v>158.58920000000001</v>
      </c>
      <c r="S109" s="28">
        <f t="shared" si="26"/>
        <v>3.7400000000000091</v>
      </c>
      <c r="T109" s="29">
        <f t="shared" si="27"/>
        <v>2.4153965383621863E-2</v>
      </c>
      <c r="U109" s="151"/>
      <c r="V109" s="39"/>
      <c r="W109" s="47">
        <f t="shared" ref="W109:W153" si="28">IF(O109=1,ROUND(R109*$AA$1*100,2)/100,R109)</f>
        <v>160.5703</v>
      </c>
      <c r="X109" s="155">
        <f t="shared" ref="X109:X153" si="29">IF(O109=1,ROUND(R109*$AA$1*1000,4)/1000,R109)</f>
        <v>160.5702963</v>
      </c>
      <c r="Y109" s="28">
        <f t="shared" ref="Y109:Y153" si="30">X109-R109</f>
        <v>1.9810962999999902</v>
      </c>
      <c r="Z109" s="29">
        <f t="shared" ref="Z109:Z153" si="31">IF(R109&lt;&gt;0,Y109/R109,0)</f>
        <v>1.2492000085756093E-2</v>
      </c>
      <c r="AA109" s="151"/>
    </row>
    <row r="110" spans="1:27" ht="39" customHeight="1" x14ac:dyDescent="0.25">
      <c r="A110" s="18">
        <v>109</v>
      </c>
      <c r="B110" s="162" t="s">
        <v>2306</v>
      </c>
      <c r="C110" s="138" t="s">
        <v>2108</v>
      </c>
      <c r="D110" s="163" t="s">
        <v>2309</v>
      </c>
      <c r="E110" s="164" t="s">
        <v>2308</v>
      </c>
      <c r="F110" s="141">
        <v>77.42</v>
      </c>
      <c r="G110" s="176">
        <v>75</v>
      </c>
      <c r="H110" s="166"/>
      <c r="I110" s="167"/>
      <c r="J110" s="143" t="s">
        <v>31</v>
      </c>
      <c r="K110" s="168"/>
      <c r="L110" s="177">
        <v>41275</v>
      </c>
      <c r="M110" s="178"/>
      <c r="N110" s="170">
        <v>3</v>
      </c>
      <c r="O110" s="161">
        <v>1</v>
      </c>
      <c r="P110" s="147"/>
      <c r="Q110" s="26">
        <f t="shared" si="24"/>
        <v>79.290000000000006</v>
      </c>
      <c r="R110" s="27">
        <f t="shared" si="25"/>
        <v>79.294600000000003</v>
      </c>
      <c r="S110" s="28">
        <f t="shared" si="26"/>
        <v>1.8700000000000045</v>
      </c>
      <c r="T110" s="29">
        <f t="shared" si="27"/>
        <v>2.4153965383621863E-2</v>
      </c>
      <c r="U110" s="151"/>
      <c r="V110" s="39"/>
      <c r="W110" s="47">
        <f t="shared" si="28"/>
        <v>80.2851</v>
      </c>
      <c r="X110" s="155">
        <f t="shared" si="29"/>
        <v>80.285148100000001</v>
      </c>
      <c r="Y110" s="28">
        <f t="shared" si="30"/>
        <v>0.99054809999999804</v>
      </c>
      <c r="Z110" s="29">
        <f t="shared" si="31"/>
        <v>1.2491999455196167E-2</v>
      </c>
      <c r="AA110" s="151"/>
    </row>
    <row r="111" spans="1:27" ht="39" customHeight="1" x14ac:dyDescent="0.25">
      <c r="A111" s="18">
        <v>110</v>
      </c>
      <c r="B111" s="162" t="s">
        <v>2306</v>
      </c>
      <c r="C111" s="138" t="s">
        <v>2108</v>
      </c>
      <c r="D111" s="163" t="s">
        <v>2310</v>
      </c>
      <c r="E111" s="164" t="s">
        <v>2308</v>
      </c>
      <c r="F111" s="141">
        <v>51.61</v>
      </c>
      <c r="G111" s="176">
        <v>50</v>
      </c>
      <c r="H111" s="166"/>
      <c r="I111" s="167"/>
      <c r="J111" s="143" t="s">
        <v>31</v>
      </c>
      <c r="K111" s="168"/>
      <c r="L111" s="177">
        <v>41275</v>
      </c>
      <c r="M111" s="178"/>
      <c r="N111" s="170">
        <v>3</v>
      </c>
      <c r="O111" s="161">
        <v>1</v>
      </c>
      <c r="P111" s="147"/>
      <c r="Q111" s="26">
        <f t="shared" si="24"/>
        <v>52.85</v>
      </c>
      <c r="R111" s="27">
        <f t="shared" si="25"/>
        <v>52.8596</v>
      </c>
      <c r="S111" s="28">
        <f t="shared" si="26"/>
        <v>1.240000000000002</v>
      </c>
      <c r="T111" s="29">
        <f t="shared" si="27"/>
        <v>2.4026351482270916E-2</v>
      </c>
      <c r="U111" s="151"/>
      <c r="V111" s="39"/>
      <c r="W111" s="47">
        <f t="shared" si="28"/>
        <v>53.5199</v>
      </c>
      <c r="X111" s="155">
        <f t="shared" si="29"/>
        <v>53.519922100000002</v>
      </c>
      <c r="Y111" s="28">
        <f t="shared" si="30"/>
        <v>0.66032210000000191</v>
      </c>
      <c r="Z111" s="29">
        <f t="shared" si="31"/>
        <v>1.249199956110152E-2</v>
      </c>
      <c r="AA111" s="151"/>
    </row>
    <row r="112" spans="1:27" ht="39" customHeight="1" x14ac:dyDescent="0.25">
      <c r="A112" s="18">
        <v>111</v>
      </c>
      <c r="B112" s="162" t="s">
        <v>2306</v>
      </c>
      <c r="C112" s="138" t="s">
        <v>2108</v>
      </c>
      <c r="D112" s="163" t="s">
        <v>2311</v>
      </c>
      <c r="E112" s="164" t="s">
        <v>2308</v>
      </c>
      <c r="F112" s="141">
        <v>77.42</v>
      </c>
      <c r="G112" s="176">
        <v>75</v>
      </c>
      <c r="H112" s="166"/>
      <c r="I112" s="167"/>
      <c r="J112" s="143" t="s">
        <v>31</v>
      </c>
      <c r="K112" s="168"/>
      <c r="L112" s="177">
        <v>41275</v>
      </c>
      <c r="M112" s="178"/>
      <c r="N112" s="170">
        <v>3</v>
      </c>
      <c r="O112" s="161">
        <v>1</v>
      </c>
      <c r="P112" s="147"/>
      <c r="Q112" s="26">
        <f t="shared" si="24"/>
        <v>79.290000000000006</v>
      </c>
      <c r="R112" s="27">
        <f t="shared" si="25"/>
        <v>79.294600000000003</v>
      </c>
      <c r="S112" s="28">
        <f t="shared" si="26"/>
        <v>1.8700000000000045</v>
      </c>
      <c r="T112" s="29">
        <f t="shared" si="27"/>
        <v>2.4153965383621863E-2</v>
      </c>
      <c r="U112" s="151"/>
      <c r="V112" s="39"/>
      <c r="W112" s="47">
        <f t="shared" si="28"/>
        <v>80.2851</v>
      </c>
      <c r="X112" s="155">
        <f t="shared" si="29"/>
        <v>80.285148100000001</v>
      </c>
      <c r="Y112" s="28">
        <f t="shared" si="30"/>
        <v>0.99054809999999804</v>
      </c>
      <c r="Z112" s="29">
        <f t="shared" si="31"/>
        <v>1.2491999455196167E-2</v>
      </c>
      <c r="AA112" s="151"/>
    </row>
    <row r="113" spans="1:27" ht="39" customHeight="1" x14ac:dyDescent="0.25">
      <c r="A113" s="18">
        <v>112</v>
      </c>
      <c r="B113" s="162" t="s">
        <v>2306</v>
      </c>
      <c r="C113" s="138" t="s">
        <v>2108</v>
      </c>
      <c r="D113" s="163" t="s">
        <v>2312</v>
      </c>
      <c r="E113" s="164" t="s">
        <v>2308</v>
      </c>
      <c r="F113" s="141">
        <v>309.69</v>
      </c>
      <c r="G113" s="176">
        <v>300</v>
      </c>
      <c r="H113" s="166"/>
      <c r="I113" s="167"/>
      <c r="J113" s="143" t="s">
        <v>31</v>
      </c>
      <c r="K113" s="168"/>
      <c r="L113" s="177">
        <v>41275</v>
      </c>
      <c r="M113" s="178"/>
      <c r="N113" s="170">
        <v>3</v>
      </c>
      <c r="O113" s="161">
        <v>1</v>
      </c>
      <c r="P113" s="147"/>
      <c r="Q113" s="26">
        <f t="shared" si="24"/>
        <v>317.18</v>
      </c>
      <c r="R113" s="27">
        <f t="shared" si="25"/>
        <v>317.18880000000001</v>
      </c>
      <c r="S113" s="28">
        <f t="shared" si="26"/>
        <v>7.4900000000000091</v>
      </c>
      <c r="T113" s="29">
        <f t="shared" si="27"/>
        <v>2.4185475798379055E-2</v>
      </c>
      <c r="U113" s="151"/>
      <c r="V113" s="39"/>
      <c r="W113" s="47">
        <f t="shared" si="28"/>
        <v>321.15109999999999</v>
      </c>
      <c r="X113" s="155">
        <f t="shared" si="29"/>
        <v>321.15112249999999</v>
      </c>
      <c r="Y113" s="28">
        <f t="shared" si="30"/>
        <v>3.9623224999999707</v>
      </c>
      <c r="Z113" s="29">
        <f t="shared" si="31"/>
        <v>1.2492000032787949E-2</v>
      </c>
      <c r="AA113" s="151"/>
    </row>
    <row r="114" spans="1:27" ht="39" customHeight="1" x14ac:dyDescent="0.25">
      <c r="A114" s="18">
        <v>113</v>
      </c>
      <c r="B114" s="162" t="s">
        <v>2306</v>
      </c>
      <c r="C114" s="138" t="s">
        <v>2108</v>
      </c>
      <c r="D114" s="163" t="s">
        <v>2313</v>
      </c>
      <c r="E114" s="164" t="s">
        <v>2308</v>
      </c>
      <c r="F114" s="141">
        <v>154.84</v>
      </c>
      <c r="G114" s="176">
        <v>150</v>
      </c>
      <c r="H114" s="166"/>
      <c r="I114" s="167"/>
      <c r="J114" s="143" t="s">
        <v>31</v>
      </c>
      <c r="K114" s="168"/>
      <c r="L114" s="177">
        <v>41275</v>
      </c>
      <c r="M114" s="178"/>
      <c r="N114" s="170">
        <v>3</v>
      </c>
      <c r="O114" s="161">
        <v>1</v>
      </c>
      <c r="P114" s="147"/>
      <c r="Q114" s="26">
        <f t="shared" si="24"/>
        <v>158.58000000000001</v>
      </c>
      <c r="R114" s="27">
        <f t="shared" si="25"/>
        <v>158.58920000000001</v>
      </c>
      <c r="S114" s="28">
        <f t="shared" si="26"/>
        <v>3.7400000000000091</v>
      </c>
      <c r="T114" s="29">
        <f t="shared" si="27"/>
        <v>2.4153965383621863E-2</v>
      </c>
      <c r="U114" s="151"/>
      <c r="V114" s="39"/>
      <c r="W114" s="47">
        <f t="shared" si="28"/>
        <v>160.5703</v>
      </c>
      <c r="X114" s="155">
        <f t="shared" si="29"/>
        <v>160.5702963</v>
      </c>
      <c r="Y114" s="28">
        <f t="shared" si="30"/>
        <v>1.9810962999999902</v>
      </c>
      <c r="Z114" s="29">
        <f t="shared" si="31"/>
        <v>1.2492000085756093E-2</v>
      </c>
      <c r="AA114" s="151"/>
    </row>
    <row r="115" spans="1:27" ht="39" customHeight="1" x14ac:dyDescent="0.25">
      <c r="A115" s="18">
        <v>114</v>
      </c>
      <c r="B115" s="162" t="s">
        <v>2306</v>
      </c>
      <c r="C115" s="138" t="s">
        <v>2108</v>
      </c>
      <c r="D115" s="163" t="s">
        <v>2314</v>
      </c>
      <c r="E115" s="164" t="s">
        <v>2308</v>
      </c>
      <c r="F115" s="141">
        <v>129.03</v>
      </c>
      <c r="G115" s="176">
        <v>125</v>
      </c>
      <c r="H115" s="166"/>
      <c r="I115" s="167"/>
      <c r="J115" s="143" t="s">
        <v>31</v>
      </c>
      <c r="K115" s="168"/>
      <c r="L115" s="177">
        <v>41275</v>
      </c>
      <c r="M115" s="178"/>
      <c r="N115" s="170">
        <v>3</v>
      </c>
      <c r="O115" s="161">
        <v>1</v>
      </c>
      <c r="P115" s="147"/>
      <c r="Q115" s="26">
        <f t="shared" si="24"/>
        <v>132.15</v>
      </c>
      <c r="R115" s="27">
        <f t="shared" si="25"/>
        <v>132.15430000000001</v>
      </c>
      <c r="S115" s="28">
        <f t="shared" si="26"/>
        <v>3.1200000000000045</v>
      </c>
      <c r="T115" s="29">
        <f t="shared" si="27"/>
        <v>2.418042315740529E-2</v>
      </c>
      <c r="U115" s="151"/>
      <c r="V115" s="39"/>
      <c r="W115" s="47">
        <f t="shared" si="28"/>
        <v>133.80520000000001</v>
      </c>
      <c r="X115" s="155">
        <f t="shared" si="29"/>
        <v>133.8051715</v>
      </c>
      <c r="Y115" s="28">
        <f t="shared" si="30"/>
        <v>1.6508714999999938</v>
      </c>
      <c r="Z115" s="29">
        <f t="shared" si="31"/>
        <v>1.2491999881956121E-2</v>
      </c>
      <c r="AA115" s="151"/>
    </row>
    <row r="116" spans="1:27" ht="39" customHeight="1" x14ac:dyDescent="0.25">
      <c r="A116" s="18">
        <v>115</v>
      </c>
      <c r="B116" s="162" t="s">
        <v>2306</v>
      </c>
      <c r="C116" s="138" t="s">
        <v>2108</v>
      </c>
      <c r="D116" s="163" t="s">
        <v>2315</v>
      </c>
      <c r="E116" s="164" t="s">
        <v>2308</v>
      </c>
      <c r="F116" s="141">
        <v>77.42</v>
      </c>
      <c r="G116" s="176">
        <v>75</v>
      </c>
      <c r="H116" s="166"/>
      <c r="I116" s="167"/>
      <c r="J116" s="143" t="s">
        <v>31</v>
      </c>
      <c r="K116" s="168"/>
      <c r="L116" s="177">
        <v>41275</v>
      </c>
      <c r="M116" s="178"/>
      <c r="N116" s="170">
        <v>3</v>
      </c>
      <c r="O116" s="161">
        <v>1</v>
      </c>
      <c r="P116" s="147"/>
      <c r="Q116" s="26">
        <f t="shared" si="24"/>
        <v>79.290000000000006</v>
      </c>
      <c r="R116" s="27">
        <f t="shared" si="25"/>
        <v>79.294600000000003</v>
      </c>
      <c r="S116" s="28">
        <f t="shared" si="26"/>
        <v>1.8700000000000045</v>
      </c>
      <c r="T116" s="29">
        <f t="shared" si="27"/>
        <v>2.4153965383621863E-2</v>
      </c>
      <c r="U116" s="151"/>
      <c r="V116" s="39"/>
      <c r="W116" s="47">
        <f t="shared" si="28"/>
        <v>80.2851</v>
      </c>
      <c r="X116" s="155">
        <f t="shared" si="29"/>
        <v>80.285148100000001</v>
      </c>
      <c r="Y116" s="28">
        <f t="shared" si="30"/>
        <v>0.99054809999999804</v>
      </c>
      <c r="Z116" s="29">
        <f t="shared" si="31"/>
        <v>1.2491999455196167E-2</v>
      </c>
      <c r="AA116" s="151"/>
    </row>
    <row r="117" spans="1:27" ht="39" customHeight="1" x14ac:dyDescent="0.25">
      <c r="A117" s="18">
        <v>116</v>
      </c>
      <c r="B117" s="162" t="s">
        <v>2306</v>
      </c>
      <c r="C117" s="138" t="s">
        <v>2108</v>
      </c>
      <c r="D117" s="163" t="s">
        <v>2316</v>
      </c>
      <c r="E117" s="164" t="s">
        <v>2308</v>
      </c>
      <c r="F117" s="141">
        <v>129.03</v>
      </c>
      <c r="G117" s="176">
        <v>125</v>
      </c>
      <c r="H117" s="166"/>
      <c r="I117" s="167"/>
      <c r="J117" s="143" t="s">
        <v>31</v>
      </c>
      <c r="K117" s="168"/>
      <c r="L117" s="177">
        <v>41275</v>
      </c>
      <c r="M117" s="178"/>
      <c r="N117" s="170">
        <v>3</v>
      </c>
      <c r="O117" s="161">
        <v>1</v>
      </c>
      <c r="P117" s="147"/>
      <c r="Q117" s="26">
        <f t="shared" si="24"/>
        <v>132.15</v>
      </c>
      <c r="R117" s="27">
        <f t="shared" si="25"/>
        <v>132.15430000000001</v>
      </c>
      <c r="S117" s="28">
        <f t="shared" si="26"/>
        <v>3.1200000000000045</v>
      </c>
      <c r="T117" s="29">
        <f t="shared" si="27"/>
        <v>2.418042315740529E-2</v>
      </c>
      <c r="U117" s="151"/>
      <c r="V117" s="39"/>
      <c r="W117" s="47">
        <f t="shared" si="28"/>
        <v>133.80520000000001</v>
      </c>
      <c r="X117" s="155">
        <f t="shared" si="29"/>
        <v>133.8051715</v>
      </c>
      <c r="Y117" s="28">
        <f t="shared" si="30"/>
        <v>1.6508714999999938</v>
      </c>
      <c r="Z117" s="29">
        <f t="shared" si="31"/>
        <v>1.2491999881956121E-2</v>
      </c>
      <c r="AA117" s="151"/>
    </row>
    <row r="118" spans="1:27" ht="39" customHeight="1" x14ac:dyDescent="0.25">
      <c r="A118" s="18">
        <v>117</v>
      </c>
      <c r="B118" s="162" t="s">
        <v>2306</v>
      </c>
      <c r="C118" s="138" t="s">
        <v>2108</v>
      </c>
      <c r="D118" s="163" t="s">
        <v>2317</v>
      </c>
      <c r="E118" s="164" t="s">
        <v>2308</v>
      </c>
      <c r="F118" s="141">
        <v>129.03</v>
      </c>
      <c r="G118" s="176">
        <v>125</v>
      </c>
      <c r="H118" s="166"/>
      <c r="I118" s="167"/>
      <c r="J118" s="143" t="s">
        <v>31</v>
      </c>
      <c r="K118" s="168"/>
      <c r="L118" s="177">
        <v>41275</v>
      </c>
      <c r="M118" s="178"/>
      <c r="N118" s="170">
        <v>3</v>
      </c>
      <c r="O118" s="161">
        <v>1</v>
      </c>
      <c r="P118" s="147"/>
      <c r="Q118" s="26">
        <f t="shared" si="24"/>
        <v>132.15</v>
      </c>
      <c r="R118" s="27">
        <f t="shared" si="25"/>
        <v>132.15430000000001</v>
      </c>
      <c r="S118" s="28">
        <f t="shared" si="26"/>
        <v>3.1200000000000045</v>
      </c>
      <c r="T118" s="29">
        <f t="shared" si="27"/>
        <v>2.418042315740529E-2</v>
      </c>
      <c r="U118" s="151"/>
      <c r="V118" s="39"/>
      <c r="W118" s="47">
        <f t="shared" si="28"/>
        <v>133.80520000000001</v>
      </c>
      <c r="X118" s="155">
        <f t="shared" si="29"/>
        <v>133.8051715</v>
      </c>
      <c r="Y118" s="28">
        <f t="shared" si="30"/>
        <v>1.6508714999999938</v>
      </c>
      <c r="Z118" s="29">
        <f t="shared" si="31"/>
        <v>1.2491999881956121E-2</v>
      </c>
      <c r="AA118" s="151"/>
    </row>
    <row r="119" spans="1:27" ht="39" customHeight="1" x14ac:dyDescent="0.25">
      <c r="A119" s="18">
        <v>118</v>
      </c>
      <c r="B119" s="162" t="s">
        <v>2306</v>
      </c>
      <c r="C119" s="138" t="s">
        <v>2108</v>
      </c>
      <c r="D119" s="163" t="s">
        <v>2318</v>
      </c>
      <c r="E119" s="164" t="s">
        <v>2308</v>
      </c>
      <c r="F119" s="141">
        <v>129.03</v>
      </c>
      <c r="G119" s="176">
        <v>125</v>
      </c>
      <c r="H119" s="166"/>
      <c r="I119" s="167"/>
      <c r="J119" s="143" t="s">
        <v>31</v>
      </c>
      <c r="K119" s="168"/>
      <c r="L119" s="177">
        <v>41275</v>
      </c>
      <c r="M119" s="178"/>
      <c r="N119" s="170">
        <v>3</v>
      </c>
      <c r="O119" s="161">
        <v>1</v>
      </c>
      <c r="P119" s="147"/>
      <c r="Q119" s="26">
        <f t="shared" si="24"/>
        <v>132.15</v>
      </c>
      <c r="R119" s="27">
        <f t="shared" si="25"/>
        <v>132.15430000000001</v>
      </c>
      <c r="S119" s="28">
        <f t="shared" si="26"/>
        <v>3.1200000000000045</v>
      </c>
      <c r="T119" s="29">
        <f t="shared" si="27"/>
        <v>2.418042315740529E-2</v>
      </c>
      <c r="U119" s="151"/>
      <c r="V119" s="39"/>
      <c r="W119" s="47">
        <f t="shared" si="28"/>
        <v>133.80520000000001</v>
      </c>
      <c r="X119" s="155">
        <f t="shared" si="29"/>
        <v>133.8051715</v>
      </c>
      <c r="Y119" s="28">
        <f t="shared" si="30"/>
        <v>1.6508714999999938</v>
      </c>
      <c r="Z119" s="29">
        <f t="shared" si="31"/>
        <v>1.2491999881956121E-2</v>
      </c>
      <c r="AA119" s="151"/>
    </row>
    <row r="120" spans="1:27" ht="39" customHeight="1" x14ac:dyDescent="0.25">
      <c r="A120" s="18">
        <v>119</v>
      </c>
      <c r="B120" s="162" t="s">
        <v>2306</v>
      </c>
      <c r="C120" s="138" t="s">
        <v>2108</v>
      </c>
      <c r="D120" s="163" t="s">
        <v>2319</v>
      </c>
      <c r="E120" s="164" t="s">
        <v>2308</v>
      </c>
      <c r="F120" s="141">
        <v>103.23</v>
      </c>
      <c r="G120" s="176">
        <v>100</v>
      </c>
      <c r="H120" s="166"/>
      <c r="I120" s="167"/>
      <c r="J120" s="143" t="s">
        <v>31</v>
      </c>
      <c r="K120" s="168"/>
      <c r="L120" s="177">
        <v>41275</v>
      </c>
      <c r="M120" s="178"/>
      <c r="N120" s="170">
        <v>3</v>
      </c>
      <c r="O120" s="161">
        <v>1</v>
      </c>
      <c r="P120" s="147"/>
      <c r="Q120" s="26">
        <f t="shared" si="24"/>
        <v>105.72</v>
      </c>
      <c r="R120" s="27">
        <f t="shared" si="25"/>
        <v>105.7296</v>
      </c>
      <c r="S120" s="28">
        <f t="shared" si="26"/>
        <v>2.4899999999999949</v>
      </c>
      <c r="T120" s="29">
        <f t="shared" si="27"/>
        <v>2.4120895088636973E-2</v>
      </c>
      <c r="U120" s="151"/>
      <c r="V120" s="39"/>
      <c r="W120" s="47">
        <f t="shared" si="28"/>
        <v>107.05040000000001</v>
      </c>
      <c r="X120" s="155">
        <f t="shared" si="29"/>
        <v>107.05037420000001</v>
      </c>
      <c r="Y120" s="28">
        <f t="shared" si="30"/>
        <v>1.3207742000000025</v>
      </c>
      <c r="Z120" s="29">
        <f t="shared" si="31"/>
        <v>1.2492000348057709E-2</v>
      </c>
      <c r="AA120" s="151"/>
    </row>
    <row r="121" spans="1:27" ht="39" customHeight="1" x14ac:dyDescent="0.25">
      <c r="A121" s="18">
        <v>120</v>
      </c>
      <c r="B121" s="162" t="s">
        <v>2306</v>
      </c>
      <c r="C121" s="138" t="s">
        <v>2108</v>
      </c>
      <c r="D121" s="163" t="s">
        <v>2320</v>
      </c>
      <c r="E121" s="164" t="s">
        <v>2308</v>
      </c>
      <c r="F121" s="141">
        <v>6.19</v>
      </c>
      <c r="G121" s="176">
        <v>6</v>
      </c>
      <c r="H121" s="166"/>
      <c r="I121" s="167"/>
      <c r="J121" s="143" t="s">
        <v>31</v>
      </c>
      <c r="K121" s="168"/>
      <c r="L121" s="177">
        <v>41275</v>
      </c>
      <c r="M121" s="178"/>
      <c r="N121" s="170">
        <v>3</v>
      </c>
      <c r="O121" s="161">
        <v>1</v>
      </c>
      <c r="P121" s="147"/>
      <c r="Q121" s="26">
        <f t="shared" si="24"/>
        <v>6.33</v>
      </c>
      <c r="R121" s="27">
        <f t="shared" si="25"/>
        <v>6.3398000000000003</v>
      </c>
      <c r="S121" s="28">
        <f t="shared" si="26"/>
        <v>0.13999999999999968</v>
      </c>
      <c r="T121" s="29">
        <f t="shared" si="27"/>
        <v>2.2617124394184115E-2</v>
      </c>
      <c r="U121" s="151"/>
      <c r="V121" s="39"/>
      <c r="W121" s="47">
        <f t="shared" si="28"/>
        <v>6.4189999999999996</v>
      </c>
      <c r="X121" s="155">
        <f t="shared" si="29"/>
        <v>6.4189967999999995</v>
      </c>
      <c r="Y121" s="28">
        <f t="shared" si="30"/>
        <v>7.9196799999999179E-2</v>
      </c>
      <c r="Z121" s="29">
        <f t="shared" si="31"/>
        <v>1.2492002902299628E-2</v>
      </c>
      <c r="AA121" s="151"/>
    </row>
    <row r="122" spans="1:27" ht="39" customHeight="1" x14ac:dyDescent="0.25">
      <c r="A122" s="18">
        <v>121</v>
      </c>
      <c r="B122" s="162" t="s">
        <v>2306</v>
      </c>
      <c r="C122" s="138" t="s">
        <v>2108</v>
      </c>
      <c r="D122" s="163" t="s">
        <v>2321</v>
      </c>
      <c r="E122" s="164" t="s">
        <v>2308</v>
      </c>
      <c r="F122" s="141">
        <v>129.03</v>
      </c>
      <c r="G122" s="176">
        <v>125</v>
      </c>
      <c r="H122" s="166"/>
      <c r="I122" s="167"/>
      <c r="J122" s="143" t="s">
        <v>31</v>
      </c>
      <c r="K122" s="168"/>
      <c r="L122" s="177">
        <v>41275</v>
      </c>
      <c r="M122" s="178"/>
      <c r="N122" s="170">
        <v>3</v>
      </c>
      <c r="O122" s="161">
        <v>1</v>
      </c>
      <c r="P122" s="147"/>
      <c r="Q122" s="26">
        <f t="shared" si="24"/>
        <v>132.15</v>
      </c>
      <c r="R122" s="27">
        <f t="shared" si="25"/>
        <v>132.15430000000001</v>
      </c>
      <c r="S122" s="28">
        <f t="shared" si="26"/>
        <v>3.1200000000000045</v>
      </c>
      <c r="T122" s="29">
        <f t="shared" si="27"/>
        <v>2.418042315740529E-2</v>
      </c>
      <c r="U122" s="151"/>
      <c r="V122" s="39"/>
      <c r="W122" s="47">
        <f t="shared" si="28"/>
        <v>133.80520000000001</v>
      </c>
      <c r="X122" s="155">
        <f t="shared" si="29"/>
        <v>133.8051715</v>
      </c>
      <c r="Y122" s="28">
        <f t="shared" si="30"/>
        <v>1.6508714999999938</v>
      </c>
      <c r="Z122" s="29">
        <f t="shared" si="31"/>
        <v>1.2491999881956121E-2</v>
      </c>
      <c r="AA122" s="151"/>
    </row>
    <row r="123" spans="1:27" ht="39" customHeight="1" x14ac:dyDescent="0.25">
      <c r="A123" s="18">
        <v>122</v>
      </c>
      <c r="B123" s="162" t="s">
        <v>2306</v>
      </c>
      <c r="C123" s="138" t="s">
        <v>2108</v>
      </c>
      <c r="D123" s="163" t="s">
        <v>2322</v>
      </c>
      <c r="E123" s="164" t="s">
        <v>2308</v>
      </c>
      <c r="F123" s="141">
        <v>258.07</v>
      </c>
      <c r="G123" s="176">
        <v>250</v>
      </c>
      <c r="H123" s="166"/>
      <c r="I123" s="167"/>
      <c r="J123" s="143" t="s">
        <v>31</v>
      </c>
      <c r="K123" s="168"/>
      <c r="L123" s="177">
        <v>41275</v>
      </c>
      <c r="M123" s="178"/>
      <c r="N123" s="170">
        <v>1</v>
      </c>
      <c r="O123" s="161">
        <v>1</v>
      </c>
      <c r="P123" s="147"/>
      <c r="Q123" s="26">
        <f t="shared" si="24"/>
        <v>264.31</v>
      </c>
      <c r="R123" s="27">
        <f t="shared" si="25"/>
        <v>264.31889999999999</v>
      </c>
      <c r="S123" s="28">
        <f t="shared" si="26"/>
        <v>6.2400000000000091</v>
      </c>
      <c r="T123" s="29">
        <f t="shared" si="27"/>
        <v>2.4179486185918586E-2</v>
      </c>
      <c r="U123" s="151"/>
      <c r="V123" s="39"/>
      <c r="W123" s="47">
        <f t="shared" si="28"/>
        <v>267.62080000000003</v>
      </c>
      <c r="X123" s="155">
        <f t="shared" si="29"/>
        <v>267.62077169999998</v>
      </c>
      <c r="Y123" s="28">
        <f t="shared" si="30"/>
        <v>3.3018716999999924</v>
      </c>
      <c r="Z123" s="29">
        <f t="shared" si="31"/>
        <v>1.2492000004539943E-2</v>
      </c>
      <c r="AA123" s="151"/>
    </row>
    <row r="124" spans="1:27" ht="39" customHeight="1" x14ac:dyDescent="0.25">
      <c r="A124" s="18">
        <v>123</v>
      </c>
      <c r="B124" s="162" t="s">
        <v>2306</v>
      </c>
      <c r="C124" s="138" t="s">
        <v>2108</v>
      </c>
      <c r="D124" s="163" t="s">
        <v>2323</v>
      </c>
      <c r="E124" s="164" t="s">
        <v>2308</v>
      </c>
      <c r="F124" s="141">
        <v>77.42</v>
      </c>
      <c r="G124" s="176">
        <v>75</v>
      </c>
      <c r="H124" s="166"/>
      <c r="I124" s="167"/>
      <c r="J124" s="143" t="s">
        <v>31</v>
      </c>
      <c r="K124" s="168"/>
      <c r="L124" s="177">
        <v>41275</v>
      </c>
      <c r="M124" s="178"/>
      <c r="N124" s="170">
        <v>1</v>
      </c>
      <c r="O124" s="161">
        <v>1</v>
      </c>
      <c r="P124" s="147"/>
      <c r="Q124" s="26">
        <f t="shared" si="24"/>
        <v>79.290000000000006</v>
      </c>
      <c r="R124" s="27">
        <f t="shared" si="25"/>
        <v>79.294600000000003</v>
      </c>
      <c r="S124" s="28">
        <f t="shared" si="26"/>
        <v>1.8700000000000045</v>
      </c>
      <c r="T124" s="29">
        <f t="shared" si="27"/>
        <v>2.4153965383621863E-2</v>
      </c>
      <c r="U124" s="151"/>
      <c r="V124" s="39"/>
      <c r="W124" s="47">
        <f t="shared" si="28"/>
        <v>80.2851</v>
      </c>
      <c r="X124" s="155">
        <f t="shared" si="29"/>
        <v>80.285148100000001</v>
      </c>
      <c r="Y124" s="28">
        <f t="shared" si="30"/>
        <v>0.99054809999999804</v>
      </c>
      <c r="Z124" s="29">
        <f t="shared" si="31"/>
        <v>1.2491999455196167E-2</v>
      </c>
      <c r="AA124" s="151"/>
    </row>
    <row r="125" spans="1:27" ht="39" customHeight="1" x14ac:dyDescent="0.25">
      <c r="A125" s="18">
        <v>124</v>
      </c>
      <c r="B125" s="162" t="s">
        <v>2306</v>
      </c>
      <c r="C125" s="138" t="s">
        <v>2108</v>
      </c>
      <c r="D125" s="163" t="s">
        <v>2324</v>
      </c>
      <c r="E125" s="164" t="s">
        <v>2308</v>
      </c>
      <c r="F125" s="141">
        <v>20.64</v>
      </c>
      <c r="G125" s="176">
        <v>20</v>
      </c>
      <c r="H125" s="166"/>
      <c r="I125" s="167"/>
      <c r="J125" s="143" t="s">
        <v>31</v>
      </c>
      <c r="K125" s="168"/>
      <c r="L125" s="177">
        <v>41275</v>
      </c>
      <c r="M125" s="178"/>
      <c r="N125" s="170">
        <v>1</v>
      </c>
      <c r="O125" s="161">
        <v>1</v>
      </c>
      <c r="P125" s="147"/>
      <c r="Q125" s="26">
        <f t="shared" si="24"/>
        <v>21.13</v>
      </c>
      <c r="R125" s="27">
        <f t="shared" si="25"/>
        <v>21.139700000000001</v>
      </c>
      <c r="S125" s="28">
        <f t="shared" si="26"/>
        <v>0.48999999999999844</v>
      </c>
      <c r="T125" s="29">
        <f t="shared" si="27"/>
        <v>2.3740310077519304E-2</v>
      </c>
      <c r="U125" s="151"/>
      <c r="V125" s="39"/>
      <c r="W125" s="47">
        <f t="shared" si="28"/>
        <v>21.4038</v>
      </c>
      <c r="X125" s="155">
        <f t="shared" si="29"/>
        <v>21.403777099999999</v>
      </c>
      <c r="Y125" s="28">
        <f t="shared" si="30"/>
        <v>0.26407709999999796</v>
      </c>
      <c r="Z125" s="29">
        <f t="shared" si="31"/>
        <v>1.2491998467338606E-2</v>
      </c>
      <c r="AA125" s="151"/>
    </row>
    <row r="126" spans="1:27" ht="39" customHeight="1" x14ac:dyDescent="0.25">
      <c r="A126" s="18">
        <v>125</v>
      </c>
      <c r="B126" s="162" t="s">
        <v>2306</v>
      </c>
      <c r="C126" s="138" t="s">
        <v>2108</v>
      </c>
      <c r="D126" s="163" t="s">
        <v>2325</v>
      </c>
      <c r="E126" s="164" t="s">
        <v>2308</v>
      </c>
      <c r="F126" s="141">
        <v>129.03</v>
      </c>
      <c r="G126" s="176">
        <v>125</v>
      </c>
      <c r="H126" s="166"/>
      <c r="I126" s="167"/>
      <c r="J126" s="143" t="s">
        <v>31</v>
      </c>
      <c r="K126" s="168"/>
      <c r="L126" s="177">
        <v>41275</v>
      </c>
      <c r="M126" s="178"/>
      <c r="N126" s="170">
        <v>1</v>
      </c>
      <c r="O126" s="161">
        <v>1</v>
      </c>
      <c r="P126" s="147"/>
      <c r="Q126" s="26">
        <f t="shared" si="24"/>
        <v>132.15</v>
      </c>
      <c r="R126" s="27">
        <f t="shared" si="25"/>
        <v>132.15430000000001</v>
      </c>
      <c r="S126" s="28">
        <f t="shared" si="26"/>
        <v>3.1200000000000045</v>
      </c>
      <c r="T126" s="29">
        <f t="shared" si="27"/>
        <v>2.418042315740529E-2</v>
      </c>
      <c r="U126" s="151"/>
      <c r="V126" s="39"/>
      <c r="W126" s="47">
        <f t="shared" si="28"/>
        <v>133.80520000000001</v>
      </c>
      <c r="X126" s="155">
        <f t="shared" si="29"/>
        <v>133.8051715</v>
      </c>
      <c r="Y126" s="28">
        <f t="shared" si="30"/>
        <v>1.6508714999999938</v>
      </c>
      <c r="Z126" s="29">
        <f t="shared" si="31"/>
        <v>1.2491999881956121E-2</v>
      </c>
      <c r="AA126" s="151"/>
    </row>
    <row r="127" spans="1:27" ht="39" customHeight="1" x14ac:dyDescent="0.25">
      <c r="A127" s="18">
        <v>126</v>
      </c>
      <c r="B127" s="162" t="s">
        <v>2306</v>
      </c>
      <c r="C127" s="138" t="s">
        <v>2108</v>
      </c>
      <c r="D127" s="163" t="s">
        <v>2326</v>
      </c>
      <c r="E127" s="164" t="s">
        <v>2308</v>
      </c>
      <c r="F127" s="141">
        <v>129.03</v>
      </c>
      <c r="G127" s="176">
        <v>125</v>
      </c>
      <c r="H127" s="166"/>
      <c r="I127" s="167"/>
      <c r="J127" s="143" t="s">
        <v>31</v>
      </c>
      <c r="K127" s="168"/>
      <c r="L127" s="177">
        <v>41275</v>
      </c>
      <c r="M127" s="178"/>
      <c r="N127" s="170">
        <v>1</v>
      </c>
      <c r="O127" s="161">
        <v>1</v>
      </c>
      <c r="P127" s="147"/>
      <c r="Q127" s="26">
        <f t="shared" si="24"/>
        <v>132.15</v>
      </c>
      <c r="R127" s="27">
        <f t="shared" si="25"/>
        <v>132.15430000000001</v>
      </c>
      <c r="S127" s="28">
        <f t="shared" si="26"/>
        <v>3.1200000000000045</v>
      </c>
      <c r="T127" s="29">
        <f t="shared" si="27"/>
        <v>2.418042315740529E-2</v>
      </c>
      <c r="U127" s="151"/>
      <c r="V127" s="39"/>
      <c r="W127" s="47">
        <f t="shared" si="28"/>
        <v>133.80520000000001</v>
      </c>
      <c r="X127" s="155">
        <f t="shared" si="29"/>
        <v>133.8051715</v>
      </c>
      <c r="Y127" s="28">
        <f t="shared" si="30"/>
        <v>1.6508714999999938</v>
      </c>
      <c r="Z127" s="29">
        <f t="shared" si="31"/>
        <v>1.2491999881956121E-2</v>
      </c>
      <c r="AA127" s="151"/>
    </row>
    <row r="128" spans="1:27" ht="39" customHeight="1" x14ac:dyDescent="0.25">
      <c r="A128" s="18">
        <v>127</v>
      </c>
      <c r="B128" s="162" t="s">
        <v>2306</v>
      </c>
      <c r="C128" s="138" t="s">
        <v>2108</v>
      </c>
      <c r="D128" s="163" t="s">
        <v>2327</v>
      </c>
      <c r="E128" s="164" t="s">
        <v>2308</v>
      </c>
      <c r="F128" s="141">
        <v>103.23</v>
      </c>
      <c r="G128" s="176">
        <v>100</v>
      </c>
      <c r="H128" s="166"/>
      <c r="I128" s="167"/>
      <c r="J128" s="143" t="s">
        <v>31</v>
      </c>
      <c r="K128" s="168"/>
      <c r="L128" s="177">
        <v>41275</v>
      </c>
      <c r="M128" s="178"/>
      <c r="N128" s="170">
        <v>1</v>
      </c>
      <c r="O128" s="161">
        <v>1</v>
      </c>
      <c r="P128" s="147"/>
      <c r="Q128" s="26">
        <f t="shared" si="24"/>
        <v>105.72</v>
      </c>
      <c r="R128" s="27">
        <f t="shared" si="25"/>
        <v>105.7296</v>
      </c>
      <c r="S128" s="28">
        <f t="shared" si="26"/>
        <v>2.4899999999999949</v>
      </c>
      <c r="T128" s="29">
        <f t="shared" si="27"/>
        <v>2.4120895088636973E-2</v>
      </c>
      <c r="U128" s="151"/>
      <c r="V128" s="39"/>
      <c r="W128" s="47">
        <f t="shared" si="28"/>
        <v>107.05040000000001</v>
      </c>
      <c r="X128" s="155">
        <f t="shared" si="29"/>
        <v>107.05037420000001</v>
      </c>
      <c r="Y128" s="28">
        <f t="shared" si="30"/>
        <v>1.3207742000000025</v>
      </c>
      <c r="Z128" s="29">
        <f t="shared" si="31"/>
        <v>1.2492000348057709E-2</v>
      </c>
      <c r="AA128" s="151"/>
    </row>
    <row r="129" spans="1:27" ht="39" customHeight="1" x14ac:dyDescent="0.25">
      <c r="A129" s="18">
        <v>128</v>
      </c>
      <c r="B129" s="162" t="s">
        <v>2306</v>
      </c>
      <c r="C129" s="138" t="s">
        <v>2108</v>
      </c>
      <c r="D129" s="163" t="s">
        <v>2328</v>
      </c>
      <c r="E129" s="164" t="s">
        <v>2308</v>
      </c>
      <c r="F129" s="141">
        <v>51.61</v>
      </c>
      <c r="G129" s="176">
        <v>50</v>
      </c>
      <c r="H129" s="166"/>
      <c r="I129" s="167"/>
      <c r="J129" s="143" t="s">
        <v>31</v>
      </c>
      <c r="K129" s="168"/>
      <c r="L129" s="177">
        <v>41275</v>
      </c>
      <c r="M129" s="178"/>
      <c r="N129" s="170">
        <v>6</v>
      </c>
      <c r="O129" s="161">
        <v>1</v>
      </c>
      <c r="P129" s="147"/>
      <c r="Q129" s="26">
        <f t="shared" si="24"/>
        <v>52.85</v>
      </c>
      <c r="R129" s="27">
        <f t="shared" si="25"/>
        <v>52.8596</v>
      </c>
      <c r="S129" s="28">
        <f t="shared" si="26"/>
        <v>1.240000000000002</v>
      </c>
      <c r="T129" s="29">
        <f t="shared" si="27"/>
        <v>2.4026351482270916E-2</v>
      </c>
      <c r="U129" s="151"/>
      <c r="V129" s="39"/>
      <c r="W129" s="47">
        <f t="shared" si="28"/>
        <v>53.5199</v>
      </c>
      <c r="X129" s="155">
        <f t="shared" si="29"/>
        <v>53.519922100000002</v>
      </c>
      <c r="Y129" s="28">
        <f t="shared" si="30"/>
        <v>0.66032210000000191</v>
      </c>
      <c r="Z129" s="29">
        <f t="shared" si="31"/>
        <v>1.249199956110152E-2</v>
      </c>
      <c r="AA129" s="151"/>
    </row>
    <row r="130" spans="1:27" ht="39" customHeight="1" x14ac:dyDescent="0.25">
      <c r="A130" s="18">
        <v>129</v>
      </c>
      <c r="B130" s="162" t="s">
        <v>2306</v>
      </c>
      <c r="C130" s="138" t="s">
        <v>2108</v>
      </c>
      <c r="D130" s="163" t="s">
        <v>2329</v>
      </c>
      <c r="E130" s="164" t="s">
        <v>2330</v>
      </c>
      <c r="F130" s="141">
        <v>72.260000000000005</v>
      </c>
      <c r="G130" s="176">
        <v>70</v>
      </c>
      <c r="H130" s="166"/>
      <c r="I130" s="167"/>
      <c r="J130" s="143" t="s">
        <v>31</v>
      </c>
      <c r="K130" s="168"/>
      <c r="L130" s="177">
        <v>41275</v>
      </c>
      <c r="M130" s="178"/>
      <c r="N130" s="170">
        <v>3</v>
      </c>
      <c r="O130" s="161">
        <v>1</v>
      </c>
      <c r="P130" s="147"/>
      <c r="Q130" s="26">
        <f t="shared" si="24"/>
        <v>74</v>
      </c>
      <c r="R130" s="27">
        <f t="shared" si="25"/>
        <v>74.009699999999995</v>
      </c>
      <c r="S130" s="28">
        <f t="shared" si="26"/>
        <v>1.7399999999999949</v>
      </c>
      <c r="T130" s="29">
        <f t="shared" si="27"/>
        <v>2.4079712150567322E-2</v>
      </c>
      <c r="U130" s="151"/>
      <c r="V130" s="39"/>
      <c r="W130" s="47">
        <f t="shared" si="28"/>
        <v>74.934200000000004</v>
      </c>
      <c r="X130" s="155">
        <f t="shared" si="29"/>
        <v>74.934229200000004</v>
      </c>
      <c r="Y130" s="28">
        <f t="shared" si="30"/>
        <v>0.92452920000000915</v>
      </c>
      <c r="Z130" s="29">
        <f t="shared" si="31"/>
        <v>1.2492000372924214E-2</v>
      </c>
      <c r="AA130" s="151"/>
    </row>
    <row r="131" spans="1:27" ht="39" customHeight="1" x14ac:dyDescent="0.25">
      <c r="A131" s="18">
        <v>130</v>
      </c>
      <c r="B131" s="162" t="s">
        <v>2298</v>
      </c>
      <c r="C131" s="138" t="s">
        <v>2108</v>
      </c>
      <c r="D131" s="163" t="s">
        <v>2331</v>
      </c>
      <c r="E131" s="164" t="s">
        <v>2332</v>
      </c>
      <c r="F131" s="141">
        <v>51.61</v>
      </c>
      <c r="G131" s="176">
        <v>50</v>
      </c>
      <c r="H131" s="205"/>
      <c r="I131" s="167"/>
      <c r="J131" s="143" t="s">
        <v>31</v>
      </c>
      <c r="K131" s="168"/>
      <c r="L131" s="177">
        <v>41275</v>
      </c>
      <c r="M131" s="178"/>
      <c r="N131" s="170">
        <v>1</v>
      </c>
      <c r="O131" s="161">
        <v>1</v>
      </c>
      <c r="P131" s="147"/>
      <c r="Q131" s="26">
        <f t="shared" si="24"/>
        <v>52.85</v>
      </c>
      <c r="R131" s="27">
        <f t="shared" si="25"/>
        <v>52.8596</v>
      </c>
      <c r="S131" s="28">
        <f t="shared" si="26"/>
        <v>1.240000000000002</v>
      </c>
      <c r="T131" s="29">
        <f t="shared" si="27"/>
        <v>2.4026351482270916E-2</v>
      </c>
      <c r="U131" s="151"/>
      <c r="V131" s="39"/>
      <c r="W131" s="47">
        <f t="shared" si="28"/>
        <v>53.5199</v>
      </c>
      <c r="X131" s="155">
        <f t="shared" si="29"/>
        <v>53.519922100000002</v>
      </c>
      <c r="Y131" s="28">
        <f t="shared" si="30"/>
        <v>0.66032210000000191</v>
      </c>
      <c r="Z131" s="29">
        <f t="shared" si="31"/>
        <v>1.249199956110152E-2</v>
      </c>
      <c r="AA131" s="151"/>
    </row>
    <row r="132" spans="1:27" ht="39" customHeight="1" x14ac:dyDescent="0.25">
      <c r="A132" s="18">
        <v>131</v>
      </c>
      <c r="B132" s="162" t="s">
        <v>2298</v>
      </c>
      <c r="C132" s="138" t="s">
        <v>2108</v>
      </c>
      <c r="D132" s="163" t="s">
        <v>2333</v>
      </c>
      <c r="E132" s="164" t="s">
        <v>2332</v>
      </c>
      <c r="F132" s="141">
        <v>51.61</v>
      </c>
      <c r="G132" s="176">
        <v>50</v>
      </c>
      <c r="H132" s="166"/>
      <c r="I132" s="167"/>
      <c r="J132" s="143" t="s">
        <v>31</v>
      </c>
      <c r="K132" s="168"/>
      <c r="L132" s="177">
        <v>41275</v>
      </c>
      <c r="M132" s="178"/>
      <c r="N132" s="170">
        <v>1</v>
      </c>
      <c r="O132" s="161">
        <v>1</v>
      </c>
      <c r="P132" s="147"/>
      <c r="Q132" s="26">
        <f t="shared" si="24"/>
        <v>52.85</v>
      </c>
      <c r="R132" s="27">
        <f t="shared" si="25"/>
        <v>52.8596</v>
      </c>
      <c r="S132" s="28">
        <f t="shared" si="26"/>
        <v>1.240000000000002</v>
      </c>
      <c r="T132" s="29">
        <f t="shared" si="27"/>
        <v>2.4026351482270916E-2</v>
      </c>
      <c r="U132" s="151"/>
      <c r="V132" s="39"/>
      <c r="W132" s="47">
        <f t="shared" si="28"/>
        <v>53.5199</v>
      </c>
      <c r="X132" s="155">
        <f t="shared" si="29"/>
        <v>53.519922100000002</v>
      </c>
      <c r="Y132" s="28">
        <f t="shared" si="30"/>
        <v>0.66032210000000191</v>
      </c>
      <c r="Z132" s="29">
        <f t="shared" si="31"/>
        <v>1.249199956110152E-2</v>
      </c>
      <c r="AA132" s="151"/>
    </row>
    <row r="133" spans="1:27" ht="39" customHeight="1" x14ac:dyDescent="0.25">
      <c r="A133" s="18">
        <v>132</v>
      </c>
      <c r="B133" s="162" t="s">
        <v>2298</v>
      </c>
      <c r="C133" s="138" t="s">
        <v>2108</v>
      </c>
      <c r="D133" s="163" t="s">
        <v>2334</v>
      </c>
      <c r="E133" s="164" t="s">
        <v>2332</v>
      </c>
      <c r="F133" s="141">
        <v>51.61</v>
      </c>
      <c r="G133" s="176">
        <v>50</v>
      </c>
      <c r="H133" s="166"/>
      <c r="I133" s="167"/>
      <c r="J133" s="143" t="s">
        <v>31</v>
      </c>
      <c r="K133" s="168"/>
      <c r="L133" s="177">
        <v>41275</v>
      </c>
      <c r="M133" s="178"/>
      <c r="N133" s="170">
        <v>1</v>
      </c>
      <c r="O133" s="161">
        <v>1</v>
      </c>
      <c r="P133" s="147"/>
      <c r="Q133" s="26">
        <f t="shared" si="24"/>
        <v>52.85</v>
      </c>
      <c r="R133" s="27">
        <f t="shared" si="25"/>
        <v>52.8596</v>
      </c>
      <c r="S133" s="28">
        <f t="shared" si="26"/>
        <v>1.240000000000002</v>
      </c>
      <c r="T133" s="29">
        <f t="shared" si="27"/>
        <v>2.4026351482270916E-2</v>
      </c>
      <c r="U133" s="151"/>
      <c r="V133" s="39"/>
      <c r="W133" s="47">
        <f t="shared" si="28"/>
        <v>53.5199</v>
      </c>
      <c r="X133" s="155">
        <f t="shared" si="29"/>
        <v>53.519922100000002</v>
      </c>
      <c r="Y133" s="28">
        <f t="shared" si="30"/>
        <v>0.66032210000000191</v>
      </c>
      <c r="Z133" s="29">
        <f t="shared" si="31"/>
        <v>1.249199956110152E-2</v>
      </c>
      <c r="AA133" s="151"/>
    </row>
    <row r="134" spans="1:27" ht="39" customHeight="1" x14ac:dyDescent="0.25">
      <c r="A134" s="18">
        <v>133</v>
      </c>
      <c r="B134" s="162" t="s">
        <v>2298</v>
      </c>
      <c r="C134" s="138" t="s">
        <v>2108</v>
      </c>
      <c r="D134" s="163" t="s">
        <v>2335</v>
      </c>
      <c r="E134" s="164" t="s">
        <v>2332</v>
      </c>
      <c r="F134" s="141">
        <v>51.61</v>
      </c>
      <c r="G134" s="176">
        <v>50</v>
      </c>
      <c r="H134" s="166"/>
      <c r="I134" s="167"/>
      <c r="J134" s="143" t="s">
        <v>31</v>
      </c>
      <c r="K134" s="168"/>
      <c r="L134" s="177">
        <v>41275</v>
      </c>
      <c r="M134" s="178"/>
      <c r="N134" s="170">
        <v>1</v>
      </c>
      <c r="O134" s="161">
        <v>1</v>
      </c>
      <c r="P134" s="147"/>
      <c r="Q134" s="26">
        <f t="shared" si="24"/>
        <v>52.85</v>
      </c>
      <c r="R134" s="27">
        <f t="shared" si="25"/>
        <v>52.8596</v>
      </c>
      <c r="S134" s="28">
        <f t="shared" si="26"/>
        <v>1.240000000000002</v>
      </c>
      <c r="T134" s="29">
        <f t="shared" si="27"/>
        <v>2.4026351482270916E-2</v>
      </c>
      <c r="U134" s="151"/>
      <c r="V134" s="39"/>
      <c r="W134" s="47">
        <f t="shared" si="28"/>
        <v>53.5199</v>
      </c>
      <c r="X134" s="155">
        <f t="shared" si="29"/>
        <v>53.519922100000002</v>
      </c>
      <c r="Y134" s="28">
        <f t="shared" si="30"/>
        <v>0.66032210000000191</v>
      </c>
      <c r="Z134" s="29">
        <f t="shared" si="31"/>
        <v>1.249199956110152E-2</v>
      </c>
      <c r="AA134" s="151"/>
    </row>
    <row r="135" spans="1:27" ht="39" customHeight="1" x14ac:dyDescent="0.25">
      <c r="A135" s="18">
        <v>134</v>
      </c>
      <c r="B135" s="162" t="s">
        <v>2298</v>
      </c>
      <c r="C135" s="138" t="s">
        <v>2108</v>
      </c>
      <c r="D135" s="163" t="s">
        <v>2336</v>
      </c>
      <c r="E135" s="164" t="s">
        <v>2332</v>
      </c>
      <c r="F135" s="141">
        <v>51.61</v>
      </c>
      <c r="G135" s="176">
        <v>50</v>
      </c>
      <c r="H135" s="166"/>
      <c r="I135" s="167"/>
      <c r="J135" s="143" t="s">
        <v>31</v>
      </c>
      <c r="K135" s="168"/>
      <c r="L135" s="177">
        <v>41275</v>
      </c>
      <c r="M135" s="178"/>
      <c r="N135" s="170">
        <v>1</v>
      </c>
      <c r="O135" s="161">
        <v>1</v>
      </c>
      <c r="P135" s="147"/>
      <c r="Q135" s="26">
        <f t="shared" si="24"/>
        <v>52.85</v>
      </c>
      <c r="R135" s="27">
        <f t="shared" si="25"/>
        <v>52.8596</v>
      </c>
      <c r="S135" s="28">
        <f t="shared" si="26"/>
        <v>1.240000000000002</v>
      </c>
      <c r="T135" s="29">
        <f t="shared" si="27"/>
        <v>2.4026351482270916E-2</v>
      </c>
      <c r="U135" s="151"/>
      <c r="V135" s="39"/>
      <c r="W135" s="47">
        <f t="shared" si="28"/>
        <v>53.5199</v>
      </c>
      <c r="X135" s="155">
        <f t="shared" si="29"/>
        <v>53.519922100000002</v>
      </c>
      <c r="Y135" s="28">
        <f t="shared" si="30"/>
        <v>0.66032210000000191</v>
      </c>
      <c r="Z135" s="29">
        <f t="shared" si="31"/>
        <v>1.249199956110152E-2</v>
      </c>
      <c r="AA135" s="151"/>
    </row>
    <row r="136" spans="1:27" ht="39" customHeight="1" x14ac:dyDescent="0.25">
      <c r="A136" s="18">
        <v>135</v>
      </c>
      <c r="B136" s="162" t="s">
        <v>2298</v>
      </c>
      <c r="C136" s="138" t="s">
        <v>2108</v>
      </c>
      <c r="D136" s="163" t="s">
        <v>2337</v>
      </c>
      <c r="E136" s="164" t="s">
        <v>2332</v>
      </c>
      <c r="F136" s="141">
        <v>51.61</v>
      </c>
      <c r="G136" s="176">
        <v>50</v>
      </c>
      <c r="H136" s="166"/>
      <c r="I136" s="167"/>
      <c r="J136" s="143" t="s">
        <v>31</v>
      </c>
      <c r="K136" s="168"/>
      <c r="L136" s="177">
        <v>41275</v>
      </c>
      <c r="M136" s="178"/>
      <c r="N136" s="170">
        <v>1</v>
      </c>
      <c r="O136" s="161">
        <v>1</v>
      </c>
      <c r="P136" s="147"/>
      <c r="Q136" s="26">
        <f t="shared" si="24"/>
        <v>52.85</v>
      </c>
      <c r="R136" s="27">
        <f t="shared" si="25"/>
        <v>52.8596</v>
      </c>
      <c r="S136" s="28">
        <f t="shared" si="26"/>
        <v>1.240000000000002</v>
      </c>
      <c r="T136" s="29">
        <f t="shared" si="27"/>
        <v>2.4026351482270916E-2</v>
      </c>
      <c r="U136" s="151"/>
      <c r="V136" s="39"/>
      <c r="W136" s="47">
        <f t="shared" si="28"/>
        <v>53.5199</v>
      </c>
      <c r="X136" s="155">
        <f t="shared" si="29"/>
        <v>53.519922100000002</v>
      </c>
      <c r="Y136" s="28">
        <f t="shared" si="30"/>
        <v>0.66032210000000191</v>
      </c>
      <c r="Z136" s="29">
        <f t="shared" si="31"/>
        <v>1.249199956110152E-2</v>
      </c>
      <c r="AA136" s="151"/>
    </row>
    <row r="137" spans="1:27" ht="39" customHeight="1" x14ac:dyDescent="0.25">
      <c r="A137" s="18">
        <v>136</v>
      </c>
      <c r="B137" s="162" t="s">
        <v>2298</v>
      </c>
      <c r="C137" s="138" t="s">
        <v>2108</v>
      </c>
      <c r="D137" s="163" t="s">
        <v>2338</v>
      </c>
      <c r="E137" s="164" t="s">
        <v>2332</v>
      </c>
      <c r="F137" s="141">
        <v>51.61</v>
      </c>
      <c r="G137" s="176">
        <v>50</v>
      </c>
      <c r="H137" s="166"/>
      <c r="I137" s="167"/>
      <c r="J137" s="143" t="s">
        <v>31</v>
      </c>
      <c r="K137" s="168"/>
      <c r="L137" s="177">
        <v>41275</v>
      </c>
      <c r="M137" s="178"/>
      <c r="N137" s="170">
        <v>1</v>
      </c>
      <c r="O137" s="161">
        <v>1</v>
      </c>
      <c r="P137" s="147"/>
      <c r="Q137" s="26">
        <f t="shared" si="24"/>
        <v>52.85</v>
      </c>
      <c r="R137" s="27">
        <f t="shared" si="25"/>
        <v>52.8596</v>
      </c>
      <c r="S137" s="28">
        <f t="shared" si="26"/>
        <v>1.240000000000002</v>
      </c>
      <c r="T137" s="29">
        <f t="shared" si="27"/>
        <v>2.4026351482270916E-2</v>
      </c>
      <c r="U137" s="151"/>
      <c r="V137" s="39"/>
      <c r="W137" s="47">
        <f t="shared" si="28"/>
        <v>53.5199</v>
      </c>
      <c r="X137" s="155">
        <f t="shared" si="29"/>
        <v>53.519922100000002</v>
      </c>
      <c r="Y137" s="28">
        <f t="shared" si="30"/>
        <v>0.66032210000000191</v>
      </c>
      <c r="Z137" s="29">
        <f t="shared" si="31"/>
        <v>1.249199956110152E-2</v>
      </c>
      <c r="AA137" s="151"/>
    </row>
    <row r="138" spans="1:27" ht="39" customHeight="1" x14ac:dyDescent="0.25">
      <c r="A138" s="18">
        <v>137</v>
      </c>
      <c r="B138" s="162" t="s">
        <v>2298</v>
      </c>
      <c r="C138" s="138" t="s">
        <v>2108</v>
      </c>
      <c r="D138" s="163" t="s">
        <v>2339</v>
      </c>
      <c r="E138" s="164" t="s">
        <v>2183</v>
      </c>
      <c r="F138" s="141">
        <v>70</v>
      </c>
      <c r="G138" s="176">
        <v>70</v>
      </c>
      <c r="H138" s="166"/>
      <c r="I138" s="167"/>
      <c r="J138" s="143" t="s">
        <v>31</v>
      </c>
      <c r="K138" s="168"/>
      <c r="L138" s="177">
        <v>41275</v>
      </c>
      <c r="M138" s="178"/>
      <c r="N138" s="170">
        <v>1</v>
      </c>
      <c r="O138" s="206">
        <v>1</v>
      </c>
      <c r="P138" s="147"/>
      <c r="Q138" s="26">
        <f t="shared" si="24"/>
        <v>71.69</v>
      </c>
      <c r="R138" s="27">
        <f t="shared" si="25"/>
        <v>71.694900000000004</v>
      </c>
      <c r="S138" s="28">
        <f t="shared" si="26"/>
        <v>1.6899999999999977</v>
      </c>
      <c r="T138" s="29">
        <f t="shared" si="27"/>
        <v>2.4142857142857112E-2</v>
      </c>
      <c r="U138" s="151"/>
      <c r="V138" s="39"/>
      <c r="W138" s="47">
        <f t="shared" si="28"/>
        <v>72.590500000000006</v>
      </c>
      <c r="X138" s="155">
        <f t="shared" si="29"/>
        <v>72.590512700000005</v>
      </c>
      <c r="Y138" s="28">
        <f t="shared" si="30"/>
        <v>0.89561270000000093</v>
      </c>
      <c r="Z138" s="29">
        <f t="shared" si="31"/>
        <v>1.2492000128321553E-2</v>
      </c>
      <c r="AA138" s="151"/>
    </row>
    <row r="139" spans="1:27" ht="39" customHeight="1" x14ac:dyDescent="0.25">
      <c r="A139" s="18">
        <v>138</v>
      </c>
      <c r="B139" s="162" t="s">
        <v>2340</v>
      </c>
      <c r="C139" s="138" t="s">
        <v>2108</v>
      </c>
      <c r="D139" s="163" t="s">
        <v>2341</v>
      </c>
      <c r="E139" s="186" t="s">
        <v>2342</v>
      </c>
      <c r="F139" s="141">
        <v>70</v>
      </c>
      <c r="G139" s="176">
        <v>70</v>
      </c>
      <c r="H139" s="166"/>
      <c r="I139" s="167" t="s">
        <v>2196</v>
      </c>
      <c r="J139" s="143" t="s">
        <v>31</v>
      </c>
      <c r="K139" s="168"/>
      <c r="L139" s="177">
        <v>41275</v>
      </c>
      <c r="M139" s="178"/>
      <c r="N139" s="170">
        <v>3</v>
      </c>
      <c r="O139" s="206">
        <v>1</v>
      </c>
      <c r="P139" s="147"/>
      <c r="Q139" s="26">
        <f t="shared" si="24"/>
        <v>71.69</v>
      </c>
      <c r="R139" s="27">
        <f t="shared" si="25"/>
        <v>71.694900000000004</v>
      </c>
      <c r="S139" s="28">
        <f t="shared" si="26"/>
        <v>1.6899999999999977</v>
      </c>
      <c r="T139" s="29">
        <f t="shared" si="27"/>
        <v>2.4142857142857112E-2</v>
      </c>
      <c r="U139" s="151"/>
      <c r="V139" s="39"/>
      <c r="W139" s="47">
        <f t="shared" si="28"/>
        <v>72.590500000000006</v>
      </c>
      <c r="X139" s="155">
        <f t="shared" si="29"/>
        <v>72.590512700000005</v>
      </c>
      <c r="Y139" s="28">
        <f t="shared" si="30"/>
        <v>0.89561270000000093</v>
      </c>
      <c r="Z139" s="29">
        <f t="shared" si="31"/>
        <v>1.2492000128321553E-2</v>
      </c>
      <c r="AA139" s="151"/>
    </row>
    <row r="140" spans="1:27" ht="39" customHeight="1" x14ac:dyDescent="0.25">
      <c r="A140" s="18">
        <v>139</v>
      </c>
      <c r="B140" s="162" t="s">
        <v>2340</v>
      </c>
      <c r="C140" s="138" t="s">
        <v>2108</v>
      </c>
      <c r="D140" s="163" t="s">
        <v>2343</v>
      </c>
      <c r="E140" s="186" t="s">
        <v>2342</v>
      </c>
      <c r="F140" s="141">
        <v>100</v>
      </c>
      <c r="G140" s="176">
        <v>100</v>
      </c>
      <c r="H140" s="166"/>
      <c r="I140" s="167" t="s">
        <v>2196</v>
      </c>
      <c r="J140" s="143" t="s">
        <v>31</v>
      </c>
      <c r="K140" s="168"/>
      <c r="L140" s="177">
        <v>41275</v>
      </c>
      <c r="M140" s="178"/>
      <c r="N140" s="170">
        <v>3</v>
      </c>
      <c r="O140" s="206">
        <v>1</v>
      </c>
      <c r="P140" s="147"/>
      <c r="Q140" s="26">
        <f t="shared" ref="Q140:Q153" si="32">IF(O140=1,INT(F140*$U$1*100)/100,F140)</f>
        <v>102.42</v>
      </c>
      <c r="R140" s="27">
        <f t="shared" ref="R140:R203" si="33">IF(O140=1,INT(F140*$U$1*10000)/10000,F140)</f>
        <v>102.42140000000001</v>
      </c>
      <c r="S140" s="28">
        <f t="shared" ref="S140:S203" si="34">Q140-F140</f>
        <v>2.4200000000000017</v>
      </c>
      <c r="T140" s="29">
        <f t="shared" ref="T140:T203" si="35">IF(F140&lt;&gt;0,S140/F140,0)</f>
        <v>2.4200000000000017E-2</v>
      </c>
      <c r="U140" s="151"/>
      <c r="V140" s="39"/>
      <c r="W140" s="47">
        <f t="shared" si="28"/>
        <v>103.7008</v>
      </c>
      <c r="X140" s="155">
        <f t="shared" si="29"/>
        <v>103.7008481</v>
      </c>
      <c r="Y140" s="28">
        <f t="shared" si="30"/>
        <v>1.2794480999999962</v>
      </c>
      <c r="Z140" s="29">
        <f t="shared" si="31"/>
        <v>1.2491999718808726E-2</v>
      </c>
      <c r="AA140" s="151"/>
    </row>
    <row r="141" spans="1:27" ht="39" customHeight="1" x14ac:dyDescent="0.25">
      <c r="A141" s="18">
        <v>140</v>
      </c>
      <c r="B141" s="162" t="s">
        <v>2340</v>
      </c>
      <c r="C141" s="138" t="s">
        <v>2108</v>
      </c>
      <c r="D141" s="163" t="s">
        <v>2344</v>
      </c>
      <c r="E141" s="186" t="s">
        <v>2342</v>
      </c>
      <c r="F141" s="141">
        <v>150</v>
      </c>
      <c r="G141" s="176">
        <v>150</v>
      </c>
      <c r="H141" s="166"/>
      <c r="I141" s="167" t="s">
        <v>2196</v>
      </c>
      <c r="J141" s="143" t="s">
        <v>31</v>
      </c>
      <c r="K141" s="168"/>
      <c r="L141" s="177">
        <v>41275</v>
      </c>
      <c r="M141" s="178"/>
      <c r="N141" s="170">
        <v>3</v>
      </c>
      <c r="O141" s="206">
        <v>1</v>
      </c>
      <c r="P141" s="147"/>
      <c r="Q141" s="26">
        <f t="shared" si="32"/>
        <v>153.63</v>
      </c>
      <c r="R141" s="27">
        <f t="shared" si="33"/>
        <v>153.63210000000001</v>
      </c>
      <c r="S141" s="28">
        <f t="shared" si="34"/>
        <v>3.6299999999999955</v>
      </c>
      <c r="T141" s="29">
        <f t="shared" si="35"/>
        <v>2.4199999999999968E-2</v>
      </c>
      <c r="U141" s="151"/>
      <c r="V141" s="39"/>
      <c r="W141" s="47">
        <f t="shared" si="28"/>
        <v>155.5513</v>
      </c>
      <c r="X141" s="155">
        <f t="shared" si="29"/>
        <v>155.5512722</v>
      </c>
      <c r="Y141" s="28">
        <f t="shared" si="30"/>
        <v>1.9191721999999913</v>
      </c>
      <c r="Z141" s="29">
        <f t="shared" si="31"/>
        <v>1.2492000044261526E-2</v>
      </c>
      <c r="AA141" s="151"/>
    </row>
    <row r="142" spans="1:27" ht="39" customHeight="1" x14ac:dyDescent="0.25">
      <c r="A142" s="18">
        <v>141</v>
      </c>
      <c r="B142" s="162" t="s">
        <v>2340</v>
      </c>
      <c r="C142" s="138" t="s">
        <v>2108</v>
      </c>
      <c r="D142" s="163" t="s">
        <v>2345</v>
      </c>
      <c r="E142" s="186" t="s">
        <v>2342</v>
      </c>
      <c r="F142" s="141">
        <v>2.5</v>
      </c>
      <c r="G142" s="176">
        <v>2.5</v>
      </c>
      <c r="H142" s="166"/>
      <c r="I142" s="167" t="s">
        <v>2196</v>
      </c>
      <c r="J142" s="143" t="s">
        <v>31</v>
      </c>
      <c r="K142" s="168"/>
      <c r="L142" s="177">
        <v>41275</v>
      </c>
      <c r="M142" s="178"/>
      <c r="N142" s="170">
        <v>3</v>
      </c>
      <c r="O142" s="206">
        <v>1</v>
      </c>
      <c r="P142" s="147"/>
      <c r="Q142" s="26">
        <f t="shared" si="32"/>
        <v>2.56</v>
      </c>
      <c r="R142" s="27">
        <f t="shared" si="33"/>
        <v>2.5605000000000002</v>
      </c>
      <c r="S142" s="28">
        <f t="shared" si="34"/>
        <v>6.0000000000000053E-2</v>
      </c>
      <c r="T142" s="29">
        <f t="shared" si="35"/>
        <v>2.4000000000000021E-2</v>
      </c>
      <c r="U142" s="151"/>
      <c r="V142" s="39"/>
      <c r="W142" s="47">
        <f t="shared" si="28"/>
        <v>2.5924999999999998</v>
      </c>
      <c r="X142" s="155">
        <f t="shared" si="29"/>
        <v>2.5924858</v>
      </c>
      <c r="Y142" s="28">
        <f t="shared" si="30"/>
        <v>3.1985799999999731E-2</v>
      </c>
      <c r="Z142" s="29">
        <f t="shared" si="31"/>
        <v>1.2492013278656407E-2</v>
      </c>
      <c r="AA142" s="151"/>
    </row>
    <row r="143" spans="1:27" ht="39" customHeight="1" x14ac:dyDescent="0.25">
      <c r="A143" s="18">
        <v>142</v>
      </c>
      <c r="B143" s="162" t="s">
        <v>2346</v>
      </c>
      <c r="C143" s="138" t="s">
        <v>2108</v>
      </c>
      <c r="D143" s="163" t="s">
        <v>2347</v>
      </c>
      <c r="E143" s="167" t="s">
        <v>2348</v>
      </c>
      <c r="F143" s="141">
        <v>75</v>
      </c>
      <c r="G143" s="176">
        <v>75</v>
      </c>
      <c r="H143" s="207"/>
      <c r="I143" s="167"/>
      <c r="J143" s="143" t="s">
        <v>31</v>
      </c>
      <c r="K143" s="168"/>
      <c r="L143" s="177">
        <v>41275</v>
      </c>
      <c r="M143" s="178"/>
      <c r="N143" s="170">
        <v>1</v>
      </c>
      <c r="O143" s="206">
        <v>1</v>
      </c>
      <c r="P143" s="147"/>
      <c r="Q143" s="26">
        <f t="shared" si="32"/>
        <v>76.81</v>
      </c>
      <c r="R143" s="27">
        <f t="shared" si="33"/>
        <v>76.816000000000003</v>
      </c>
      <c r="S143" s="28">
        <f t="shared" si="34"/>
        <v>1.8100000000000023</v>
      </c>
      <c r="T143" s="29">
        <f t="shared" si="35"/>
        <v>2.4133333333333364E-2</v>
      </c>
      <c r="U143" s="151"/>
      <c r="V143" s="39"/>
      <c r="W143" s="47">
        <f t="shared" si="28"/>
        <v>77.775599999999997</v>
      </c>
      <c r="X143" s="155">
        <f t="shared" si="29"/>
        <v>77.775585500000005</v>
      </c>
      <c r="Y143" s="28">
        <f t="shared" si="30"/>
        <v>0.95958550000000287</v>
      </c>
      <c r="Z143" s="29">
        <f t="shared" si="31"/>
        <v>1.2492000364507431E-2</v>
      </c>
      <c r="AA143" s="151"/>
    </row>
    <row r="144" spans="1:27" ht="39" customHeight="1" x14ac:dyDescent="0.25">
      <c r="A144" s="18">
        <v>143</v>
      </c>
      <c r="B144" s="162" t="s">
        <v>2346</v>
      </c>
      <c r="C144" s="138" t="s">
        <v>2108</v>
      </c>
      <c r="D144" s="163" t="s">
        <v>2349</v>
      </c>
      <c r="E144" s="167" t="s">
        <v>2348</v>
      </c>
      <c r="F144" s="141">
        <v>3.5</v>
      </c>
      <c r="G144" s="165">
        <v>3.5</v>
      </c>
      <c r="H144" s="166"/>
      <c r="I144" s="167"/>
      <c r="J144" s="143" t="s">
        <v>31</v>
      </c>
      <c r="K144" s="168"/>
      <c r="L144" s="177">
        <v>41275</v>
      </c>
      <c r="M144" s="178"/>
      <c r="N144" s="170">
        <v>1</v>
      </c>
      <c r="O144" s="206">
        <v>1</v>
      </c>
      <c r="P144" s="147"/>
      <c r="Q144" s="26">
        <f t="shared" si="32"/>
        <v>3.58</v>
      </c>
      <c r="R144" s="27">
        <f t="shared" si="33"/>
        <v>3.5847000000000002</v>
      </c>
      <c r="S144" s="28">
        <f t="shared" si="34"/>
        <v>8.0000000000000071E-2</v>
      </c>
      <c r="T144" s="29">
        <f t="shared" si="35"/>
        <v>2.2857142857142878E-2</v>
      </c>
      <c r="U144" s="151"/>
      <c r="V144" s="39"/>
      <c r="W144" s="47">
        <f t="shared" si="28"/>
        <v>3.6294999999999997</v>
      </c>
      <c r="X144" s="155">
        <f t="shared" si="29"/>
        <v>3.6294801000000003</v>
      </c>
      <c r="Y144" s="28">
        <f t="shared" si="30"/>
        <v>4.47801000000001E-2</v>
      </c>
      <c r="Z144" s="29">
        <f t="shared" si="31"/>
        <v>1.2492007699389098E-2</v>
      </c>
      <c r="AA144" s="151"/>
    </row>
    <row r="145" spans="1:27" ht="39" customHeight="1" x14ac:dyDescent="0.25">
      <c r="A145" s="18">
        <v>144</v>
      </c>
      <c r="B145" s="162" t="s">
        <v>2350</v>
      </c>
      <c r="C145" s="138" t="s">
        <v>2108</v>
      </c>
      <c r="D145" s="163" t="s">
        <v>2351</v>
      </c>
      <c r="E145" s="167" t="s">
        <v>2348</v>
      </c>
      <c r="F145" s="141">
        <v>70</v>
      </c>
      <c r="G145" s="176">
        <v>70</v>
      </c>
      <c r="H145" s="166"/>
      <c r="I145" s="167"/>
      <c r="J145" s="189" t="s">
        <v>31</v>
      </c>
      <c r="K145" s="168"/>
      <c r="L145" s="177">
        <v>41275</v>
      </c>
      <c r="M145" s="178"/>
      <c r="N145" s="170">
        <v>1</v>
      </c>
      <c r="O145" s="161">
        <v>1</v>
      </c>
      <c r="P145" s="147"/>
      <c r="Q145" s="26">
        <f t="shared" si="32"/>
        <v>71.69</v>
      </c>
      <c r="R145" s="27">
        <f t="shared" si="33"/>
        <v>71.694900000000004</v>
      </c>
      <c r="S145" s="28">
        <f t="shared" si="34"/>
        <v>1.6899999999999977</v>
      </c>
      <c r="T145" s="29">
        <f t="shared" si="35"/>
        <v>2.4142857142857112E-2</v>
      </c>
      <c r="U145" s="115"/>
      <c r="V145" s="39"/>
      <c r="W145" s="47">
        <f t="shared" si="28"/>
        <v>72.590500000000006</v>
      </c>
      <c r="X145" s="155">
        <f t="shared" si="29"/>
        <v>72.590512700000005</v>
      </c>
      <c r="Y145" s="28">
        <f t="shared" si="30"/>
        <v>0.89561270000000093</v>
      </c>
      <c r="Z145" s="29">
        <f t="shared" si="31"/>
        <v>1.2492000128321553E-2</v>
      </c>
      <c r="AA145" s="115"/>
    </row>
    <row r="146" spans="1:27" ht="39" customHeight="1" x14ac:dyDescent="0.25">
      <c r="A146" s="18">
        <v>145</v>
      </c>
      <c r="B146" s="162" t="s">
        <v>2352</v>
      </c>
      <c r="C146" s="138" t="s">
        <v>2108</v>
      </c>
      <c r="D146" s="163" t="s">
        <v>2353</v>
      </c>
      <c r="E146" s="167" t="s">
        <v>2348</v>
      </c>
      <c r="F146" s="141">
        <v>1.75</v>
      </c>
      <c r="G146" s="176">
        <v>1.75</v>
      </c>
      <c r="H146" s="166"/>
      <c r="I146" s="167"/>
      <c r="J146" s="189" t="s">
        <v>31</v>
      </c>
      <c r="K146" s="168"/>
      <c r="L146" s="177">
        <v>41275</v>
      </c>
      <c r="M146" s="178"/>
      <c r="N146" s="170">
        <v>4</v>
      </c>
      <c r="O146" s="161">
        <v>1</v>
      </c>
      <c r="P146" s="147"/>
      <c r="Q146" s="26">
        <f t="shared" si="32"/>
        <v>1.79</v>
      </c>
      <c r="R146" s="27">
        <f t="shared" si="33"/>
        <v>1.7923</v>
      </c>
      <c r="S146" s="28">
        <f t="shared" si="34"/>
        <v>4.0000000000000036E-2</v>
      </c>
      <c r="T146" s="29">
        <f t="shared" si="35"/>
        <v>2.2857142857142878E-2</v>
      </c>
      <c r="U146" s="151"/>
      <c r="V146" s="39"/>
      <c r="W146" s="47">
        <f t="shared" si="28"/>
        <v>1.8147</v>
      </c>
      <c r="X146" s="155">
        <f t="shared" si="29"/>
        <v>1.8146894</v>
      </c>
      <c r="Y146" s="28">
        <f t="shared" si="30"/>
        <v>2.2389400000000004E-2</v>
      </c>
      <c r="Z146" s="29">
        <f t="shared" si="31"/>
        <v>1.249199352786922E-2</v>
      </c>
      <c r="AA146" s="151"/>
    </row>
    <row r="147" spans="1:27" ht="39" customHeight="1" x14ac:dyDescent="0.25">
      <c r="A147" s="18">
        <v>146</v>
      </c>
      <c r="B147" s="162" t="s">
        <v>2354</v>
      </c>
      <c r="C147" s="138" t="s">
        <v>2108</v>
      </c>
      <c r="D147" s="163" t="s">
        <v>2355</v>
      </c>
      <c r="E147" s="167" t="s">
        <v>2356</v>
      </c>
      <c r="F147" s="141">
        <v>350</v>
      </c>
      <c r="G147" s="176">
        <v>350</v>
      </c>
      <c r="H147" s="166"/>
      <c r="I147" s="167"/>
      <c r="J147" s="189" t="s">
        <v>31</v>
      </c>
      <c r="K147" s="168"/>
      <c r="L147" s="177">
        <v>41275</v>
      </c>
      <c r="M147" s="178"/>
      <c r="N147" s="170">
        <v>3</v>
      </c>
      <c r="O147" s="161">
        <v>1</v>
      </c>
      <c r="P147" s="147"/>
      <c r="Q147" s="26">
        <f t="shared" si="32"/>
        <v>358.47</v>
      </c>
      <c r="R147" s="27">
        <f t="shared" si="33"/>
        <v>358.47489999999999</v>
      </c>
      <c r="S147" s="28">
        <f t="shared" si="34"/>
        <v>8.4700000000000273</v>
      </c>
      <c r="T147" s="29">
        <f t="shared" si="35"/>
        <v>2.4200000000000079E-2</v>
      </c>
      <c r="U147" s="151"/>
      <c r="V147" s="39"/>
      <c r="W147" s="47">
        <f t="shared" si="28"/>
        <v>362.95300000000003</v>
      </c>
      <c r="X147" s="155">
        <f t="shared" si="29"/>
        <v>362.9529685</v>
      </c>
      <c r="Y147" s="28">
        <f t="shared" si="30"/>
        <v>4.4780685000000062</v>
      </c>
      <c r="Z147" s="29">
        <f t="shared" si="31"/>
        <v>1.249200013724812E-2</v>
      </c>
      <c r="AA147" s="151"/>
    </row>
    <row r="148" spans="1:27" ht="39" customHeight="1" x14ac:dyDescent="0.25">
      <c r="A148" s="18">
        <v>147</v>
      </c>
      <c r="B148" s="162" t="s">
        <v>2354</v>
      </c>
      <c r="C148" s="138" t="s">
        <v>2108</v>
      </c>
      <c r="D148" s="163" t="s">
        <v>2357</v>
      </c>
      <c r="E148" s="167" t="s">
        <v>2356</v>
      </c>
      <c r="F148" s="141">
        <v>300</v>
      </c>
      <c r="G148" s="176">
        <v>300</v>
      </c>
      <c r="H148" s="166"/>
      <c r="I148" s="167"/>
      <c r="J148" s="189" t="s">
        <v>31</v>
      </c>
      <c r="K148" s="168"/>
      <c r="L148" s="177">
        <v>41275</v>
      </c>
      <c r="M148" s="178"/>
      <c r="N148" s="170">
        <v>3</v>
      </c>
      <c r="O148" s="161">
        <v>1</v>
      </c>
      <c r="P148" s="147"/>
      <c r="Q148" s="26">
        <f t="shared" si="32"/>
        <v>307.26</v>
      </c>
      <c r="R148" s="27">
        <f t="shared" si="33"/>
        <v>307.26420000000002</v>
      </c>
      <c r="S148" s="28">
        <f t="shared" si="34"/>
        <v>7.2599999999999909</v>
      </c>
      <c r="T148" s="29">
        <f t="shared" si="35"/>
        <v>2.4199999999999968E-2</v>
      </c>
      <c r="U148" s="151"/>
      <c r="V148" s="39"/>
      <c r="W148" s="47">
        <f t="shared" si="28"/>
        <v>311.10250000000002</v>
      </c>
      <c r="X148" s="155">
        <f t="shared" si="29"/>
        <v>311.1025444</v>
      </c>
      <c r="Y148" s="28">
        <f t="shared" si="30"/>
        <v>3.8383443999999827</v>
      </c>
      <c r="Z148" s="29">
        <f t="shared" si="31"/>
        <v>1.2492000044261526E-2</v>
      </c>
      <c r="AA148" s="151"/>
    </row>
    <row r="149" spans="1:27" ht="39" customHeight="1" x14ac:dyDescent="0.25">
      <c r="A149" s="18">
        <v>148</v>
      </c>
      <c r="B149" s="162" t="s">
        <v>2354</v>
      </c>
      <c r="C149" s="138" t="s">
        <v>2108</v>
      </c>
      <c r="D149" s="163" t="s">
        <v>2358</v>
      </c>
      <c r="E149" s="167" t="s">
        <v>2356</v>
      </c>
      <c r="F149" s="141">
        <v>100</v>
      </c>
      <c r="G149" s="176">
        <v>100</v>
      </c>
      <c r="H149" s="166"/>
      <c r="I149" s="167"/>
      <c r="J149" s="189" t="s">
        <v>31</v>
      </c>
      <c r="K149" s="168"/>
      <c r="L149" s="177">
        <v>41275</v>
      </c>
      <c r="M149" s="178"/>
      <c r="N149" s="170">
        <v>3</v>
      </c>
      <c r="O149" s="161">
        <v>1</v>
      </c>
      <c r="P149" s="147"/>
      <c r="Q149" s="26">
        <f t="shared" si="32"/>
        <v>102.42</v>
      </c>
      <c r="R149" s="27">
        <f t="shared" si="33"/>
        <v>102.42140000000001</v>
      </c>
      <c r="S149" s="28">
        <f t="shared" si="34"/>
        <v>2.4200000000000017</v>
      </c>
      <c r="T149" s="29">
        <f t="shared" si="35"/>
        <v>2.4200000000000017E-2</v>
      </c>
      <c r="U149" s="151"/>
      <c r="V149" s="39"/>
      <c r="W149" s="47">
        <f t="shared" si="28"/>
        <v>103.7008</v>
      </c>
      <c r="X149" s="155">
        <f t="shared" si="29"/>
        <v>103.7008481</v>
      </c>
      <c r="Y149" s="28">
        <f t="shared" si="30"/>
        <v>1.2794480999999962</v>
      </c>
      <c r="Z149" s="29">
        <f t="shared" si="31"/>
        <v>1.2491999718808726E-2</v>
      </c>
      <c r="AA149" s="151"/>
    </row>
    <row r="150" spans="1:27" ht="39" customHeight="1" x14ac:dyDescent="0.25">
      <c r="A150" s="18">
        <v>149</v>
      </c>
      <c r="B150" s="162" t="s">
        <v>2359</v>
      </c>
      <c r="C150" s="138" t="s">
        <v>2108</v>
      </c>
      <c r="D150" s="163" t="s">
        <v>2360</v>
      </c>
      <c r="E150" s="186" t="s">
        <v>2361</v>
      </c>
      <c r="F150" s="141">
        <v>250</v>
      </c>
      <c r="G150" s="176">
        <v>250</v>
      </c>
      <c r="H150" s="166"/>
      <c r="I150" s="167"/>
      <c r="J150" s="189" t="s">
        <v>31</v>
      </c>
      <c r="K150" s="168"/>
      <c r="L150" s="177">
        <v>41275</v>
      </c>
      <c r="M150" s="178"/>
      <c r="N150" s="170">
        <v>3</v>
      </c>
      <c r="O150" s="161">
        <v>1</v>
      </c>
      <c r="P150" s="147"/>
      <c r="Q150" s="26">
        <f t="shared" si="32"/>
        <v>256.05</v>
      </c>
      <c r="R150" s="27">
        <f t="shared" si="33"/>
        <v>256.05349999999999</v>
      </c>
      <c r="S150" s="28">
        <f t="shared" si="34"/>
        <v>6.0500000000000114</v>
      </c>
      <c r="T150" s="29">
        <f t="shared" si="35"/>
        <v>2.4200000000000044E-2</v>
      </c>
      <c r="U150" s="151"/>
      <c r="V150" s="39"/>
      <c r="W150" s="47">
        <f t="shared" si="28"/>
        <v>259.25209999999998</v>
      </c>
      <c r="X150" s="155">
        <f t="shared" si="29"/>
        <v>259.2521203</v>
      </c>
      <c r="Y150" s="28">
        <f t="shared" si="30"/>
        <v>3.198620300000016</v>
      </c>
      <c r="Z150" s="29">
        <f t="shared" si="31"/>
        <v>1.2491999914080518E-2</v>
      </c>
      <c r="AA150" s="151"/>
    </row>
    <row r="151" spans="1:27" ht="39" customHeight="1" x14ac:dyDescent="0.25">
      <c r="A151" s="18">
        <v>150</v>
      </c>
      <c r="B151" s="162" t="s">
        <v>2359</v>
      </c>
      <c r="C151" s="138" t="s">
        <v>2108</v>
      </c>
      <c r="D151" s="163" t="s">
        <v>2362</v>
      </c>
      <c r="E151" s="186" t="s">
        <v>2361</v>
      </c>
      <c r="F151" s="141">
        <v>300</v>
      </c>
      <c r="G151" s="176">
        <v>300</v>
      </c>
      <c r="H151" s="166"/>
      <c r="I151" s="167"/>
      <c r="J151" s="189" t="s">
        <v>31</v>
      </c>
      <c r="K151" s="168"/>
      <c r="L151" s="177">
        <v>41275</v>
      </c>
      <c r="M151" s="178"/>
      <c r="N151" s="170">
        <v>3</v>
      </c>
      <c r="O151" s="161">
        <v>1</v>
      </c>
      <c r="P151" s="147"/>
      <c r="Q151" s="26">
        <f t="shared" si="32"/>
        <v>307.26</v>
      </c>
      <c r="R151" s="27">
        <f t="shared" si="33"/>
        <v>307.26420000000002</v>
      </c>
      <c r="S151" s="28">
        <f t="shared" si="34"/>
        <v>7.2599999999999909</v>
      </c>
      <c r="T151" s="29">
        <f t="shared" si="35"/>
        <v>2.4199999999999968E-2</v>
      </c>
      <c r="U151" s="151"/>
      <c r="V151" s="39"/>
      <c r="W151" s="47">
        <f t="shared" si="28"/>
        <v>311.10250000000002</v>
      </c>
      <c r="X151" s="155">
        <f t="shared" si="29"/>
        <v>311.1025444</v>
      </c>
      <c r="Y151" s="28">
        <f t="shared" si="30"/>
        <v>3.8383443999999827</v>
      </c>
      <c r="Z151" s="29">
        <f t="shared" si="31"/>
        <v>1.2492000044261526E-2</v>
      </c>
      <c r="AA151" s="151"/>
    </row>
    <row r="152" spans="1:27" ht="39" customHeight="1" x14ac:dyDescent="0.25">
      <c r="A152" s="18">
        <v>151</v>
      </c>
      <c r="B152" s="162" t="s">
        <v>2363</v>
      </c>
      <c r="C152" s="138" t="s">
        <v>2108</v>
      </c>
      <c r="D152" s="163" t="s">
        <v>2364</v>
      </c>
      <c r="E152" s="186" t="s">
        <v>2361</v>
      </c>
      <c r="F152" s="141">
        <v>100</v>
      </c>
      <c r="G152" s="176">
        <v>100</v>
      </c>
      <c r="H152" s="166"/>
      <c r="I152" s="167"/>
      <c r="J152" s="189" t="s">
        <v>31</v>
      </c>
      <c r="K152" s="168"/>
      <c r="L152" s="177">
        <v>41275</v>
      </c>
      <c r="M152" s="178"/>
      <c r="N152" s="170">
        <v>3</v>
      </c>
      <c r="O152" s="161">
        <v>1</v>
      </c>
      <c r="P152" s="147"/>
      <c r="Q152" s="26">
        <f t="shared" si="32"/>
        <v>102.42</v>
      </c>
      <c r="R152" s="27">
        <f t="shared" si="33"/>
        <v>102.42140000000001</v>
      </c>
      <c r="S152" s="28">
        <f t="shared" si="34"/>
        <v>2.4200000000000017</v>
      </c>
      <c r="T152" s="29">
        <f t="shared" si="35"/>
        <v>2.4200000000000017E-2</v>
      </c>
      <c r="U152" s="151"/>
      <c r="V152" s="39"/>
      <c r="W152" s="47">
        <f t="shared" si="28"/>
        <v>103.7008</v>
      </c>
      <c r="X152" s="155">
        <f t="shared" si="29"/>
        <v>103.7008481</v>
      </c>
      <c r="Y152" s="28">
        <f t="shared" si="30"/>
        <v>1.2794480999999962</v>
      </c>
      <c r="Z152" s="29">
        <f t="shared" si="31"/>
        <v>1.2491999718808726E-2</v>
      </c>
      <c r="AA152" s="151"/>
    </row>
    <row r="153" spans="1:27" ht="39" customHeight="1" x14ac:dyDescent="0.25">
      <c r="A153" s="18">
        <v>152</v>
      </c>
      <c r="B153" s="162" t="s">
        <v>2365</v>
      </c>
      <c r="C153" s="138" t="s">
        <v>2108</v>
      </c>
      <c r="D153" s="163" t="s">
        <v>2366</v>
      </c>
      <c r="E153" s="164" t="s">
        <v>2367</v>
      </c>
      <c r="F153" s="141">
        <v>36.130000000000003</v>
      </c>
      <c r="G153" s="176">
        <v>35</v>
      </c>
      <c r="H153" s="208"/>
      <c r="I153" s="167" t="s">
        <v>2368</v>
      </c>
      <c r="J153" s="189" t="s">
        <v>31</v>
      </c>
      <c r="K153" s="168"/>
      <c r="L153" s="177">
        <v>41275</v>
      </c>
      <c r="M153" s="178"/>
      <c r="N153" s="170">
        <v>1</v>
      </c>
      <c r="O153" s="161">
        <v>1</v>
      </c>
      <c r="P153" s="147"/>
      <c r="Q153" s="26">
        <f t="shared" si="32"/>
        <v>37</v>
      </c>
      <c r="R153" s="27">
        <f t="shared" si="33"/>
        <v>37.004800000000003</v>
      </c>
      <c r="S153" s="28">
        <f t="shared" si="34"/>
        <v>0.86999999999999744</v>
      </c>
      <c r="T153" s="29">
        <f t="shared" si="35"/>
        <v>2.4079712150567322E-2</v>
      </c>
      <c r="U153" s="151"/>
      <c r="V153" s="39"/>
      <c r="W153" s="47">
        <f t="shared" si="28"/>
        <v>37.467100000000002</v>
      </c>
      <c r="X153" s="155">
        <f t="shared" si="29"/>
        <v>37.467064000000001</v>
      </c>
      <c r="Y153" s="28">
        <f t="shared" si="30"/>
        <v>0.46226399999999757</v>
      </c>
      <c r="Z153" s="29">
        <f t="shared" si="31"/>
        <v>1.249200103770315E-2</v>
      </c>
      <c r="AA153" s="151"/>
    </row>
    <row r="154" spans="1:27" ht="39" customHeight="1" x14ac:dyDescent="0.25">
      <c r="A154" s="18">
        <v>153</v>
      </c>
      <c r="B154" s="162" t="s">
        <v>2365</v>
      </c>
      <c r="C154" s="138" t="s">
        <v>2108</v>
      </c>
      <c r="D154" s="163" t="s">
        <v>2369</v>
      </c>
      <c r="E154" s="164" t="s">
        <v>2367</v>
      </c>
      <c r="F154" s="141" t="s">
        <v>2113</v>
      </c>
      <c r="G154" s="176" t="s">
        <v>2113</v>
      </c>
      <c r="H154" s="208"/>
      <c r="I154" s="167"/>
      <c r="J154" s="168" t="s">
        <v>26</v>
      </c>
      <c r="K154" s="168"/>
      <c r="L154" s="177" t="s">
        <v>2113</v>
      </c>
      <c r="M154" s="178"/>
      <c r="N154" s="170">
        <v>1</v>
      </c>
      <c r="O154" s="161">
        <v>6</v>
      </c>
      <c r="P154" s="147"/>
      <c r="Q154" s="172" t="str">
        <f>F154</f>
        <v>Calculation</v>
      </c>
      <c r="R154" s="149" t="str">
        <f t="shared" si="33"/>
        <v>Calculation</v>
      </c>
      <c r="S154" s="195" t="e">
        <f t="shared" si="34"/>
        <v>#VALUE!</v>
      </c>
      <c r="T154" s="196" t="e">
        <f t="shared" si="35"/>
        <v>#VALUE!</v>
      </c>
      <c r="U154" s="151"/>
      <c r="V154" s="39"/>
      <c r="W154" s="152" t="str">
        <f>Q154</f>
        <v>Calculation</v>
      </c>
      <c r="X154" s="149" t="str">
        <f>R154</f>
        <v>Calculation</v>
      </c>
      <c r="Y154" s="149" t="e">
        <f t="shared" ref="Y154:Z154" si="36">S154</f>
        <v>#VALUE!</v>
      </c>
      <c r="Z154" s="149" t="e">
        <f t="shared" si="36"/>
        <v>#VALUE!</v>
      </c>
      <c r="AA154" s="151"/>
    </row>
    <row r="155" spans="1:27" s="39" customFormat="1" ht="39" customHeight="1" x14ac:dyDescent="0.25">
      <c r="A155" s="18">
        <v>154</v>
      </c>
      <c r="B155" s="162" t="s">
        <v>2365</v>
      </c>
      <c r="C155" s="138" t="s">
        <v>2108</v>
      </c>
      <c r="D155" s="163" t="s">
        <v>2370</v>
      </c>
      <c r="E155" s="164" t="s">
        <v>2367</v>
      </c>
      <c r="F155" s="141">
        <v>36.130000000000003</v>
      </c>
      <c r="G155" s="176">
        <v>35</v>
      </c>
      <c r="H155" s="208"/>
      <c r="I155" s="167" t="s">
        <v>2368</v>
      </c>
      <c r="J155" s="168" t="s">
        <v>31</v>
      </c>
      <c r="K155" s="168"/>
      <c r="L155" s="177">
        <v>41275</v>
      </c>
      <c r="M155" s="178"/>
      <c r="N155" s="170">
        <v>1</v>
      </c>
      <c r="O155" s="161">
        <v>1</v>
      </c>
      <c r="P155" s="147"/>
      <c r="Q155" s="26">
        <f>IF(O155=1,INT(F155*$U$1*100)/100,F155)</f>
        <v>37</v>
      </c>
      <c r="R155" s="27">
        <f t="shared" si="33"/>
        <v>37.004800000000003</v>
      </c>
      <c r="S155" s="28">
        <f t="shared" si="34"/>
        <v>0.86999999999999744</v>
      </c>
      <c r="T155" s="29">
        <f t="shared" si="35"/>
        <v>2.4079712150567322E-2</v>
      </c>
      <c r="U155" s="151"/>
      <c r="W155" s="47">
        <f>IF(O155=1,ROUND(R155*$AA$1*100,2)/100,R155)</f>
        <v>37.467100000000002</v>
      </c>
      <c r="X155" s="155">
        <f>IF(O155=1,ROUND(R155*$AA$1*1000,4)/1000,R155)</f>
        <v>37.467064000000001</v>
      </c>
      <c r="Y155" s="28">
        <f>X155-R155</f>
        <v>0.46226399999999757</v>
      </c>
      <c r="Z155" s="29">
        <f>IF(R155&lt;&gt;0,Y155/R155,0)</f>
        <v>1.249200103770315E-2</v>
      </c>
      <c r="AA155" s="151"/>
    </row>
    <row r="156" spans="1:27" ht="39" customHeight="1" x14ac:dyDescent="0.25">
      <c r="A156" s="18">
        <v>155</v>
      </c>
      <c r="B156" s="162" t="s">
        <v>2371</v>
      </c>
      <c r="C156" s="138" t="s">
        <v>2108</v>
      </c>
      <c r="D156" s="163" t="s">
        <v>2372</v>
      </c>
      <c r="E156" s="164" t="s">
        <v>2367</v>
      </c>
      <c r="F156" s="141" t="s">
        <v>2113</v>
      </c>
      <c r="G156" s="176" t="s">
        <v>2113</v>
      </c>
      <c r="H156" s="208"/>
      <c r="I156" s="167"/>
      <c r="J156" s="168" t="s">
        <v>26</v>
      </c>
      <c r="K156" s="168"/>
      <c r="L156" s="177" t="s">
        <v>2113</v>
      </c>
      <c r="M156" s="178"/>
      <c r="N156" s="170">
        <v>1</v>
      </c>
      <c r="O156" s="161">
        <v>6</v>
      </c>
      <c r="P156" s="147"/>
      <c r="Q156" s="172" t="str">
        <f>F156</f>
        <v>Calculation</v>
      </c>
      <c r="R156" s="149" t="str">
        <f t="shared" si="33"/>
        <v>Calculation</v>
      </c>
      <c r="S156" s="195" t="e">
        <f t="shared" si="34"/>
        <v>#VALUE!</v>
      </c>
      <c r="T156" s="196" t="e">
        <f t="shared" si="35"/>
        <v>#VALUE!</v>
      </c>
      <c r="U156" s="151"/>
      <c r="V156" s="39"/>
      <c r="W156" s="152" t="str">
        <f>Q156</f>
        <v>Calculation</v>
      </c>
      <c r="X156" s="149" t="str">
        <f>R156</f>
        <v>Calculation</v>
      </c>
      <c r="Y156" s="149" t="e">
        <f t="shared" ref="Y156:Z156" si="37">S156</f>
        <v>#VALUE!</v>
      </c>
      <c r="Z156" s="149" t="e">
        <f t="shared" si="37"/>
        <v>#VALUE!</v>
      </c>
      <c r="AA156" s="151"/>
    </row>
    <row r="157" spans="1:27" ht="39" customHeight="1" x14ac:dyDescent="0.25">
      <c r="A157" s="18">
        <v>156</v>
      </c>
      <c r="B157" s="162" t="s">
        <v>2365</v>
      </c>
      <c r="C157" s="138" t="s">
        <v>2108</v>
      </c>
      <c r="D157" s="163" t="s">
        <v>2373</v>
      </c>
      <c r="E157" s="164" t="s">
        <v>2367</v>
      </c>
      <c r="F157" s="141">
        <v>36.130000000000003</v>
      </c>
      <c r="G157" s="176">
        <v>35</v>
      </c>
      <c r="H157" s="208"/>
      <c r="I157" s="167" t="s">
        <v>2368</v>
      </c>
      <c r="J157" s="168" t="s">
        <v>31</v>
      </c>
      <c r="K157" s="168"/>
      <c r="L157" s="177">
        <v>41275</v>
      </c>
      <c r="M157" s="178"/>
      <c r="N157" s="170">
        <v>1</v>
      </c>
      <c r="O157" s="161">
        <v>1</v>
      </c>
      <c r="P157" s="147"/>
      <c r="Q157" s="26">
        <f t="shared" ref="Q157:Q172" si="38">IF(O157=1,INT(F157*$U$1*100)/100,F157)</f>
        <v>37</v>
      </c>
      <c r="R157" s="27">
        <f t="shared" si="33"/>
        <v>37.004800000000003</v>
      </c>
      <c r="S157" s="28">
        <f t="shared" si="34"/>
        <v>0.86999999999999744</v>
      </c>
      <c r="T157" s="29">
        <f t="shared" si="35"/>
        <v>2.4079712150567322E-2</v>
      </c>
      <c r="U157" s="151"/>
      <c r="V157" s="39"/>
      <c r="W157" s="47">
        <f t="shared" ref="W157:W172" si="39">IF(O157=1,ROUND(R157*$AA$1*100,2)/100,R157)</f>
        <v>37.467100000000002</v>
      </c>
      <c r="X157" s="155">
        <f t="shared" ref="X157:X172" si="40">IF(O157=1,ROUND(R157*$AA$1*1000,4)/1000,R157)</f>
        <v>37.467064000000001</v>
      </c>
      <c r="Y157" s="28">
        <f t="shared" ref="Y157:Y172" si="41">X157-R157</f>
        <v>0.46226399999999757</v>
      </c>
      <c r="Z157" s="29">
        <f t="shared" ref="Z157:Z172" si="42">IF(R157&lt;&gt;0,Y157/R157,0)</f>
        <v>1.249200103770315E-2</v>
      </c>
      <c r="AA157" s="151"/>
    </row>
    <row r="158" spans="1:27" ht="39" customHeight="1" x14ac:dyDescent="0.25">
      <c r="A158" s="18">
        <v>157</v>
      </c>
      <c r="B158" s="162" t="s">
        <v>2374</v>
      </c>
      <c r="C158" s="138" t="s">
        <v>2108</v>
      </c>
      <c r="D158" s="163" t="s">
        <v>2375</v>
      </c>
      <c r="E158" s="164" t="s">
        <v>2367</v>
      </c>
      <c r="F158" s="141">
        <v>36.130000000000003</v>
      </c>
      <c r="G158" s="176">
        <v>35</v>
      </c>
      <c r="H158" s="166"/>
      <c r="I158" s="167" t="s">
        <v>2376</v>
      </c>
      <c r="J158" s="168" t="s">
        <v>31</v>
      </c>
      <c r="K158" s="168"/>
      <c r="L158" s="177">
        <v>41275</v>
      </c>
      <c r="M158" s="178"/>
      <c r="N158" s="170">
        <v>1</v>
      </c>
      <c r="O158" s="161">
        <v>1</v>
      </c>
      <c r="P158" s="147"/>
      <c r="Q158" s="26">
        <f t="shared" si="38"/>
        <v>37</v>
      </c>
      <c r="R158" s="27">
        <f t="shared" si="33"/>
        <v>37.004800000000003</v>
      </c>
      <c r="S158" s="28">
        <f t="shared" si="34"/>
        <v>0.86999999999999744</v>
      </c>
      <c r="T158" s="29">
        <f t="shared" si="35"/>
        <v>2.4079712150567322E-2</v>
      </c>
      <c r="U158" s="151"/>
      <c r="V158" s="39"/>
      <c r="W158" s="47">
        <f t="shared" si="39"/>
        <v>37.467100000000002</v>
      </c>
      <c r="X158" s="155">
        <f t="shared" si="40"/>
        <v>37.467064000000001</v>
      </c>
      <c r="Y158" s="28">
        <f t="shared" si="41"/>
        <v>0.46226399999999757</v>
      </c>
      <c r="Z158" s="29">
        <f t="shared" si="42"/>
        <v>1.249200103770315E-2</v>
      </c>
      <c r="AA158" s="151"/>
    </row>
    <row r="159" spans="1:27" ht="39" customHeight="1" x14ac:dyDescent="0.25">
      <c r="A159" s="18">
        <v>158</v>
      </c>
      <c r="B159" s="162" t="s">
        <v>2365</v>
      </c>
      <c r="C159" s="138" t="s">
        <v>2108</v>
      </c>
      <c r="D159" s="163" t="s">
        <v>2377</v>
      </c>
      <c r="E159" s="164" t="s">
        <v>2378</v>
      </c>
      <c r="F159" s="141">
        <v>4.6399999999999997</v>
      </c>
      <c r="G159" s="176">
        <v>4.5</v>
      </c>
      <c r="H159" s="166"/>
      <c r="I159" s="167"/>
      <c r="J159" s="168" t="s">
        <v>31</v>
      </c>
      <c r="K159" s="168"/>
      <c r="L159" s="177">
        <v>41275</v>
      </c>
      <c r="M159" s="178"/>
      <c r="N159" s="170">
        <v>1</v>
      </c>
      <c r="O159" s="161">
        <v>1</v>
      </c>
      <c r="P159" s="147"/>
      <c r="Q159" s="26">
        <f t="shared" si="38"/>
        <v>4.75</v>
      </c>
      <c r="R159" s="27">
        <f t="shared" si="33"/>
        <v>4.7523</v>
      </c>
      <c r="S159" s="28">
        <f t="shared" si="34"/>
        <v>0.11000000000000032</v>
      </c>
      <c r="T159" s="29">
        <f t="shared" si="35"/>
        <v>2.370689655172421E-2</v>
      </c>
      <c r="U159" s="151"/>
      <c r="V159" s="39"/>
      <c r="W159" s="47">
        <f t="shared" si="39"/>
        <v>4.8117000000000001</v>
      </c>
      <c r="X159" s="155">
        <f t="shared" si="40"/>
        <v>4.8116656999999998</v>
      </c>
      <c r="Y159" s="28">
        <f t="shared" si="41"/>
        <v>5.9365699999999855E-2</v>
      </c>
      <c r="Z159" s="29">
        <f t="shared" si="42"/>
        <v>1.2491993350588105E-2</v>
      </c>
      <c r="AA159" s="151"/>
    </row>
    <row r="160" spans="1:27" s="39" customFormat="1" ht="39" customHeight="1" x14ac:dyDescent="0.25">
      <c r="A160" s="18">
        <v>159</v>
      </c>
      <c r="B160" s="162" t="s">
        <v>2374</v>
      </c>
      <c r="C160" s="138" t="s">
        <v>2108</v>
      </c>
      <c r="D160" s="163" t="s">
        <v>2379</v>
      </c>
      <c r="E160" s="164" t="s">
        <v>2367</v>
      </c>
      <c r="F160" s="141">
        <v>36.130000000000003</v>
      </c>
      <c r="G160" s="176">
        <v>35</v>
      </c>
      <c r="H160" s="166"/>
      <c r="I160" s="167" t="s">
        <v>2376</v>
      </c>
      <c r="J160" s="168" t="s">
        <v>31</v>
      </c>
      <c r="K160" s="168"/>
      <c r="L160" s="177">
        <v>41275</v>
      </c>
      <c r="M160" s="178"/>
      <c r="N160" s="170">
        <v>1</v>
      </c>
      <c r="O160" s="161">
        <v>1</v>
      </c>
      <c r="P160" s="147"/>
      <c r="Q160" s="26">
        <f t="shared" si="38"/>
        <v>37</v>
      </c>
      <c r="R160" s="27">
        <f t="shared" si="33"/>
        <v>37.004800000000003</v>
      </c>
      <c r="S160" s="28">
        <f t="shared" si="34"/>
        <v>0.86999999999999744</v>
      </c>
      <c r="T160" s="29">
        <f t="shared" si="35"/>
        <v>2.4079712150567322E-2</v>
      </c>
      <c r="U160" s="151"/>
      <c r="W160" s="47">
        <f t="shared" si="39"/>
        <v>37.467100000000002</v>
      </c>
      <c r="X160" s="155">
        <f t="shared" si="40"/>
        <v>37.467064000000001</v>
      </c>
      <c r="Y160" s="28">
        <f t="shared" si="41"/>
        <v>0.46226399999999757</v>
      </c>
      <c r="Z160" s="29">
        <f t="shared" si="42"/>
        <v>1.249200103770315E-2</v>
      </c>
      <c r="AA160" s="151"/>
    </row>
    <row r="161" spans="1:27" s="39" customFormat="1" ht="39" customHeight="1" x14ac:dyDescent="0.25">
      <c r="A161" s="18">
        <v>160</v>
      </c>
      <c r="B161" s="162" t="s">
        <v>2374</v>
      </c>
      <c r="C161" s="138" t="s">
        <v>2108</v>
      </c>
      <c r="D161" s="163" t="s">
        <v>2380</v>
      </c>
      <c r="E161" s="164" t="s">
        <v>2367</v>
      </c>
      <c r="F161" s="141">
        <v>4.6399999999999997</v>
      </c>
      <c r="G161" s="176">
        <v>4.5</v>
      </c>
      <c r="H161" s="166"/>
      <c r="I161" s="167"/>
      <c r="J161" s="168" t="s">
        <v>31</v>
      </c>
      <c r="K161" s="168"/>
      <c r="L161" s="177">
        <v>41275</v>
      </c>
      <c r="M161" s="178"/>
      <c r="N161" s="170">
        <v>1</v>
      </c>
      <c r="O161" s="161">
        <v>1</v>
      </c>
      <c r="P161" s="147"/>
      <c r="Q161" s="26">
        <f t="shared" si="38"/>
        <v>4.75</v>
      </c>
      <c r="R161" s="27">
        <f t="shared" si="33"/>
        <v>4.7523</v>
      </c>
      <c r="S161" s="28">
        <f t="shared" si="34"/>
        <v>0.11000000000000032</v>
      </c>
      <c r="T161" s="29">
        <f t="shared" si="35"/>
        <v>2.370689655172421E-2</v>
      </c>
      <c r="U161" s="151"/>
      <c r="W161" s="47">
        <f t="shared" si="39"/>
        <v>4.8117000000000001</v>
      </c>
      <c r="X161" s="155">
        <f t="shared" si="40"/>
        <v>4.8116656999999998</v>
      </c>
      <c r="Y161" s="28">
        <f t="shared" si="41"/>
        <v>5.9365699999999855E-2</v>
      </c>
      <c r="Z161" s="29">
        <f t="shared" si="42"/>
        <v>1.2491993350588105E-2</v>
      </c>
      <c r="AA161" s="151"/>
    </row>
    <row r="162" spans="1:27" ht="39" customHeight="1" x14ac:dyDescent="0.25">
      <c r="A162" s="18">
        <v>161</v>
      </c>
      <c r="B162" s="162" t="s">
        <v>2374</v>
      </c>
      <c r="C162" s="138" t="s">
        <v>2108</v>
      </c>
      <c r="D162" s="163" t="s">
        <v>2381</v>
      </c>
      <c r="E162" s="164" t="s">
        <v>2367</v>
      </c>
      <c r="F162" s="141">
        <v>36.130000000000003</v>
      </c>
      <c r="G162" s="176">
        <v>35</v>
      </c>
      <c r="H162" s="166"/>
      <c r="I162" s="167" t="s">
        <v>2382</v>
      </c>
      <c r="J162" s="168" t="s">
        <v>31</v>
      </c>
      <c r="K162" s="168"/>
      <c r="L162" s="177">
        <v>41275</v>
      </c>
      <c r="M162" s="178"/>
      <c r="N162" s="170">
        <v>1</v>
      </c>
      <c r="O162" s="161">
        <v>1</v>
      </c>
      <c r="P162" s="147"/>
      <c r="Q162" s="26">
        <f t="shared" si="38"/>
        <v>37</v>
      </c>
      <c r="R162" s="27">
        <f t="shared" si="33"/>
        <v>37.004800000000003</v>
      </c>
      <c r="S162" s="28">
        <f t="shared" si="34"/>
        <v>0.86999999999999744</v>
      </c>
      <c r="T162" s="29">
        <f t="shared" si="35"/>
        <v>2.4079712150567322E-2</v>
      </c>
      <c r="U162" s="151"/>
      <c r="V162" s="39"/>
      <c r="W162" s="47">
        <f t="shared" si="39"/>
        <v>37.467100000000002</v>
      </c>
      <c r="X162" s="155">
        <f t="shared" si="40"/>
        <v>37.467064000000001</v>
      </c>
      <c r="Y162" s="28">
        <f t="shared" si="41"/>
        <v>0.46226399999999757</v>
      </c>
      <c r="Z162" s="29">
        <f t="shared" si="42"/>
        <v>1.249200103770315E-2</v>
      </c>
      <c r="AA162" s="151"/>
    </row>
    <row r="163" spans="1:27" s="39" customFormat="1" ht="39" customHeight="1" x14ac:dyDescent="0.25">
      <c r="A163" s="18">
        <v>162</v>
      </c>
      <c r="B163" s="162" t="s">
        <v>2374</v>
      </c>
      <c r="C163" s="138" t="s">
        <v>2108</v>
      </c>
      <c r="D163" s="163" t="s">
        <v>2383</v>
      </c>
      <c r="E163" s="164" t="s">
        <v>2367</v>
      </c>
      <c r="F163" s="141">
        <v>8.77</v>
      </c>
      <c r="G163" s="176">
        <v>8.5</v>
      </c>
      <c r="H163" s="166"/>
      <c r="I163" s="167" t="s">
        <v>2384</v>
      </c>
      <c r="J163" s="168" t="s">
        <v>31</v>
      </c>
      <c r="K163" s="168"/>
      <c r="L163" s="177">
        <v>41275</v>
      </c>
      <c r="M163" s="178"/>
      <c r="N163" s="170">
        <v>1</v>
      </c>
      <c r="O163" s="161">
        <v>1</v>
      </c>
      <c r="P163" s="147"/>
      <c r="Q163" s="26">
        <f t="shared" si="38"/>
        <v>8.98</v>
      </c>
      <c r="R163" s="27">
        <f t="shared" si="33"/>
        <v>8.9823000000000004</v>
      </c>
      <c r="S163" s="28">
        <f t="shared" si="34"/>
        <v>0.21000000000000085</v>
      </c>
      <c r="T163" s="29">
        <f t="shared" si="35"/>
        <v>2.3945267958951067E-2</v>
      </c>
      <c r="U163" s="151"/>
      <c r="W163" s="47">
        <f t="shared" si="39"/>
        <v>9.0945</v>
      </c>
      <c r="X163" s="155">
        <f t="shared" si="40"/>
        <v>9.0945069000000007</v>
      </c>
      <c r="Y163" s="28">
        <f t="shared" si="41"/>
        <v>0.11220690000000033</v>
      </c>
      <c r="Z163" s="29">
        <f t="shared" si="42"/>
        <v>1.2492000935172541E-2</v>
      </c>
      <c r="AA163" s="151"/>
    </row>
    <row r="164" spans="1:27" ht="39" customHeight="1" x14ac:dyDescent="0.25">
      <c r="A164" s="18">
        <v>163</v>
      </c>
      <c r="B164" s="162" t="s">
        <v>2374</v>
      </c>
      <c r="C164" s="138" t="s">
        <v>2108</v>
      </c>
      <c r="D164" s="163" t="s">
        <v>2385</v>
      </c>
      <c r="E164" s="164" t="s">
        <v>2367</v>
      </c>
      <c r="F164" s="141">
        <v>36.130000000000003</v>
      </c>
      <c r="G164" s="165">
        <v>35</v>
      </c>
      <c r="H164" s="166"/>
      <c r="I164" s="167" t="s">
        <v>2382</v>
      </c>
      <c r="J164" s="168" t="s">
        <v>31</v>
      </c>
      <c r="K164" s="168"/>
      <c r="L164" s="177">
        <v>41275</v>
      </c>
      <c r="M164" s="178"/>
      <c r="N164" s="170">
        <v>1</v>
      </c>
      <c r="O164" s="161">
        <v>1</v>
      </c>
      <c r="P164" s="147"/>
      <c r="Q164" s="26">
        <f t="shared" si="38"/>
        <v>37</v>
      </c>
      <c r="R164" s="27">
        <f t="shared" si="33"/>
        <v>37.004800000000003</v>
      </c>
      <c r="S164" s="28">
        <f t="shared" si="34"/>
        <v>0.86999999999999744</v>
      </c>
      <c r="T164" s="29">
        <f t="shared" si="35"/>
        <v>2.4079712150567322E-2</v>
      </c>
      <c r="U164" s="151"/>
      <c r="V164" s="39"/>
      <c r="W164" s="47">
        <f t="shared" si="39"/>
        <v>37.467100000000002</v>
      </c>
      <c r="X164" s="155">
        <f t="shared" si="40"/>
        <v>37.467064000000001</v>
      </c>
      <c r="Y164" s="28">
        <f t="shared" si="41"/>
        <v>0.46226399999999757</v>
      </c>
      <c r="Z164" s="29">
        <f t="shared" si="42"/>
        <v>1.249200103770315E-2</v>
      </c>
      <c r="AA164" s="151"/>
    </row>
    <row r="165" spans="1:27" ht="39" customHeight="1" x14ac:dyDescent="0.25">
      <c r="A165" s="18">
        <v>164</v>
      </c>
      <c r="B165" s="162" t="s">
        <v>2374</v>
      </c>
      <c r="C165" s="138" t="s">
        <v>2108</v>
      </c>
      <c r="D165" s="163" t="s">
        <v>2386</v>
      </c>
      <c r="E165" s="164" t="s">
        <v>2367</v>
      </c>
      <c r="F165" s="141">
        <v>8.77</v>
      </c>
      <c r="G165" s="165">
        <v>8.5</v>
      </c>
      <c r="H165" s="166"/>
      <c r="I165" s="167"/>
      <c r="J165" s="168" t="s">
        <v>31</v>
      </c>
      <c r="K165" s="168"/>
      <c r="L165" s="177">
        <v>41275</v>
      </c>
      <c r="M165" s="178"/>
      <c r="N165" s="170">
        <v>1</v>
      </c>
      <c r="O165" s="161">
        <v>1</v>
      </c>
      <c r="P165" s="147"/>
      <c r="Q165" s="26">
        <f t="shared" si="38"/>
        <v>8.98</v>
      </c>
      <c r="R165" s="27">
        <f t="shared" si="33"/>
        <v>8.9823000000000004</v>
      </c>
      <c r="S165" s="28">
        <f t="shared" si="34"/>
        <v>0.21000000000000085</v>
      </c>
      <c r="T165" s="29">
        <f t="shared" si="35"/>
        <v>2.3945267958951067E-2</v>
      </c>
      <c r="U165" s="151"/>
      <c r="V165" s="39"/>
      <c r="W165" s="47">
        <f t="shared" si="39"/>
        <v>9.0945</v>
      </c>
      <c r="X165" s="155">
        <f t="shared" si="40"/>
        <v>9.0945069000000007</v>
      </c>
      <c r="Y165" s="28">
        <f t="shared" si="41"/>
        <v>0.11220690000000033</v>
      </c>
      <c r="Z165" s="29">
        <f t="shared" si="42"/>
        <v>1.2492000935172541E-2</v>
      </c>
      <c r="AA165" s="151"/>
    </row>
    <row r="166" spans="1:27" ht="39" customHeight="1" x14ac:dyDescent="0.25">
      <c r="A166" s="18">
        <v>165</v>
      </c>
      <c r="B166" s="162" t="s">
        <v>2374</v>
      </c>
      <c r="C166" s="138" t="s">
        <v>2108</v>
      </c>
      <c r="D166" s="163" t="s">
        <v>2387</v>
      </c>
      <c r="E166" s="164" t="s">
        <v>2388</v>
      </c>
      <c r="F166" s="141">
        <v>36.130000000000003</v>
      </c>
      <c r="G166" s="176">
        <v>35</v>
      </c>
      <c r="H166" s="166"/>
      <c r="I166" s="167"/>
      <c r="J166" s="168" t="s">
        <v>31</v>
      </c>
      <c r="K166" s="168"/>
      <c r="L166" s="177">
        <v>41275</v>
      </c>
      <c r="M166" s="178"/>
      <c r="N166" s="170">
        <v>3</v>
      </c>
      <c r="O166" s="161">
        <v>1</v>
      </c>
      <c r="P166" s="147"/>
      <c r="Q166" s="26">
        <f t="shared" si="38"/>
        <v>37</v>
      </c>
      <c r="R166" s="27">
        <f t="shared" si="33"/>
        <v>37.004800000000003</v>
      </c>
      <c r="S166" s="28">
        <f t="shared" si="34"/>
        <v>0.86999999999999744</v>
      </c>
      <c r="T166" s="29">
        <f t="shared" si="35"/>
        <v>2.4079712150567322E-2</v>
      </c>
      <c r="U166" s="151"/>
      <c r="V166" s="39"/>
      <c r="W166" s="47">
        <f t="shared" si="39"/>
        <v>37.467100000000002</v>
      </c>
      <c r="X166" s="155">
        <f t="shared" si="40"/>
        <v>37.467064000000001</v>
      </c>
      <c r="Y166" s="28">
        <f t="shared" si="41"/>
        <v>0.46226399999999757</v>
      </c>
      <c r="Z166" s="29">
        <f t="shared" si="42"/>
        <v>1.249200103770315E-2</v>
      </c>
      <c r="AA166" s="151"/>
    </row>
    <row r="167" spans="1:27" ht="39" customHeight="1" x14ac:dyDescent="0.25">
      <c r="A167" s="18">
        <v>166</v>
      </c>
      <c r="B167" s="162" t="s">
        <v>2374</v>
      </c>
      <c r="C167" s="138" t="s">
        <v>2108</v>
      </c>
      <c r="D167" s="163" t="s">
        <v>2389</v>
      </c>
      <c r="E167" s="164" t="s">
        <v>2390</v>
      </c>
      <c r="F167" s="141">
        <v>72.260000000000005</v>
      </c>
      <c r="G167" s="176">
        <v>70</v>
      </c>
      <c r="H167" s="166"/>
      <c r="I167" s="167"/>
      <c r="J167" s="168" t="s">
        <v>31</v>
      </c>
      <c r="K167" s="168"/>
      <c r="L167" s="177">
        <v>41275</v>
      </c>
      <c r="M167" s="178"/>
      <c r="N167" s="170">
        <v>1</v>
      </c>
      <c r="O167" s="161">
        <v>1</v>
      </c>
      <c r="P167" s="147"/>
      <c r="Q167" s="26">
        <f t="shared" si="38"/>
        <v>74</v>
      </c>
      <c r="R167" s="27">
        <f t="shared" si="33"/>
        <v>74.009699999999995</v>
      </c>
      <c r="S167" s="28">
        <f t="shared" si="34"/>
        <v>1.7399999999999949</v>
      </c>
      <c r="T167" s="29">
        <f t="shared" si="35"/>
        <v>2.4079712150567322E-2</v>
      </c>
      <c r="U167" s="151"/>
      <c r="V167" s="39"/>
      <c r="W167" s="47">
        <f t="shared" si="39"/>
        <v>74.934200000000004</v>
      </c>
      <c r="X167" s="155">
        <f t="shared" si="40"/>
        <v>74.934229200000004</v>
      </c>
      <c r="Y167" s="28">
        <f t="shared" si="41"/>
        <v>0.92452920000000915</v>
      </c>
      <c r="Z167" s="29">
        <f t="shared" si="42"/>
        <v>1.2492000372924214E-2</v>
      </c>
      <c r="AA167" s="151"/>
    </row>
    <row r="168" spans="1:27" s="39" customFormat="1" ht="39" customHeight="1" x14ac:dyDescent="0.25">
      <c r="A168" s="18">
        <v>167</v>
      </c>
      <c r="B168" s="162" t="s">
        <v>2374</v>
      </c>
      <c r="C168" s="138" t="s">
        <v>2108</v>
      </c>
      <c r="D168" s="163" t="s">
        <v>2391</v>
      </c>
      <c r="E168" s="164" t="s">
        <v>2392</v>
      </c>
      <c r="F168" s="141">
        <v>36.130000000000003</v>
      </c>
      <c r="G168" s="176">
        <v>35</v>
      </c>
      <c r="H168" s="166"/>
      <c r="I168" s="167" t="s">
        <v>2393</v>
      </c>
      <c r="J168" s="168" t="s">
        <v>31</v>
      </c>
      <c r="K168" s="168"/>
      <c r="L168" s="177">
        <v>41275</v>
      </c>
      <c r="M168" s="178"/>
      <c r="N168" s="170">
        <v>1</v>
      </c>
      <c r="O168" s="161">
        <v>1</v>
      </c>
      <c r="P168" s="147"/>
      <c r="Q168" s="26">
        <f t="shared" si="38"/>
        <v>37</v>
      </c>
      <c r="R168" s="27">
        <f t="shared" si="33"/>
        <v>37.004800000000003</v>
      </c>
      <c r="S168" s="28">
        <f t="shared" si="34"/>
        <v>0.86999999999999744</v>
      </c>
      <c r="T168" s="29">
        <f t="shared" si="35"/>
        <v>2.4079712150567322E-2</v>
      </c>
      <c r="U168" s="151"/>
      <c r="W168" s="47">
        <f t="shared" si="39"/>
        <v>37.467100000000002</v>
      </c>
      <c r="X168" s="155">
        <f t="shared" si="40"/>
        <v>37.467064000000001</v>
      </c>
      <c r="Y168" s="28">
        <f t="shared" si="41"/>
        <v>0.46226399999999757</v>
      </c>
      <c r="Z168" s="29">
        <f t="shared" si="42"/>
        <v>1.249200103770315E-2</v>
      </c>
      <c r="AA168" s="151"/>
    </row>
    <row r="169" spans="1:27" s="39" customFormat="1" ht="39" customHeight="1" x14ac:dyDescent="0.25">
      <c r="A169" s="18">
        <v>168</v>
      </c>
      <c r="B169" s="162" t="s">
        <v>2374</v>
      </c>
      <c r="C169" s="138" t="s">
        <v>2108</v>
      </c>
      <c r="D169" s="163" t="s">
        <v>2394</v>
      </c>
      <c r="E169" s="164" t="s">
        <v>2392</v>
      </c>
      <c r="F169" s="141">
        <v>8.77</v>
      </c>
      <c r="G169" s="176">
        <v>8.5</v>
      </c>
      <c r="H169" s="166"/>
      <c r="I169" s="167" t="s">
        <v>2393</v>
      </c>
      <c r="J169" s="168" t="s">
        <v>31</v>
      </c>
      <c r="K169" s="168"/>
      <c r="L169" s="177">
        <v>41275</v>
      </c>
      <c r="M169" s="178"/>
      <c r="N169" s="170">
        <v>1</v>
      </c>
      <c r="O169" s="161">
        <v>1</v>
      </c>
      <c r="P169" s="147"/>
      <c r="Q169" s="26">
        <f t="shared" si="38"/>
        <v>8.98</v>
      </c>
      <c r="R169" s="27">
        <f t="shared" si="33"/>
        <v>8.9823000000000004</v>
      </c>
      <c r="S169" s="28">
        <f t="shared" si="34"/>
        <v>0.21000000000000085</v>
      </c>
      <c r="T169" s="29">
        <f t="shared" si="35"/>
        <v>2.3945267958951067E-2</v>
      </c>
      <c r="U169" s="151"/>
      <c r="W169" s="47">
        <f t="shared" si="39"/>
        <v>9.0945</v>
      </c>
      <c r="X169" s="155">
        <f t="shared" si="40"/>
        <v>9.0945069000000007</v>
      </c>
      <c r="Y169" s="28">
        <f t="shared" si="41"/>
        <v>0.11220690000000033</v>
      </c>
      <c r="Z169" s="29">
        <f t="shared" si="42"/>
        <v>1.2492000935172541E-2</v>
      </c>
      <c r="AA169" s="151"/>
    </row>
    <row r="170" spans="1:27" s="39" customFormat="1" ht="39" customHeight="1" x14ac:dyDescent="0.25">
      <c r="A170" s="18">
        <v>169</v>
      </c>
      <c r="B170" s="162" t="s">
        <v>2395</v>
      </c>
      <c r="C170" s="138" t="s">
        <v>2108</v>
      </c>
      <c r="D170" s="163" t="s">
        <v>2396</v>
      </c>
      <c r="E170" s="164" t="s">
        <v>2397</v>
      </c>
      <c r="F170" s="141">
        <v>72.260000000000005</v>
      </c>
      <c r="G170" s="176">
        <v>70</v>
      </c>
      <c r="H170" s="166"/>
      <c r="I170" s="167"/>
      <c r="J170" s="168" t="s">
        <v>31</v>
      </c>
      <c r="K170" s="168"/>
      <c r="L170" s="177">
        <v>41275</v>
      </c>
      <c r="M170" s="178"/>
      <c r="N170" s="170">
        <v>1</v>
      </c>
      <c r="O170" s="161">
        <v>1</v>
      </c>
      <c r="P170" s="147"/>
      <c r="Q170" s="26">
        <f t="shared" si="38"/>
        <v>74</v>
      </c>
      <c r="R170" s="27">
        <f t="shared" si="33"/>
        <v>74.009699999999995</v>
      </c>
      <c r="S170" s="28">
        <f t="shared" si="34"/>
        <v>1.7399999999999949</v>
      </c>
      <c r="T170" s="29">
        <f t="shared" si="35"/>
        <v>2.4079712150567322E-2</v>
      </c>
      <c r="U170" s="151"/>
      <c r="W170" s="47">
        <f t="shared" si="39"/>
        <v>74.934200000000004</v>
      </c>
      <c r="X170" s="155">
        <f t="shared" si="40"/>
        <v>74.934229200000004</v>
      </c>
      <c r="Y170" s="28">
        <f t="shared" si="41"/>
        <v>0.92452920000000915</v>
      </c>
      <c r="Z170" s="29">
        <f t="shared" si="42"/>
        <v>1.2492000372924214E-2</v>
      </c>
      <c r="AA170" s="151"/>
    </row>
    <row r="171" spans="1:27" s="39" customFormat="1" ht="39" customHeight="1" x14ac:dyDescent="0.25">
      <c r="A171" s="18">
        <v>170</v>
      </c>
      <c r="B171" s="162" t="s">
        <v>2398</v>
      </c>
      <c r="C171" s="138" t="s">
        <v>2108</v>
      </c>
      <c r="D171" s="163" t="s">
        <v>2399</v>
      </c>
      <c r="E171" s="164" t="s">
        <v>2400</v>
      </c>
      <c r="F171" s="141">
        <v>20.64</v>
      </c>
      <c r="G171" s="176">
        <v>20</v>
      </c>
      <c r="H171" s="166"/>
      <c r="I171" s="167"/>
      <c r="J171" s="168" t="s">
        <v>31</v>
      </c>
      <c r="K171" s="168"/>
      <c r="L171" s="177">
        <v>41275</v>
      </c>
      <c r="M171" s="178"/>
      <c r="N171" s="170">
        <v>6</v>
      </c>
      <c r="O171" s="161">
        <v>1</v>
      </c>
      <c r="P171" s="147"/>
      <c r="Q171" s="26">
        <f t="shared" si="38"/>
        <v>21.13</v>
      </c>
      <c r="R171" s="27">
        <f t="shared" si="33"/>
        <v>21.139700000000001</v>
      </c>
      <c r="S171" s="28">
        <f t="shared" si="34"/>
        <v>0.48999999999999844</v>
      </c>
      <c r="T171" s="29">
        <f t="shared" si="35"/>
        <v>2.3740310077519304E-2</v>
      </c>
      <c r="U171" s="151"/>
      <c r="W171" s="47">
        <f t="shared" si="39"/>
        <v>21.4038</v>
      </c>
      <c r="X171" s="155">
        <f t="shared" si="40"/>
        <v>21.403777099999999</v>
      </c>
      <c r="Y171" s="28">
        <f t="shared" si="41"/>
        <v>0.26407709999999796</v>
      </c>
      <c r="Z171" s="29">
        <f t="shared" si="42"/>
        <v>1.2491998467338606E-2</v>
      </c>
      <c r="AA171" s="151"/>
    </row>
    <row r="172" spans="1:27" s="39" customFormat="1" ht="39" customHeight="1" x14ac:dyDescent="0.25">
      <c r="A172" s="18">
        <v>171</v>
      </c>
      <c r="B172" s="162" t="s">
        <v>2365</v>
      </c>
      <c r="C172" s="138" t="s">
        <v>2108</v>
      </c>
      <c r="D172" s="163" t="s">
        <v>2401</v>
      </c>
      <c r="E172" s="164" t="s">
        <v>2367</v>
      </c>
      <c r="F172" s="141">
        <v>72.260000000000005</v>
      </c>
      <c r="G172" s="176">
        <v>70</v>
      </c>
      <c r="H172" s="208"/>
      <c r="I172" s="167" t="s">
        <v>2368</v>
      </c>
      <c r="J172" s="168" t="s">
        <v>31</v>
      </c>
      <c r="K172" s="209"/>
      <c r="L172" s="177">
        <v>41275</v>
      </c>
      <c r="M172" s="178"/>
      <c r="N172" s="170">
        <v>1</v>
      </c>
      <c r="O172" s="161">
        <v>1</v>
      </c>
      <c r="P172" s="147"/>
      <c r="Q172" s="26">
        <f t="shared" si="38"/>
        <v>74</v>
      </c>
      <c r="R172" s="27">
        <f t="shared" si="33"/>
        <v>74.009699999999995</v>
      </c>
      <c r="S172" s="28">
        <f t="shared" si="34"/>
        <v>1.7399999999999949</v>
      </c>
      <c r="T172" s="29">
        <f t="shared" si="35"/>
        <v>2.4079712150567322E-2</v>
      </c>
      <c r="U172" s="151"/>
      <c r="W172" s="47">
        <f t="shared" si="39"/>
        <v>74.934200000000004</v>
      </c>
      <c r="X172" s="155">
        <f t="shared" si="40"/>
        <v>74.934229200000004</v>
      </c>
      <c r="Y172" s="28">
        <f t="shared" si="41"/>
        <v>0.92452920000000915</v>
      </c>
      <c r="Z172" s="29">
        <f t="shared" si="42"/>
        <v>1.2492000372924214E-2</v>
      </c>
      <c r="AA172" s="151"/>
    </row>
    <row r="173" spans="1:27" s="39" customFormat="1" ht="39" customHeight="1" x14ac:dyDescent="0.25">
      <c r="A173" s="18">
        <v>172</v>
      </c>
      <c r="B173" s="162" t="s">
        <v>2374</v>
      </c>
      <c r="C173" s="138" t="s">
        <v>2108</v>
      </c>
      <c r="D173" s="163" t="s">
        <v>2402</v>
      </c>
      <c r="E173" s="164" t="s">
        <v>2367</v>
      </c>
      <c r="F173" s="141" t="s">
        <v>2113</v>
      </c>
      <c r="G173" s="176" t="s">
        <v>2113</v>
      </c>
      <c r="H173" s="208"/>
      <c r="I173" s="167"/>
      <c r="J173" s="168" t="s">
        <v>26</v>
      </c>
      <c r="K173" s="209"/>
      <c r="L173" s="177" t="s">
        <v>2113</v>
      </c>
      <c r="M173" s="178"/>
      <c r="N173" s="170">
        <v>1</v>
      </c>
      <c r="O173" s="161">
        <v>6</v>
      </c>
      <c r="P173" s="147"/>
      <c r="Q173" s="172" t="str">
        <f>F173</f>
        <v>Calculation</v>
      </c>
      <c r="R173" s="149" t="str">
        <f t="shared" si="33"/>
        <v>Calculation</v>
      </c>
      <c r="S173" s="195" t="e">
        <f t="shared" si="34"/>
        <v>#VALUE!</v>
      </c>
      <c r="T173" s="196" t="e">
        <f t="shared" si="35"/>
        <v>#VALUE!</v>
      </c>
      <c r="U173" s="151"/>
      <c r="W173" s="152" t="str">
        <f>Q173</f>
        <v>Calculation</v>
      </c>
      <c r="X173" s="149" t="str">
        <f>R173</f>
        <v>Calculation</v>
      </c>
      <c r="Y173" s="149" t="e">
        <f t="shared" ref="Y173:Z173" si="43">S173</f>
        <v>#VALUE!</v>
      </c>
      <c r="Z173" s="149" t="e">
        <f t="shared" si="43"/>
        <v>#VALUE!</v>
      </c>
      <c r="AA173" s="151"/>
    </row>
    <row r="174" spans="1:27" s="39" customFormat="1" ht="39" customHeight="1" x14ac:dyDescent="0.25">
      <c r="A174" s="18">
        <v>173</v>
      </c>
      <c r="B174" s="162" t="s">
        <v>2403</v>
      </c>
      <c r="C174" s="138" t="s">
        <v>2108</v>
      </c>
      <c r="D174" s="163" t="s">
        <v>2404</v>
      </c>
      <c r="E174" s="164" t="s">
        <v>2405</v>
      </c>
      <c r="F174" s="141">
        <v>72.260000000000005</v>
      </c>
      <c r="G174" s="176">
        <v>70</v>
      </c>
      <c r="H174" s="166"/>
      <c r="I174" s="167" t="s">
        <v>2406</v>
      </c>
      <c r="J174" s="168" t="s">
        <v>31</v>
      </c>
      <c r="K174" s="168"/>
      <c r="L174" s="177">
        <v>41275</v>
      </c>
      <c r="M174" s="178"/>
      <c r="N174" s="170">
        <v>2</v>
      </c>
      <c r="O174" s="161">
        <v>1</v>
      </c>
      <c r="P174" s="147"/>
      <c r="Q174" s="26">
        <f t="shared" ref="Q174:Q237" si="44">IF(O174=1,INT(F174*$U$1*100)/100,F174)</f>
        <v>74</v>
      </c>
      <c r="R174" s="27">
        <f t="shared" si="33"/>
        <v>74.009699999999995</v>
      </c>
      <c r="S174" s="28">
        <f t="shared" si="34"/>
        <v>1.7399999999999949</v>
      </c>
      <c r="T174" s="29">
        <f t="shared" si="35"/>
        <v>2.4079712150567322E-2</v>
      </c>
      <c r="U174" s="151"/>
      <c r="W174" s="47">
        <f t="shared" ref="W174:W237" si="45">IF(O174=1,ROUND(R174*$AA$1*100,2)/100,R174)</f>
        <v>74.934200000000004</v>
      </c>
      <c r="X174" s="155">
        <f t="shared" ref="X174:X237" si="46">IF(O174=1,ROUND(R174*$AA$1*1000,4)/1000,R174)</f>
        <v>74.934229200000004</v>
      </c>
      <c r="Y174" s="28">
        <f t="shared" ref="Y174:Y237" si="47">X174-R174</f>
        <v>0.92452920000000915</v>
      </c>
      <c r="Z174" s="29">
        <f t="shared" ref="Z174:Z237" si="48">IF(R174&lt;&gt;0,Y174/R174,0)</f>
        <v>1.2492000372924214E-2</v>
      </c>
      <c r="AA174" s="151"/>
    </row>
    <row r="175" spans="1:27" s="39" customFormat="1" ht="39" customHeight="1" x14ac:dyDescent="0.25">
      <c r="A175" s="18">
        <v>174</v>
      </c>
      <c r="B175" s="162" t="s">
        <v>2403</v>
      </c>
      <c r="C175" s="138" t="s">
        <v>2108</v>
      </c>
      <c r="D175" s="163" t="s">
        <v>2407</v>
      </c>
      <c r="E175" s="164" t="s">
        <v>2405</v>
      </c>
      <c r="F175" s="141">
        <v>72.260000000000005</v>
      </c>
      <c r="G175" s="176">
        <v>70</v>
      </c>
      <c r="H175" s="166"/>
      <c r="I175" s="167"/>
      <c r="J175" s="168" t="s">
        <v>31</v>
      </c>
      <c r="K175" s="168"/>
      <c r="L175" s="177">
        <v>41275</v>
      </c>
      <c r="M175" s="178"/>
      <c r="N175" s="170">
        <v>2</v>
      </c>
      <c r="O175" s="161">
        <v>1</v>
      </c>
      <c r="P175" s="147"/>
      <c r="Q175" s="26">
        <f t="shared" si="44"/>
        <v>74</v>
      </c>
      <c r="R175" s="27">
        <f t="shared" si="33"/>
        <v>74.009699999999995</v>
      </c>
      <c r="S175" s="28">
        <f t="shared" si="34"/>
        <v>1.7399999999999949</v>
      </c>
      <c r="T175" s="29">
        <f t="shared" si="35"/>
        <v>2.4079712150567322E-2</v>
      </c>
      <c r="U175" s="151"/>
      <c r="W175" s="47">
        <f t="shared" si="45"/>
        <v>74.934200000000004</v>
      </c>
      <c r="X175" s="155">
        <f t="shared" si="46"/>
        <v>74.934229200000004</v>
      </c>
      <c r="Y175" s="28">
        <f t="shared" si="47"/>
        <v>0.92452920000000915</v>
      </c>
      <c r="Z175" s="29">
        <f t="shared" si="48"/>
        <v>1.2492000372924214E-2</v>
      </c>
      <c r="AA175" s="151"/>
    </row>
    <row r="176" spans="1:27" s="39" customFormat="1" ht="39" customHeight="1" x14ac:dyDescent="0.25">
      <c r="A176" s="18">
        <v>175</v>
      </c>
      <c r="B176" s="162" t="s">
        <v>2371</v>
      </c>
      <c r="C176" s="138" t="s">
        <v>2108</v>
      </c>
      <c r="D176" s="163" t="s">
        <v>2408</v>
      </c>
      <c r="E176" s="164" t="s">
        <v>2183</v>
      </c>
      <c r="F176" s="141">
        <v>70</v>
      </c>
      <c r="G176" s="176">
        <v>70</v>
      </c>
      <c r="H176" s="166"/>
      <c r="I176" s="167"/>
      <c r="J176" s="168" t="s">
        <v>31</v>
      </c>
      <c r="K176" s="168"/>
      <c r="L176" s="177">
        <v>41275</v>
      </c>
      <c r="M176" s="178"/>
      <c r="N176" s="170">
        <v>1</v>
      </c>
      <c r="O176" s="161">
        <v>1</v>
      </c>
      <c r="P176" s="147"/>
      <c r="Q176" s="26">
        <f t="shared" si="44"/>
        <v>71.69</v>
      </c>
      <c r="R176" s="27">
        <f t="shared" si="33"/>
        <v>71.694900000000004</v>
      </c>
      <c r="S176" s="28">
        <f t="shared" si="34"/>
        <v>1.6899999999999977</v>
      </c>
      <c r="T176" s="29">
        <f t="shared" si="35"/>
        <v>2.4142857142857112E-2</v>
      </c>
      <c r="U176" s="151"/>
      <c r="W176" s="47">
        <f t="shared" si="45"/>
        <v>72.590500000000006</v>
      </c>
      <c r="X176" s="155">
        <f t="shared" si="46"/>
        <v>72.590512700000005</v>
      </c>
      <c r="Y176" s="28">
        <f t="shared" si="47"/>
        <v>0.89561270000000093</v>
      </c>
      <c r="Z176" s="29">
        <f t="shared" si="48"/>
        <v>1.2492000128321553E-2</v>
      </c>
      <c r="AA176" s="151"/>
    </row>
    <row r="177" spans="1:27" s="39" customFormat="1" ht="39" customHeight="1" x14ac:dyDescent="0.25">
      <c r="A177" s="18">
        <v>176</v>
      </c>
      <c r="B177" s="162" t="s">
        <v>2409</v>
      </c>
      <c r="C177" s="138" t="s">
        <v>2108</v>
      </c>
      <c r="D177" s="163" t="s">
        <v>2410</v>
      </c>
      <c r="E177" s="164">
        <v>117.9</v>
      </c>
      <c r="F177" s="141">
        <v>6.19</v>
      </c>
      <c r="G177" s="176">
        <v>6</v>
      </c>
      <c r="H177" s="166"/>
      <c r="I177" s="167"/>
      <c r="J177" s="168" t="s">
        <v>31</v>
      </c>
      <c r="K177" s="168"/>
      <c r="L177" s="177">
        <v>41275</v>
      </c>
      <c r="M177" s="178"/>
      <c r="N177" s="170">
        <v>1</v>
      </c>
      <c r="O177" s="161">
        <v>1</v>
      </c>
      <c r="P177" s="147"/>
      <c r="Q177" s="26">
        <f t="shared" si="44"/>
        <v>6.33</v>
      </c>
      <c r="R177" s="27">
        <f t="shared" si="33"/>
        <v>6.3398000000000003</v>
      </c>
      <c r="S177" s="28">
        <f t="shared" si="34"/>
        <v>0.13999999999999968</v>
      </c>
      <c r="T177" s="29">
        <f t="shared" si="35"/>
        <v>2.2617124394184115E-2</v>
      </c>
      <c r="U177" s="151"/>
      <c r="W177" s="47">
        <f t="shared" si="45"/>
        <v>6.4189999999999996</v>
      </c>
      <c r="X177" s="155">
        <f t="shared" si="46"/>
        <v>6.4189967999999995</v>
      </c>
      <c r="Y177" s="28">
        <f t="shared" si="47"/>
        <v>7.9196799999999179E-2</v>
      </c>
      <c r="Z177" s="29">
        <f t="shared" si="48"/>
        <v>1.2492002902299628E-2</v>
      </c>
      <c r="AA177" s="151"/>
    </row>
    <row r="178" spans="1:27" s="39" customFormat="1" ht="39" customHeight="1" x14ac:dyDescent="0.25">
      <c r="A178" s="18">
        <v>177</v>
      </c>
      <c r="B178" s="162" t="s">
        <v>2409</v>
      </c>
      <c r="C178" s="138" t="s">
        <v>2108</v>
      </c>
      <c r="D178" s="163" t="s">
        <v>2411</v>
      </c>
      <c r="E178" s="164" t="s">
        <v>2183</v>
      </c>
      <c r="F178" s="141">
        <v>70</v>
      </c>
      <c r="G178" s="176">
        <v>70</v>
      </c>
      <c r="H178" s="166"/>
      <c r="I178" s="167"/>
      <c r="J178" s="168" t="s">
        <v>31</v>
      </c>
      <c r="K178" s="168"/>
      <c r="L178" s="177">
        <v>41275</v>
      </c>
      <c r="M178" s="178"/>
      <c r="N178" s="170">
        <v>1</v>
      </c>
      <c r="O178" s="161">
        <v>1</v>
      </c>
      <c r="P178" s="147"/>
      <c r="Q178" s="26">
        <f t="shared" si="44"/>
        <v>71.69</v>
      </c>
      <c r="R178" s="27">
        <f t="shared" si="33"/>
        <v>71.694900000000004</v>
      </c>
      <c r="S178" s="28">
        <f t="shared" si="34"/>
        <v>1.6899999999999977</v>
      </c>
      <c r="T178" s="29">
        <f t="shared" si="35"/>
        <v>2.4142857142857112E-2</v>
      </c>
      <c r="U178" s="151"/>
      <c r="W178" s="47">
        <f t="shared" si="45"/>
        <v>72.590500000000006</v>
      </c>
      <c r="X178" s="155">
        <f t="shared" si="46"/>
        <v>72.590512700000005</v>
      </c>
      <c r="Y178" s="28">
        <f t="shared" si="47"/>
        <v>0.89561270000000093</v>
      </c>
      <c r="Z178" s="29">
        <f t="shared" si="48"/>
        <v>1.2492000128321553E-2</v>
      </c>
      <c r="AA178" s="151"/>
    </row>
    <row r="179" spans="1:27" s="39" customFormat="1" ht="39" customHeight="1" x14ac:dyDescent="0.25">
      <c r="A179" s="18">
        <v>178</v>
      </c>
      <c r="B179" s="163" t="s">
        <v>2412</v>
      </c>
      <c r="C179" s="138" t="s">
        <v>2108</v>
      </c>
      <c r="D179" s="163" t="s">
        <v>2413</v>
      </c>
      <c r="E179" s="164" t="s">
        <v>2414</v>
      </c>
      <c r="F179" s="141">
        <v>412.92</v>
      </c>
      <c r="G179" s="176">
        <v>400</v>
      </c>
      <c r="H179" s="166"/>
      <c r="I179" s="167" t="s">
        <v>2415</v>
      </c>
      <c r="J179" s="168" t="s">
        <v>31</v>
      </c>
      <c r="K179" s="168"/>
      <c r="L179" s="177">
        <v>41275</v>
      </c>
      <c r="M179" s="178"/>
      <c r="N179" s="170">
        <v>6</v>
      </c>
      <c r="O179" s="161">
        <v>1</v>
      </c>
      <c r="P179" s="147"/>
      <c r="Q179" s="26">
        <f t="shared" si="44"/>
        <v>422.91</v>
      </c>
      <c r="R179" s="27">
        <f t="shared" si="33"/>
        <v>422.91840000000002</v>
      </c>
      <c r="S179" s="28">
        <f t="shared" si="34"/>
        <v>9.9900000000000091</v>
      </c>
      <c r="T179" s="29">
        <f t="shared" si="35"/>
        <v>2.4193548387096794E-2</v>
      </c>
      <c r="U179" s="151"/>
      <c r="W179" s="47">
        <f t="shared" si="45"/>
        <v>428.20150000000001</v>
      </c>
      <c r="X179" s="155">
        <f t="shared" si="46"/>
        <v>428.20149670000001</v>
      </c>
      <c r="Y179" s="28">
        <f t="shared" si="47"/>
        <v>5.2830966999999873</v>
      </c>
      <c r="Z179" s="29">
        <f t="shared" si="48"/>
        <v>1.2492000111605424E-2</v>
      </c>
      <c r="AA179" s="151"/>
    </row>
    <row r="180" spans="1:27" s="39" customFormat="1" ht="39" customHeight="1" x14ac:dyDescent="0.25">
      <c r="A180" s="18">
        <v>179</v>
      </c>
      <c r="B180" s="163" t="s">
        <v>2412</v>
      </c>
      <c r="C180" s="138" t="s">
        <v>2108</v>
      </c>
      <c r="D180" s="163" t="s">
        <v>2416</v>
      </c>
      <c r="E180" s="164" t="s">
        <v>2414</v>
      </c>
      <c r="F180" s="141">
        <v>103.23</v>
      </c>
      <c r="G180" s="176">
        <v>100</v>
      </c>
      <c r="H180" s="166"/>
      <c r="I180" s="167" t="s">
        <v>2415</v>
      </c>
      <c r="J180" s="168" t="s">
        <v>31</v>
      </c>
      <c r="K180" s="168"/>
      <c r="L180" s="177">
        <v>41275</v>
      </c>
      <c r="M180" s="178"/>
      <c r="N180" s="170">
        <v>6</v>
      </c>
      <c r="O180" s="161">
        <v>1</v>
      </c>
      <c r="P180" s="147"/>
      <c r="Q180" s="26">
        <f t="shared" si="44"/>
        <v>105.72</v>
      </c>
      <c r="R180" s="27">
        <f t="shared" si="33"/>
        <v>105.7296</v>
      </c>
      <c r="S180" s="28">
        <f t="shared" si="34"/>
        <v>2.4899999999999949</v>
      </c>
      <c r="T180" s="29">
        <f t="shared" si="35"/>
        <v>2.4120895088636973E-2</v>
      </c>
      <c r="U180" s="151"/>
      <c r="W180" s="47">
        <f t="shared" si="45"/>
        <v>107.05040000000001</v>
      </c>
      <c r="X180" s="155">
        <f t="shared" si="46"/>
        <v>107.05037420000001</v>
      </c>
      <c r="Y180" s="28">
        <f t="shared" si="47"/>
        <v>1.3207742000000025</v>
      </c>
      <c r="Z180" s="29">
        <f t="shared" si="48"/>
        <v>1.2492000348057709E-2</v>
      </c>
      <c r="AA180" s="151"/>
    </row>
    <row r="181" spans="1:27" s="39" customFormat="1" ht="39" customHeight="1" x14ac:dyDescent="0.25">
      <c r="A181" s="18">
        <v>180</v>
      </c>
      <c r="B181" s="163" t="s">
        <v>2412</v>
      </c>
      <c r="C181" s="138" t="s">
        <v>2108</v>
      </c>
      <c r="D181" s="163" t="s">
        <v>2417</v>
      </c>
      <c r="E181" s="164" t="s">
        <v>2414</v>
      </c>
      <c r="F181" s="141">
        <v>0.01</v>
      </c>
      <c r="G181" s="176">
        <v>0.01</v>
      </c>
      <c r="H181" s="166"/>
      <c r="I181" s="167" t="s">
        <v>2415</v>
      </c>
      <c r="J181" s="168" t="s">
        <v>31</v>
      </c>
      <c r="K181" s="168"/>
      <c r="L181" s="177">
        <v>41275</v>
      </c>
      <c r="M181" s="178"/>
      <c r="N181" s="170">
        <v>6</v>
      </c>
      <c r="O181" s="161">
        <v>1</v>
      </c>
      <c r="P181" s="147"/>
      <c r="Q181" s="26">
        <f t="shared" si="44"/>
        <v>0.01</v>
      </c>
      <c r="R181" s="27">
        <f t="shared" si="33"/>
        <v>1.0200000000000001E-2</v>
      </c>
      <c r="S181" s="28">
        <f t="shared" si="34"/>
        <v>0</v>
      </c>
      <c r="T181" s="29">
        <f t="shared" si="35"/>
        <v>0</v>
      </c>
      <c r="U181" s="151"/>
      <c r="W181" s="47">
        <f t="shared" si="45"/>
        <v>1.03E-2</v>
      </c>
      <c r="X181" s="155">
        <f t="shared" si="46"/>
        <v>1.03274E-2</v>
      </c>
      <c r="Y181" s="28">
        <f t="shared" si="47"/>
        <v>1.2739999999999974E-4</v>
      </c>
      <c r="Z181" s="29">
        <f t="shared" si="48"/>
        <v>1.2490196078431345E-2</v>
      </c>
      <c r="AA181" s="151"/>
    </row>
    <row r="182" spans="1:27" ht="39" customHeight="1" x14ac:dyDescent="0.25">
      <c r="A182" s="18">
        <v>181</v>
      </c>
      <c r="B182" s="163" t="s">
        <v>2412</v>
      </c>
      <c r="C182" s="138" t="s">
        <v>2108</v>
      </c>
      <c r="D182" s="163" t="s">
        <v>2418</v>
      </c>
      <c r="E182" s="164" t="s">
        <v>2414</v>
      </c>
      <c r="F182" s="141">
        <v>412.92</v>
      </c>
      <c r="G182" s="176">
        <v>400</v>
      </c>
      <c r="H182" s="166"/>
      <c r="I182" s="167" t="s">
        <v>2415</v>
      </c>
      <c r="J182" s="168" t="s">
        <v>31</v>
      </c>
      <c r="K182" s="168"/>
      <c r="L182" s="177">
        <v>41275</v>
      </c>
      <c r="M182" s="178"/>
      <c r="N182" s="170">
        <v>6</v>
      </c>
      <c r="O182" s="161">
        <v>1</v>
      </c>
      <c r="P182" s="147"/>
      <c r="Q182" s="26">
        <f t="shared" si="44"/>
        <v>422.91</v>
      </c>
      <c r="R182" s="27">
        <f t="shared" si="33"/>
        <v>422.91840000000002</v>
      </c>
      <c r="S182" s="28">
        <f t="shared" si="34"/>
        <v>9.9900000000000091</v>
      </c>
      <c r="T182" s="29">
        <f t="shared" si="35"/>
        <v>2.4193548387096794E-2</v>
      </c>
      <c r="U182" s="151"/>
      <c r="V182" s="39"/>
      <c r="W182" s="47">
        <f t="shared" si="45"/>
        <v>428.20150000000001</v>
      </c>
      <c r="X182" s="155">
        <f t="shared" si="46"/>
        <v>428.20149670000001</v>
      </c>
      <c r="Y182" s="28">
        <f t="shared" si="47"/>
        <v>5.2830966999999873</v>
      </c>
      <c r="Z182" s="29">
        <f t="shared" si="48"/>
        <v>1.2492000111605424E-2</v>
      </c>
      <c r="AA182" s="151"/>
    </row>
    <row r="183" spans="1:27" ht="39" customHeight="1" x14ac:dyDescent="0.25">
      <c r="A183" s="18">
        <v>182</v>
      </c>
      <c r="B183" s="163" t="s">
        <v>2412</v>
      </c>
      <c r="C183" s="138" t="s">
        <v>2108</v>
      </c>
      <c r="D183" s="163" t="s">
        <v>2419</v>
      </c>
      <c r="E183" s="164" t="s">
        <v>2414</v>
      </c>
      <c r="F183" s="141">
        <v>10.32</v>
      </c>
      <c r="G183" s="176">
        <v>10</v>
      </c>
      <c r="H183" s="166"/>
      <c r="I183" s="167" t="s">
        <v>2415</v>
      </c>
      <c r="J183" s="168" t="s">
        <v>31</v>
      </c>
      <c r="K183" s="168"/>
      <c r="L183" s="177">
        <v>41275</v>
      </c>
      <c r="M183" s="178"/>
      <c r="N183" s="170">
        <v>6</v>
      </c>
      <c r="O183" s="161">
        <v>1</v>
      </c>
      <c r="P183" s="147"/>
      <c r="Q183" s="26">
        <f t="shared" si="44"/>
        <v>10.56</v>
      </c>
      <c r="R183" s="27">
        <f t="shared" si="33"/>
        <v>10.569800000000001</v>
      </c>
      <c r="S183" s="28">
        <f t="shared" si="34"/>
        <v>0.24000000000000021</v>
      </c>
      <c r="T183" s="29">
        <f t="shared" si="35"/>
        <v>2.3255813953488393E-2</v>
      </c>
      <c r="U183" s="151"/>
      <c r="V183" s="39"/>
      <c r="W183" s="47">
        <f t="shared" si="45"/>
        <v>10.7018</v>
      </c>
      <c r="X183" s="155">
        <f t="shared" si="46"/>
        <v>10.701837900000001</v>
      </c>
      <c r="Y183" s="28">
        <f t="shared" si="47"/>
        <v>0.13203790000000026</v>
      </c>
      <c r="Z183" s="29">
        <f t="shared" si="48"/>
        <v>1.2491996064258572E-2</v>
      </c>
      <c r="AA183" s="151"/>
    </row>
    <row r="184" spans="1:27" ht="39" customHeight="1" x14ac:dyDescent="0.25">
      <c r="A184" s="18">
        <v>183</v>
      </c>
      <c r="B184" s="163" t="s">
        <v>2412</v>
      </c>
      <c r="C184" s="138" t="s">
        <v>2108</v>
      </c>
      <c r="D184" s="163" t="s">
        <v>2420</v>
      </c>
      <c r="E184" s="164" t="s">
        <v>2414</v>
      </c>
      <c r="F184" s="141">
        <v>72.260000000000005</v>
      </c>
      <c r="G184" s="176">
        <v>70</v>
      </c>
      <c r="H184" s="166"/>
      <c r="I184" s="167" t="s">
        <v>2415</v>
      </c>
      <c r="J184" s="168" t="s">
        <v>31</v>
      </c>
      <c r="K184" s="168"/>
      <c r="L184" s="177">
        <v>41275</v>
      </c>
      <c r="M184" s="178"/>
      <c r="N184" s="170">
        <v>6</v>
      </c>
      <c r="O184" s="161">
        <v>1</v>
      </c>
      <c r="P184" s="147"/>
      <c r="Q184" s="26">
        <f t="shared" si="44"/>
        <v>74</v>
      </c>
      <c r="R184" s="27">
        <f t="shared" si="33"/>
        <v>74.009699999999995</v>
      </c>
      <c r="S184" s="28">
        <f t="shared" si="34"/>
        <v>1.7399999999999949</v>
      </c>
      <c r="T184" s="29">
        <f t="shared" si="35"/>
        <v>2.4079712150567322E-2</v>
      </c>
      <c r="U184" s="151"/>
      <c r="V184" s="39"/>
      <c r="W184" s="47">
        <f t="shared" si="45"/>
        <v>74.934200000000004</v>
      </c>
      <c r="X184" s="155">
        <f t="shared" si="46"/>
        <v>74.934229200000004</v>
      </c>
      <c r="Y184" s="28">
        <f t="shared" si="47"/>
        <v>0.92452920000000915</v>
      </c>
      <c r="Z184" s="29">
        <f t="shared" si="48"/>
        <v>1.2492000372924214E-2</v>
      </c>
      <c r="AA184" s="151"/>
    </row>
    <row r="185" spans="1:27" ht="39" customHeight="1" x14ac:dyDescent="0.25">
      <c r="A185" s="18">
        <v>184</v>
      </c>
      <c r="B185" s="163" t="s">
        <v>2412</v>
      </c>
      <c r="C185" s="138" t="s">
        <v>2108</v>
      </c>
      <c r="D185" s="163" t="s">
        <v>2421</v>
      </c>
      <c r="E185" s="164" t="s">
        <v>2414</v>
      </c>
      <c r="F185" s="141">
        <v>72.260000000000005</v>
      </c>
      <c r="G185" s="176">
        <v>70</v>
      </c>
      <c r="H185" s="166"/>
      <c r="I185" s="167" t="s">
        <v>2415</v>
      </c>
      <c r="J185" s="168" t="s">
        <v>31</v>
      </c>
      <c r="K185" s="168"/>
      <c r="L185" s="177">
        <v>41275</v>
      </c>
      <c r="M185" s="178"/>
      <c r="N185" s="170">
        <v>3</v>
      </c>
      <c r="O185" s="161">
        <v>1</v>
      </c>
      <c r="P185" s="147"/>
      <c r="Q185" s="26">
        <f t="shared" si="44"/>
        <v>74</v>
      </c>
      <c r="R185" s="27">
        <f t="shared" si="33"/>
        <v>74.009699999999995</v>
      </c>
      <c r="S185" s="28">
        <f t="shared" si="34"/>
        <v>1.7399999999999949</v>
      </c>
      <c r="T185" s="29">
        <f t="shared" si="35"/>
        <v>2.4079712150567322E-2</v>
      </c>
      <c r="U185" s="151"/>
      <c r="V185" s="39"/>
      <c r="W185" s="47">
        <f t="shared" si="45"/>
        <v>74.934200000000004</v>
      </c>
      <c r="X185" s="155">
        <f t="shared" si="46"/>
        <v>74.934229200000004</v>
      </c>
      <c r="Y185" s="28">
        <f t="shared" si="47"/>
        <v>0.92452920000000915</v>
      </c>
      <c r="Z185" s="29">
        <f t="shared" si="48"/>
        <v>1.2492000372924214E-2</v>
      </c>
      <c r="AA185" s="151"/>
    </row>
    <row r="186" spans="1:27" ht="39" customHeight="1" x14ac:dyDescent="0.25">
      <c r="A186" s="18">
        <v>185</v>
      </c>
      <c r="B186" s="163" t="s">
        <v>2412</v>
      </c>
      <c r="C186" s="138" t="s">
        <v>2108</v>
      </c>
      <c r="D186" s="163" t="s">
        <v>2422</v>
      </c>
      <c r="E186" s="164" t="s">
        <v>2414</v>
      </c>
      <c r="F186" s="141">
        <v>72.260000000000005</v>
      </c>
      <c r="G186" s="176">
        <v>70</v>
      </c>
      <c r="H186" s="166"/>
      <c r="I186" s="167" t="s">
        <v>2415</v>
      </c>
      <c r="J186" s="168" t="s">
        <v>31</v>
      </c>
      <c r="K186" s="168"/>
      <c r="L186" s="177">
        <v>41275</v>
      </c>
      <c r="M186" s="178"/>
      <c r="N186" s="170">
        <v>6</v>
      </c>
      <c r="O186" s="161">
        <v>1</v>
      </c>
      <c r="P186" s="147"/>
      <c r="Q186" s="26">
        <f t="shared" si="44"/>
        <v>74</v>
      </c>
      <c r="R186" s="27">
        <f t="shared" si="33"/>
        <v>74.009699999999995</v>
      </c>
      <c r="S186" s="28">
        <f t="shared" si="34"/>
        <v>1.7399999999999949</v>
      </c>
      <c r="T186" s="29">
        <f t="shared" si="35"/>
        <v>2.4079712150567322E-2</v>
      </c>
      <c r="U186" s="151"/>
      <c r="V186" s="39"/>
      <c r="W186" s="47">
        <f t="shared" si="45"/>
        <v>74.934200000000004</v>
      </c>
      <c r="X186" s="155">
        <f t="shared" si="46"/>
        <v>74.934229200000004</v>
      </c>
      <c r="Y186" s="28">
        <f t="shared" si="47"/>
        <v>0.92452920000000915</v>
      </c>
      <c r="Z186" s="29">
        <f t="shared" si="48"/>
        <v>1.2492000372924214E-2</v>
      </c>
      <c r="AA186" s="151"/>
    </row>
    <row r="187" spans="1:27" ht="39" customHeight="1" x14ac:dyDescent="0.25">
      <c r="A187" s="18">
        <v>186</v>
      </c>
      <c r="B187" s="163" t="s">
        <v>2412</v>
      </c>
      <c r="C187" s="138" t="s">
        <v>2108</v>
      </c>
      <c r="D187" s="163" t="s">
        <v>2423</v>
      </c>
      <c r="E187" s="164" t="s">
        <v>2414</v>
      </c>
      <c r="F187" s="141">
        <v>72.260000000000005</v>
      </c>
      <c r="G187" s="176">
        <v>70</v>
      </c>
      <c r="H187" s="166"/>
      <c r="I187" s="167" t="s">
        <v>2415</v>
      </c>
      <c r="J187" s="168" t="s">
        <v>31</v>
      </c>
      <c r="K187" s="168"/>
      <c r="L187" s="177">
        <v>41275</v>
      </c>
      <c r="M187" s="178"/>
      <c r="N187" s="170">
        <v>6</v>
      </c>
      <c r="O187" s="161">
        <v>1</v>
      </c>
      <c r="P187" s="147"/>
      <c r="Q187" s="26">
        <f t="shared" si="44"/>
        <v>74</v>
      </c>
      <c r="R187" s="27">
        <f t="shared" si="33"/>
        <v>74.009699999999995</v>
      </c>
      <c r="S187" s="28">
        <f t="shared" si="34"/>
        <v>1.7399999999999949</v>
      </c>
      <c r="T187" s="29">
        <f t="shared" si="35"/>
        <v>2.4079712150567322E-2</v>
      </c>
      <c r="U187" s="151"/>
      <c r="V187" s="39"/>
      <c r="W187" s="47">
        <f t="shared" si="45"/>
        <v>74.934200000000004</v>
      </c>
      <c r="X187" s="155">
        <f t="shared" si="46"/>
        <v>74.934229200000004</v>
      </c>
      <c r="Y187" s="28">
        <f t="shared" si="47"/>
        <v>0.92452920000000915</v>
      </c>
      <c r="Z187" s="29">
        <f t="shared" si="48"/>
        <v>1.2492000372924214E-2</v>
      </c>
      <c r="AA187" s="151"/>
    </row>
    <row r="188" spans="1:27" ht="39" customHeight="1" x14ac:dyDescent="0.25">
      <c r="A188" s="18">
        <v>187</v>
      </c>
      <c r="B188" s="163" t="s">
        <v>2412</v>
      </c>
      <c r="C188" s="138" t="s">
        <v>2108</v>
      </c>
      <c r="D188" s="163" t="s">
        <v>2424</v>
      </c>
      <c r="E188" s="164" t="s">
        <v>2414</v>
      </c>
      <c r="F188" s="141">
        <v>72.260000000000005</v>
      </c>
      <c r="G188" s="176">
        <v>70</v>
      </c>
      <c r="H188" s="166"/>
      <c r="I188" s="167" t="s">
        <v>2415</v>
      </c>
      <c r="J188" s="168" t="s">
        <v>31</v>
      </c>
      <c r="K188" s="168"/>
      <c r="L188" s="177">
        <v>41275</v>
      </c>
      <c r="M188" s="178"/>
      <c r="N188" s="170">
        <v>6</v>
      </c>
      <c r="O188" s="161">
        <v>1</v>
      </c>
      <c r="P188" s="147"/>
      <c r="Q188" s="26">
        <f t="shared" si="44"/>
        <v>74</v>
      </c>
      <c r="R188" s="27">
        <f t="shared" si="33"/>
        <v>74.009699999999995</v>
      </c>
      <c r="S188" s="28">
        <f t="shared" si="34"/>
        <v>1.7399999999999949</v>
      </c>
      <c r="T188" s="29">
        <f t="shared" si="35"/>
        <v>2.4079712150567322E-2</v>
      </c>
      <c r="U188" s="151"/>
      <c r="V188" s="39"/>
      <c r="W188" s="47">
        <f t="shared" si="45"/>
        <v>74.934200000000004</v>
      </c>
      <c r="X188" s="155">
        <f t="shared" si="46"/>
        <v>74.934229200000004</v>
      </c>
      <c r="Y188" s="28">
        <f t="shared" si="47"/>
        <v>0.92452920000000915</v>
      </c>
      <c r="Z188" s="29">
        <f t="shared" si="48"/>
        <v>1.2492000372924214E-2</v>
      </c>
      <c r="AA188" s="151"/>
    </row>
    <row r="189" spans="1:27" ht="39" customHeight="1" x14ac:dyDescent="0.25">
      <c r="A189" s="18">
        <v>188</v>
      </c>
      <c r="B189" s="163" t="s">
        <v>2412</v>
      </c>
      <c r="C189" s="138" t="s">
        <v>2108</v>
      </c>
      <c r="D189" s="163" t="s">
        <v>2425</v>
      </c>
      <c r="E189" s="164" t="s">
        <v>2414</v>
      </c>
      <c r="F189" s="141">
        <v>72.260000000000005</v>
      </c>
      <c r="G189" s="176">
        <v>70</v>
      </c>
      <c r="H189" s="166"/>
      <c r="I189" s="167" t="s">
        <v>2415</v>
      </c>
      <c r="J189" s="168" t="s">
        <v>31</v>
      </c>
      <c r="K189" s="168"/>
      <c r="L189" s="177">
        <v>41275</v>
      </c>
      <c r="M189" s="178"/>
      <c r="N189" s="170">
        <v>3</v>
      </c>
      <c r="O189" s="161">
        <v>1</v>
      </c>
      <c r="P189" s="147"/>
      <c r="Q189" s="26">
        <f t="shared" si="44"/>
        <v>74</v>
      </c>
      <c r="R189" s="27">
        <f t="shared" si="33"/>
        <v>74.009699999999995</v>
      </c>
      <c r="S189" s="28">
        <f t="shared" si="34"/>
        <v>1.7399999999999949</v>
      </c>
      <c r="T189" s="29">
        <f t="shared" si="35"/>
        <v>2.4079712150567322E-2</v>
      </c>
      <c r="U189" s="151"/>
      <c r="V189" s="39"/>
      <c r="W189" s="47">
        <f t="shared" si="45"/>
        <v>74.934200000000004</v>
      </c>
      <c r="X189" s="155">
        <f t="shared" si="46"/>
        <v>74.934229200000004</v>
      </c>
      <c r="Y189" s="28">
        <f t="shared" si="47"/>
        <v>0.92452920000000915</v>
      </c>
      <c r="Z189" s="29">
        <f t="shared" si="48"/>
        <v>1.2492000372924214E-2</v>
      </c>
      <c r="AA189" s="151"/>
    </row>
    <row r="190" spans="1:27" ht="39" customHeight="1" x14ac:dyDescent="0.25">
      <c r="A190" s="18">
        <v>189</v>
      </c>
      <c r="B190" s="163" t="s">
        <v>2412</v>
      </c>
      <c r="C190" s="138" t="s">
        <v>2108</v>
      </c>
      <c r="D190" s="163" t="s">
        <v>2426</v>
      </c>
      <c r="E190" s="164" t="s">
        <v>2414</v>
      </c>
      <c r="F190" s="141">
        <v>72.260000000000005</v>
      </c>
      <c r="G190" s="176">
        <v>70</v>
      </c>
      <c r="H190" s="166"/>
      <c r="I190" s="167" t="s">
        <v>2415</v>
      </c>
      <c r="J190" s="168" t="s">
        <v>31</v>
      </c>
      <c r="K190" s="168"/>
      <c r="L190" s="177">
        <v>41275</v>
      </c>
      <c r="M190" s="178"/>
      <c r="N190" s="170">
        <v>6</v>
      </c>
      <c r="O190" s="161">
        <v>1</v>
      </c>
      <c r="P190" s="147"/>
      <c r="Q190" s="26">
        <f t="shared" si="44"/>
        <v>74</v>
      </c>
      <c r="R190" s="27">
        <f t="shared" si="33"/>
        <v>74.009699999999995</v>
      </c>
      <c r="S190" s="28">
        <f t="shared" si="34"/>
        <v>1.7399999999999949</v>
      </c>
      <c r="T190" s="29">
        <f t="shared" si="35"/>
        <v>2.4079712150567322E-2</v>
      </c>
      <c r="U190" s="151"/>
      <c r="V190" s="39"/>
      <c r="W190" s="47">
        <f t="shared" si="45"/>
        <v>74.934200000000004</v>
      </c>
      <c r="X190" s="155">
        <f t="shared" si="46"/>
        <v>74.934229200000004</v>
      </c>
      <c r="Y190" s="28">
        <f t="shared" si="47"/>
        <v>0.92452920000000915</v>
      </c>
      <c r="Z190" s="29">
        <f t="shared" si="48"/>
        <v>1.2492000372924214E-2</v>
      </c>
      <c r="AA190" s="151"/>
    </row>
    <row r="191" spans="1:27" ht="39" customHeight="1" x14ac:dyDescent="0.25">
      <c r="A191" s="18">
        <v>190</v>
      </c>
      <c r="B191" s="163" t="s">
        <v>2412</v>
      </c>
      <c r="C191" s="138" t="s">
        <v>2108</v>
      </c>
      <c r="D191" s="163" t="s">
        <v>2427</v>
      </c>
      <c r="E191" s="164" t="s">
        <v>2414</v>
      </c>
      <c r="F191" s="141">
        <v>206.46</v>
      </c>
      <c r="G191" s="176">
        <v>200</v>
      </c>
      <c r="H191" s="166"/>
      <c r="I191" s="167" t="s">
        <v>2415</v>
      </c>
      <c r="J191" s="168" t="s">
        <v>31</v>
      </c>
      <c r="K191" s="168"/>
      <c r="L191" s="177">
        <v>41275</v>
      </c>
      <c r="M191" s="178"/>
      <c r="N191" s="170">
        <v>6</v>
      </c>
      <c r="O191" s="161">
        <v>1</v>
      </c>
      <c r="P191" s="147"/>
      <c r="Q191" s="26">
        <f t="shared" si="44"/>
        <v>211.45</v>
      </c>
      <c r="R191" s="27">
        <f t="shared" si="33"/>
        <v>211.45920000000001</v>
      </c>
      <c r="S191" s="28">
        <f t="shared" si="34"/>
        <v>4.9899999999999807</v>
      </c>
      <c r="T191" s="29">
        <f t="shared" si="35"/>
        <v>2.4169330620943428E-2</v>
      </c>
      <c r="U191" s="151"/>
      <c r="V191" s="39"/>
      <c r="W191" s="47">
        <f t="shared" si="45"/>
        <v>214.10069999999999</v>
      </c>
      <c r="X191" s="155">
        <f t="shared" si="46"/>
        <v>214.10074830000002</v>
      </c>
      <c r="Y191" s="28">
        <f t="shared" si="47"/>
        <v>2.6415483000000108</v>
      </c>
      <c r="Z191" s="29">
        <f t="shared" si="48"/>
        <v>1.2491999875153271E-2</v>
      </c>
      <c r="AA191" s="151"/>
    </row>
    <row r="192" spans="1:27" ht="39" customHeight="1" x14ac:dyDescent="0.25">
      <c r="A192" s="18">
        <v>191</v>
      </c>
      <c r="B192" s="163" t="s">
        <v>2412</v>
      </c>
      <c r="C192" s="138" t="s">
        <v>2108</v>
      </c>
      <c r="D192" s="163" t="s">
        <v>2428</v>
      </c>
      <c r="E192" s="164" t="s">
        <v>2429</v>
      </c>
      <c r="F192" s="141">
        <v>72.260000000000005</v>
      </c>
      <c r="G192" s="165">
        <v>70</v>
      </c>
      <c r="H192" s="166"/>
      <c r="I192" s="167"/>
      <c r="J192" s="168" t="s">
        <v>31</v>
      </c>
      <c r="K192" s="168"/>
      <c r="L192" s="177">
        <v>41275</v>
      </c>
      <c r="M192" s="178"/>
      <c r="N192" s="170">
        <v>6</v>
      </c>
      <c r="O192" s="161">
        <v>1</v>
      </c>
      <c r="P192" s="147"/>
      <c r="Q192" s="26">
        <f t="shared" si="44"/>
        <v>74</v>
      </c>
      <c r="R192" s="27">
        <f t="shared" si="33"/>
        <v>74.009699999999995</v>
      </c>
      <c r="S192" s="28">
        <f t="shared" si="34"/>
        <v>1.7399999999999949</v>
      </c>
      <c r="T192" s="29">
        <f t="shared" si="35"/>
        <v>2.4079712150567322E-2</v>
      </c>
      <c r="U192" s="151"/>
      <c r="V192" s="39"/>
      <c r="W192" s="47">
        <f t="shared" si="45"/>
        <v>74.934200000000004</v>
      </c>
      <c r="X192" s="155">
        <f t="shared" si="46"/>
        <v>74.934229200000004</v>
      </c>
      <c r="Y192" s="28">
        <f t="shared" si="47"/>
        <v>0.92452920000000915</v>
      </c>
      <c r="Z192" s="29">
        <f t="shared" si="48"/>
        <v>1.2492000372924214E-2</v>
      </c>
      <c r="AA192" s="151"/>
    </row>
    <row r="193" spans="1:27" ht="39" customHeight="1" x14ac:dyDescent="0.25">
      <c r="A193" s="18">
        <v>192</v>
      </c>
      <c r="B193" s="162" t="s">
        <v>2430</v>
      </c>
      <c r="C193" s="138" t="s">
        <v>2108</v>
      </c>
      <c r="D193" s="163" t="s">
        <v>2431</v>
      </c>
      <c r="E193" s="164" t="s">
        <v>2429</v>
      </c>
      <c r="F193" s="141">
        <v>72.260000000000005</v>
      </c>
      <c r="G193" s="176">
        <v>70</v>
      </c>
      <c r="H193" s="166"/>
      <c r="I193" s="167" t="s">
        <v>2432</v>
      </c>
      <c r="J193" s="168" t="s">
        <v>31</v>
      </c>
      <c r="K193" s="168"/>
      <c r="L193" s="177">
        <v>41275</v>
      </c>
      <c r="M193" s="178"/>
      <c r="N193" s="170">
        <v>6</v>
      </c>
      <c r="O193" s="161">
        <v>1</v>
      </c>
      <c r="P193" s="147"/>
      <c r="Q193" s="26">
        <f t="shared" si="44"/>
        <v>74</v>
      </c>
      <c r="R193" s="27">
        <f t="shared" si="33"/>
        <v>74.009699999999995</v>
      </c>
      <c r="S193" s="28">
        <f t="shared" si="34"/>
        <v>1.7399999999999949</v>
      </c>
      <c r="T193" s="29">
        <f t="shared" si="35"/>
        <v>2.4079712150567322E-2</v>
      </c>
      <c r="U193" s="151"/>
      <c r="V193" s="39"/>
      <c r="W193" s="47">
        <f t="shared" si="45"/>
        <v>74.934200000000004</v>
      </c>
      <c r="X193" s="155">
        <f t="shared" si="46"/>
        <v>74.934229200000004</v>
      </c>
      <c r="Y193" s="28">
        <f t="shared" si="47"/>
        <v>0.92452920000000915</v>
      </c>
      <c r="Z193" s="29">
        <f t="shared" si="48"/>
        <v>1.2492000372924214E-2</v>
      </c>
      <c r="AA193" s="151"/>
    </row>
    <row r="194" spans="1:27" ht="39" customHeight="1" x14ac:dyDescent="0.25">
      <c r="A194" s="18">
        <v>193</v>
      </c>
      <c r="B194" s="162" t="s">
        <v>2433</v>
      </c>
      <c r="C194" s="138" t="s">
        <v>2108</v>
      </c>
      <c r="D194" s="163" t="s">
        <v>2434</v>
      </c>
      <c r="E194" s="164" t="s">
        <v>2183</v>
      </c>
      <c r="F194" s="141">
        <v>70</v>
      </c>
      <c r="G194" s="176">
        <v>70</v>
      </c>
      <c r="H194" s="166"/>
      <c r="I194" s="167"/>
      <c r="J194" s="168" t="s">
        <v>31</v>
      </c>
      <c r="K194" s="168"/>
      <c r="L194" s="177">
        <v>41275</v>
      </c>
      <c r="M194" s="178"/>
      <c r="N194" s="170">
        <v>1</v>
      </c>
      <c r="O194" s="161">
        <v>1</v>
      </c>
      <c r="P194" s="147"/>
      <c r="Q194" s="26">
        <f t="shared" si="44"/>
        <v>71.69</v>
      </c>
      <c r="R194" s="27">
        <f t="shared" si="33"/>
        <v>71.694900000000004</v>
      </c>
      <c r="S194" s="28">
        <f t="shared" si="34"/>
        <v>1.6899999999999977</v>
      </c>
      <c r="T194" s="29">
        <f t="shared" si="35"/>
        <v>2.4142857142857112E-2</v>
      </c>
      <c r="U194" s="151"/>
      <c r="V194" s="39"/>
      <c r="W194" s="47">
        <f t="shared" si="45"/>
        <v>72.590500000000006</v>
      </c>
      <c r="X194" s="155">
        <f t="shared" si="46"/>
        <v>72.590512700000005</v>
      </c>
      <c r="Y194" s="28">
        <f t="shared" si="47"/>
        <v>0.89561270000000093</v>
      </c>
      <c r="Z194" s="29">
        <f t="shared" si="48"/>
        <v>1.2492000128321553E-2</v>
      </c>
      <c r="AA194" s="151"/>
    </row>
    <row r="195" spans="1:27" ht="39" customHeight="1" x14ac:dyDescent="0.25">
      <c r="A195" s="18">
        <v>194</v>
      </c>
      <c r="B195" s="162" t="s">
        <v>2435</v>
      </c>
      <c r="C195" s="138" t="s">
        <v>2108</v>
      </c>
      <c r="D195" s="163" t="s">
        <v>2436</v>
      </c>
      <c r="E195" s="167" t="s">
        <v>2348</v>
      </c>
      <c r="F195" s="141">
        <v>85</v>
      </c>
      <c r="G195" s="176">
        <v>85</v>
      </c>
      <c r="H195" s="166"/>
      <c r="I195" s="167"/>
      <c r="J195" s="168" t="s">
        <v>31</v>
      </c>
      <c r="K195" s="168"/>
      <c r="L195" s="177">
        <v>41275</v>
      </c>
      <c r="M195" s="178"/>
      <c r="N195" s="170">
        <v>1</v>
      </c>
      <c r="O195" s="161">
        <v>1</v>
      </c>
      <c r="P195" s="147"/>
      <c r="Q195" s="26">
        <f t="shared" si="44"/>
        <v>87.05</v>
      </c>
      <c r="R195" s="27">
        <f t="shared" si="33"/>
        <v>87.058099999999996</v>
      </c>
      <c r="S195" s="28">
        <f t="shared" si="34"/>
        <v>2.0499999999999972</v>
      </c>
      <c r="T195" s="29">
        <f t="shared" si="35"/>
        <v>2.4117647058823497E-2</v>
      </c>
      <c r="U195" s="151"/>
      <c r="V195" s="39"/>
      <c r="W195" s="47">
        <f t="shared" si="45"/>
        <v>88.145600000000002</v>
      </c>
      <c r="X195" s="155">
        <f t="shared" si="46"/>
        <v>88.145629799999995</v>
      </c>
      <c r="Y195" s="28">
        <f t="shared" si="47"/>
        <v>1.0875297999999987</v>
      </c>
      <c r="Z195" s="29">
        <f t="shared" si="48"/>
        <v>1.2492000170001398E-2</v>
      </c>
      <c r="AA195" s="151"/>
    </row>
    <row r="196" spans="1:27" ht="39" customHeight="1" x14ac:dyDescent="0.25">
      <c r="A196" s="18">
        <v>195</v>
      </c>
      <c r="B196" s="162" t="s">
        <v>2437</v>
      </c>
      <c r="C196" s="138" t="s">
        <v>2108</v>
      </c>
      <c r="D196" s="163" t="s">
        <v>2438</v>
      </c>
      <c r="E196" s="167" t="s">
        <v>2348</v>
      </c>
      <c r="F196" s="141">
        <v>70</v>
      </c>
      <c r="G196" s="176">
        <v>70</v>
      </c>
      <c r="H196" s="166"/>
      <c r="I196" s="167"/>
      <c r="J196" s="168" t="s">
        <v>31</v>
      </c>
      <c r="K196" s="168"/>
      <c r="L196" s="177">
        <v>41275</v>
      </c>
      <c r="M196" s="178"/>
      <c r="N196" s="170">
        <v>3</v>
      </c>
      <c r="O196" s="161">
        <v>1</v>
      </c>
      <c r="P196" s="147"/>
      <c r="Q196" s="26">
        <f t="shared" si="44"/>
        <v>71.69</v>
      </c>
      <c r="R196" s="27">
        <f t="shared" si="33"/>
        <v>71.694900000000004</v>
      </c>
      <c r="S196" s="28">
        <f t="shared" si="34"/>
        <v>1.6899999999999977</v>
      </c>
      <c r="T196" s="29">
        <f t="shared" si="35"/>
        <v>2.4142857142857112E-2</v>
      </c>
      <c r="U196" s="151"/>
      <c r="V196" s="39"/>
      <c r="W196" s="47">
        <f t="shared" si="45"/>
        <v>72.590500000000006</v>
      </c>
      <c r="X196" s="155">
        <f t="shared" si="46"/>
        <v>72.590512700000005</v>
      </c>
      <c r="Y196" s="28">
        <f t="shared" si="47"/>
        <v>0.89561270000000093</v>
      </c>
      <c r="Z196" s="29">
        <f t="shared" si="48"/>
        <v>1.2492000128321553E-2</v>
      </c>
      <c r="AA196" s="151"/>
    </row>
    <row r="197" spans="1:27" ht="39" customHeight="1" x14ac:dyDescent="0.25">
      <c r="A197" s="18">
        <v>196</v>
      </c>
      <c r="B197" s="162" t="s">
        <v>2437</v>
      </c>
      <c r="C197" s="138" t="s">
        <v>2108</v>
      </c>
      <c r="D197" s="163" t="s">
        <v>2439</v>
      </c>
      <c r="E197" s="167" t="s">
        <v>2348</v>
      </c>
      <c r="F197" s="141">
        <v>35</v>
      </c>
      <c r="G197" s="176">
        <v>35</v>
      </c>
      <c r="H197" s="166"/>
      <c r="I197" s="167"/>
      <c r="J197" s="168" t="s">
        <v>31</v>
      </c>
      <c r="K197" s="168"/>
      <c r="L197" s="177">
        <v>41275</v>
      </c>
      <c r="M197" s="178"/>
      <c r="N197" s="170">
        <v>3</v>
      </c>
      <c r="O197" s="161">
        <v>1</v>
      </c>
      <c r="P197" s="147"/>
      <c r="Q197" s="26">
        <f t="shared" si="44"/>
        <v>35.840000000000003</v>
      </c>
      <c r="R197" s="27">
        <f t="shared" si="33"/>
        <v>35.8474</v>
      </c>
      <c r="S197" s="28">
        <f t="shared" si="34"/>
        <v>0.84000000000000341</v>
      </c>
      <c r="T197" s="29">
        <f t="shared" si="35"/>
        <v>2.4000000000000098E-2</v>
      </c>
      <c r="U197" s="151"/>
      <c r="V197" s="39"/>
      <c r="W197" s="47">
        <f t="shared" si="45"/>
        <v>36.295200000000001</v>
      </c>
      <c r="X197" s="155">
        <f t="shared" si="46"/>
        <v>36.295205699999997</v>
      </c>
      <c r="Y197" s="28">
        <f t="shared" si="47"/>
        <v>0.44780569999999642</v>
      </c>
      <c r="Z197" s="29">
        <f t="shared" si="48"/>
        <v>1.249199941976256E-2</v>
      </c>
      <c r="AA197" s="151"/>
    </row>
    <row r="198" spans="1:27" ht="39" customHeight="1" x14ac:dyDescent="0.25">
      <c r="A198" s="18">
        <v>197</v>
      </c>
      <c r="B198" s="162" t="s">
        <v>2437</v>
      </c>
      <c r="C198" s="138" t="s">
        <v>2108</v>
      </c>
      <c r="D198" s="163" t="s">
        <v>2440</v>
      </c>
      <c r="E198" s="167" t="s">
        <v>2348</v>
      </c>
      <c r="F198" s="141">
        <v>6</v>
      </c>
      <c r="G198" s="176">
        <v>6</v>
      </c>
      <c r="H198" s="166"/>
      <c r="I198" s="167"/>
      <c r="J198" s="168" t="s">
        <v>31</v>
      </c>
      <c r="K198" s="168"/>
      <c r="L198" s="177">
        <v>41275</v>
      </c>
      <c r="M198" s="178"/>
      <c r="N198" s="170">
        <v>3</v>
      </c>
      <c r="O198" s="161">
        <v>1</v>
      </c>
      <c r="P198" s="147"/>
      <c r="Q198" s="26">
        <f t="shared" si="44"/>
        <v>6.14</v>
      </c>
      <c r="R198" s="27">
        <f t="shared" si="33"/>
        <v>6.1452</v>
      </c>
      <c r="S198" s="28">
        <f t="shared" si="34"/>
        <v>0.13999999999999968</v>
      </c>
      <c r="T198" s="29">
        <f t="shared" si="35"/>
        <v>2.3333333333333279E-2</v>
      </c>
      <c r="U198" s="151"/>
      <c r="V198" s="39"/>
      <c r="W198" s="47">
        <f t="shared" si="45"/>
        <v>6.2220000000000004</v>
      </c>
      <c r="X198" s="155">
        <f t="shared" si="46"/>
        <v>6.2219657999999995</v>
      </c>
      <c r="Y198" s="28">
        <f t="shared" si="47"/>
        <v>7.6765799999999551E-2</v>
      </c>
      <c r="Z198" s="29">
        <f t="shared" si="48"/>
        <v>1.2491993751220391E-2</v>
      </c>
      <c r="AA198" s="151"/>
    </row>
    <row r="199" spans="1:27" ht="39" customHeight="1" x14ac:dyDescent="0.25">
      <c r="A199" s="18">
        <v>198</v>
      </c>
      <c r="B199" s="162" t="s">
        <v>2437</v>
      </c>
      <c r="C199" s="138" t="s">
        <v>2108</v>
      </c>
      <c r="D199" s="163" t="s">
        <v>2441</v>
      </c>
      <c r="E199" s="167" t="s">
        <v>2348</v>
      </c>
      <c r="F199" s="141">
        <v>70</v>
      </c>
      <c r="G199" s="176">
        <v>70</v>
      </c>
      <c r="H199" s="166"/>
      <c r="I199" s="167"/>
      <c r="J199" s="168" t="s">
        <v>31</v>
      </c>
      <c r="K199" s="168"/>
      <c r="L199" s="177">
        <v>41275</v>
      </c>
      <c r="M199" s="178"/>
      <c r="N199" s="170">
        <v>3</v>
      </c>
      <c r="O199" s="161">
        <v>1</v>
      </c>
      <c r="P199" s="147"/>
      <c r="Q199" s="26">
        <f t="shared" si="44"/>
        <v>71.69</v>
      </c>
      <c r="R199" s="27">
        <f t="shared" si="33"/>
        <v>71.694900000000004</v>
      </c>
      <c r="S199" s="28">
        <f t="shared" si="34"/>
        <v>1.6899999999999977</v>
      </c>
      <c r="T199" s="29">
        <f t="shared" si="35"/>
        <v>2.4142857142857112E-2</v>
      </c>
      <c r="U199" s="151"/>
      <c r="V199" s="39"/>
      <c r="W199" s="47">
        <f t="shared" si="45"/>
        <v>72.590500000000006</v>
      </c>
      <c r="X199" s="155">
        <f t="shared" si="46"/>
        <v>72.590512700000005</v>
      </c>
      <c r="Y199" s="28">
        <f t="shared" si="47"/>
        <v>0.89561270000000093</v>
      </c>
      <c r="Z199" s="29">
        <f t="shared" si="48"/>
        <v>1.2492000128321553E-2</v>
      </c>
      <c r="AA199" s="151"/>
    </row>
    <row r="200" spans="1:27" ht="39" customHeight="1" x14ac:dyDescent="0.25">
      <c r="A200" s="18">
        <v>199</v>
      </c>
      <c r="B200" s="162" t="s">
        <v>2442</v>
      </c>
      <c r="C200" s="138" t="s">
        <v>2108</v>
      </c>
      <c r="D200" s="163" t="s">
        <v>2443</v>
      </c>
      <c r="E200" s="167" t="s">
        <v>2444</v>
      </c>
      <c r="F200" s="141">
        <v>75</v>
      </c>
      <c r="G200" s="176">
        <v>75</v>
      </c>
      <c r="H200" s="166"/>
      <c r="I200" s="167"/>
      <c r="J200" s="168" t="s">
        <v>31</v>
      </c>
      <c r="K200" s="168"/>
      <c r="L200" s="177">
        <v>41275</v>
      </c>
      <c r="M200" s="178"/>
      <c r="N200" s="170">
        <v>1</v>
      </c>
      <c r="O200" s="161">
        <v>1</v>
      </c>
      <c r="P200" s="147"/>
      <c r="Q200" s="26">
        <f t="shared" si="44"/>
        <v>76.81</v>
      </c>
      <c r="R200" s="27">
        <f t="shared" si="33"/>
        <v>76.816000000000003</v>
      </c>
      <c r="S200" s="28">
        <f t="shared" si="34"/>
        <v>1.8100000000000023</v>
      </c>
      <c r="T200" s="29">
        <f t="shared" si="35"/>
        <v>2.4133333333333364E-2</v>
      </c>
      <c r="U200" s="151"/>
      <c r="V200" s="39"/>
      <c r="W200" s="47">
        <f t="shared" si="45"/>
        <v>77.775599999999997</v>
      </c>
      <c r="X200" s="155">
        <f t="shared" si="46"/>
        <v>77.775585500000005</v>
      </c>
      <c r="Y200" s="28">
        <f t="shared" si="47"/>
        <v>0.95958550000000287</v>
      </c>
      <c r="Z200" s="29">
        <f t="shared" si="48"/>
        <v>1.2492000364507431E-2</v>
      </c>
      <c r="AA200" s="151"/>
    </row>
    <row r="201" spans="1:27" ht="39" customHeight="1" x14ac:dyDescent="0.25">
      <c r="A201" s="18">
        <v>200</v>
      </c>
      <c r="B201" s="162" t="s">
        <v>2435</v>
      </c>
      <c r="C201" s="138" t="s">
        <v>2108</v>
      </c>
      <c r="D201" s="163" t="s">
        <v>2445</v>
      </c>
      <c r="E201" s="167" t="s">
        <v>2444</v>
      </c>
      <c r="F201" s="141">
        <v>3.5</v>
      </c>
      <c r="G201" s="176">
        <v>3.5</v>
      </c>
      <c r="H201" s="166"/>
      <c r="I201" s="167"/>
      <c r="J201" s="168" t="s">
        <v>31</v>
      </c>
      <c r="K201" s="168"/>
      <c r="L201" s="177">
        <v>41275</v>
      </c>
      <c r="M201" s="178"/>
      <c r="N201" s="170">
        <v>1</v>
      </c>
      <c r="O201" s="161">
        <v>1</v>
      </c>
      <c r="P201" s="147"/>
      <c r="Q201" s="26">
        <f t="shared" si="44"/>
        <v>3.58</v>
      </c>
      <c r="R201" s="27">
        <f t="shared" si="33"/>
        <v>3.5847000000000002</v>
      </c>
      <c r="S201" s="28">
        <f t="shared" si="34"/>
        <v>8.0000000000000071E-2</v>
      </c>
      <c r="T201" s="29">
        <f t="shared" si="35"/>
        <v>2.2857142857142878E-2</v>
      </c>
      <c r="U201" s="151"/>
      <c r="V201" s="39"/>
      <c r="W201" s="47">
        <f t="shared" si="45"/>
        <v>3.6294999999999997</v>
      </c>
      <c r="X201" s="155">
        <f t="shared" si="46"/>
        <v>3.6294801000000003</v>
      </c>
      <c r="Y201" s="28">
        <f t="shared" si="47"/>
        <v>4.47801000000001E-2</v>
      </c>
      <c r="Z201" s="29">
        <f t="shared" si="48"/>
        <v>1.2492007699389098E-2</v>
      </c>
      <c r="AA201" s="151"/>
    </row>
    <row r="202" spans="1:27" ht="39" customHeight="1" x14ac:dyDescent="0.25">
      <c r="A202" s="18">
        <v>201</v>
      </c>
      <c r="B202" s="162" t="s">
        <v>2435</v>
      </c>
      <c r="C202" s="138" t="s">
        <v>2108</v>
      </c>
      <c r="D202" s="163" t="s">
        <v>2446</v>
      </c>
      <c r="E202" s="167" t="s">
        <v>2444</v>
      </c>
      <c r="F202" s="141">
        <v>1.75</v>
      </c>
      <c r="G202" s="176">
        <v>1.75</v>
      </c>
      <c r="H202" s="166"/>
      <c r="I202" s="167"/>
      <c r="J202" s="168" t="s">
        <v>31</v>
      </c>
      <c r="K202" s="168"/>
      <c r="L202" s="177">
        <v>41275</v>
      </c>
      <c r="M202" s="178"/>
      <c r="N202" s="170">
        <v>1</v>
      </c>
      <c r="O202" s="161">
        <v>1</v>
      </c>
      <c r="P202" s="147"/>
      <c r="Q202" s="26">
        <f t="shared" si="44"/>
        <v>1.79</v>
      </c>
      <c r="R202" s="27">
        <f t="shared" si="33"/>
        <v>1.7923</v>
      </c>
      <c r="S202" s="28">
        <f t="shared" si="34"/>
        <v>4.0000000000000036E-2</v>
      </c>
      <c r="T202" s="29">
        <f t="shared" si="35"/>
        <v>2.2857142857142878E-2</v>
      </c>
      <c r="U202" s="151"/>
      <c r="V202" s="39"/>
      <c r="W202" s="47">
        <f t="shared" si="45"/>
        <v>1.8147</v>
      </c>
      <c r="X202" s="155">
        <f t="shared" si="46"/>
        <v>1.8146894</v>
      </c>
      <c r="Y202" s="28">
        <f t="shared" si="47"/>
        <v>2.2389400000000004E-2</v>
      </c>
      <c r="Z202" s="29">
        <f t="shared" si="48"/>
        <v>1.249199352786922E-2</v>
      </c>
      <c r="AA202" s="151"/>
    </row>
    <row r="203" spans="1:27" ht="39" customHeight="1" x14ac:dyDescent="0.25">
      <c r="A203" s="18">
        <v>202</v>
      </c>
      <c r="B203" s="162" t="s">
        <v>2435</v>
      </c>
      <c r="C203" s="138" t="s">
        <v>2108</v>
      </c>
      <c r="D203" s="163" t="s">
        <v>2447</v>
      </c>
      <c r="E203" s="167" t="s">
        <v>2444</v>
      </c>
      <c r="F203" s="141">
        <v>75</v>
      </c>
      <c r="G203" s="176">
        <v>75</v>
      </c>
      <c r="H203" s="166"/>
      <c r="I203" s="167"/>
      <c r="J203" s="168" t="s">
        <v>31</v>
      </c>
      <c r="K203" s="168"/>
      <c r="L203" s="177">
        <v>41275</v>
      </c>
      <c r="M203" s="178"/>
      <c r="N203" s="170">
        <v>1</v>
      </c>
      <c r="O203" s="161">
        <v>1</v>
      </c>
      <c r="P203" s="147"/>
      <c r="Q203" s="26">
        <f t="shared" si="44"/>
        <v>76.81</v>
      </c>
      <c r="R203" s="27">
        <f t="shared" si="33"/>
        <v>76.816000000000003</v>
      </c>
      <c r="S203" s="28">
        <f t="shared" si="34"/>
        <v>1.8100000000000023</v>
      </c>
      <c r="T203" s="29">
        <f t="shared" si="35"/>
        <v>2.4133333333333364E-2</v>
      </c>
      <c r="U203" s="151"/>
      <c r="V203" s="39"/>
      <c r="W203" s="47">
        <f t="shared" si="45"/>
        <v>77.775599999999997</v>
      </c>
      <c r="X203" s="155">
        <f t="shared" si="46"/>
        <v>77.775585500000005</v>
      </c>
      <c r="Y203" s="28">
        <f t="shared" si="47"/>
        <v>0.95958550000000287</v>
      </c>
      <c r="Z203" s="29">
        <f t="shared" si="48"/>
        <v>1.2492000364507431E-2</v>
      </c>
      <c r="AA203" s="151"/>
    </row>
    <row r="204" spans="1:27" ht="39" customHeight="1" x14ac:dyDescent="0.25">
      <c r="A204" s="18">
        <v>203</v>
      </c>
      <c r="B204" s="162" t="s">
        <v>2435</v>
      </c>
      <c r="C204" s="138" t="s">
        <v>2108</v>
      </c>
      <c r="D204" s="163" t="s">
        <v>2448</v>
      </c>
      <c r="E204" s="167" t="s">
        <v>2444</v>
      </c>
      <c r="F204" s="141">
        <v>3.5</v>
      </c>
      <c r="G204" s="176">
        <v>3.5</v>
      </c>
      <c r="H204" s="166"/>
      <c r="I204" s="167"/>
      <c r="J204" s="168" t="s">
        <v>31</v>
      </c>
      <c r="K204" s="168"/>
      <c r="L204" s="177">
        <v>41275</v>
      </c>
      <c r="M204" s="178"/>
      <c r="N204" s="170">
        <v>1</v>
      </c>
      <c r="O204" s="161">
        <v>1</v>
      </c>
      <c r="P204" s="147"/>
      <c r="Q204" s="26">
        <f t="shared" si="44"/>
        <v>3.58</v>
      </c>
      <c r="R204" s="27">
        <f t="shared" ref="R204:R245" si="49">IF(O204=1,INT(F204*$U$1*10000)/10000,F204)</f>
        <v>3.5847000000000002</v>
      </c>
      <c r="S204" s="28">
        <f t="shared" ref="S204:S245" si="50">Q204-F204</f>
        <v>8.0000000000000071E-2</v>
      </c>
      <c r="T204" s="29">
        <f t="shared" ref="T204:T245" si="51">IF(F204&lt;&gt;0,S204/F204,0)</f>
        <v>2.2857142857142878E-2</v>
      </c>
      <c r="U204" s="151"/>
      <c r="V204" s="39"/>
      <c r="W204" s="47">
        <f t="shared" si="45"/>
        <v>3.6294999999999997</v>
      </c>
      <c r="X204" s="155">
        <f t="shared" si="46"/>
        <v>3.6294801000000003</v>
      </c>
      <c r="Y204" s="28">
        <f t="shared" si="47"/>
        <v>4.47801000000001E-2</v>
      </c>
      <c r="Z204" s="29">
        <f t="shared" si="48"/>
        <v>1.2492007699389098E-2</v>
      </c>
      <c r="AA204" s="151"/>
    </row>
    <row r="205" spans="1:27" s="39" customFormat="1" ht="39" customHeight="1" x14ac:dyDescent="0.25">
      <c r="A205" s="18">
        <v>204</v>
      </c>
      <c r="B205" s="162" t="s">
        <v>2435</v>
      </c>
      <c r="C205" s="138" t="s">
        <v>2108</v>
      </c>
      <c r="D205" s="163" t="s">
        <v>2449</v>
      </c>
      <c r="E205" s="167" t="s">
        <v>2444</v>
      </c>
      <c r="F205" s="141">
        <v>1.5</v>
      </c>
      <c r="G205" s="176">
        <v>1.5</v>
      </c>
      <c r="H205" s="166"/>
      <c r="I205" s="167"/>
      <c r="J205" s="168" t="s">
        <v>31</v>
      </c>
      <c r="K205" s="168"/>
      <c r="L205" s="177">
        <v>41275</v>
      </c>
      <c r="M205" s="178"/>
      <c r="N205" s="170">
        <v>1</v>
      </c>
      <c r="O205" s="161">
        <v>1</v>
      </c>
      <c r="P205" s="147"/>
      <c r="Q205" s="26">
        <f t="shared" si="44"/>
        <v>1.53</v>
      </c>
      <c r="R205" s="27">
        <f t="shared" si="49"/>
        <v>1.5363</v>
      </c>
      <c r="S205" s="28">
        <f t="shared" si="50"/>
        <v>3.0000000000000027E-2</v>
      </c>
      <c r="T205" s="29">
        <f t="shared" si="51"/>
        <v>2.0000000000000018E-2</v>
      </c>
      <c r="U205" s="151"/>
      <c r="W205" s="47">
        <f t="shared" si="45"/>
        <v>1.5555000000000001</v>
      </c>
      <c r="X205" s="155">
        <f t="shared" si="46"/>
        <v>1.5554915</v>
      </c>
      <c r="Y205" s="28">
        <f t="shared" si="47"/>
        <v>1.9191500000000028E-2</v>
      </c>
      <c r="Z205" s="29">
        <f t="shared" si="48"/>
        <v>1.2492026296947229E-2</v>
      </c>
      <c r="AA205" s="151"/>
    </row>
    <row r="206" spans="1:27" ht="39" customHeight="1" x14ac:dyDescent="0.25">
      <c r="A206" s="18">
        <v>205</v>
      </c>
      <c r="B206" s="162" t="s">
        <v>2435</v>
      </c>
      <c r="C206" s="138" t="s">
        <v>2108</v>
      </c>
      <c r="D206" s="163" t="s">
        <v>2450</v>
      </c>
      <c r="E206" s="167" t="s">
        <v>2444</v>
      </c>
      <c r="F206" s="141">
        <v>1</v>
      </c>
      <c r="G206" s="176">
        <v>1</v>
      </c>
      <c r="H206" s="166"/>
      <c r="I206" s="167"/>
      <c r="J206" s="168" t="s">
        <v>31</v>
      </c>
      <c r="K206" s="168"/>
      <c r="L206" s="177">
        <v>41275</v>
      </c>
      <c r="M206" s="178"/>
      <c r="N206" s="170">
        <v>1</v>
      </c>
      <c r="O206" s="161">
        <v>1</v>
      </c>
      <c r="P206" s="147"/>
      <c r="Q206" s="26">
        <f t="shared" si="44"/>
        <v>1.02</v>
      </c>
      <c r="R206" s="27">
        <f t="shared" si="49"/>
        <v>1.0242</v>
      </c>
      <c r="S206" s="28">
        <f t="shared" si="50"/>
        <v>2.0000000000000018E-2</v>
      </c>
      <c r="T206" s="29">
        <f t="shared" si="51"/>
        <v>2.0000000000000018E-2</v>
      </c>
      <c r="U206" s="151"/>
      <c r="V206" s="39"/>
      <c r="W206" s="47">
        <f t="shared" si="45"/>
        <v>1.0369999999999999</v>
      </c>
      <c r="X206" s="155">
        <f t="shared" si="46"/>
        <v>1.0369943000000001</v>
      </c>
      <c r="Y206" s="28">
        <f t="shared" si="47"/>
        <v>1.2794300000000147E-2</v>
      </c>
      <c r="Z206" s="29">
        <f t="shared" si="48"/>
        <v>1.2491993751220608E-2</v>
      </c>
      <c r="AA206" s="151"/>
    </row>
    <row r="207" spans="1:27" ht="39" customHeight="1" x14ac:dyDescent="0.25">
      <c r="A207" s="18">
        <v>206</v>
      </c>
      <c r="B207" s="162" t="s">
        <v>2435</v>
      </c>
      <c r="C207" s="138" t="s">
        <v>2108</v>
      </c>
      <c r="D207" s="163" t="s">
        <v>2451</v>
      </c>
      <c r="E207" s="164" t="s">
        <v>2452</v>
      </c>
      <c r="F207" s="141">
        <v>26.32</v>
      </c>
      <c r="G207" s="176">
        <v>25.5</v>
      </c>
      <c r="H207" s="166"/>
      <c r="I207" s="167"/>
      <c r="J207" s="189" t="s">
        <v>31</v>
      </c>
      <c r="K207" s="168"/>
      <c r="L207" s="177">
        <v>41275</v>
      </c>
      <c r="M207" s="178"/>
      <c r="N207" s="170">
        <v>1</v>
      </c>
      <c r="O207" s="161">
        <v>1</v>
      </c>
      <c r="P207" s="147"/>
      <c r="Q207" s="26">
        <f t="shared" si="44"/>
        <v>26.95</v>
      </c>
      <c r="R207" s="27">
        <f t="shared" si="49"/>
        <v>26.9573</v>
      </c>
      <c r="S207" s="28">
        <f t="shared" si="50"/>
        <v>0.62999999999999901</v>
      </c>
      <c r="T207" s="29">
        <f t="shared" si="51"/>
        <v>2.3936170212765919E-2</v>
      </c>
      <c r="U207" s="151"/>
      <c r="V207" s="39"/>
      <c r="W207" s="47">
        <f t="shared" si="45"/>
        <v>27.2941</v>
      </c>
      <c r="X207" s="155">
        <f t="shared" si="46"/>
        <v>27.294050599999998</v>
      </c>
      <c r="Y207" s="28">
        <f t="shared" si="47"/>
        <v>0.33675059999999846</v>
      </c>
      <c r="Z207" s="29">
        <f t="shared" si="48"/>
        <v>1.249200031160385E-2</v>
      </c>
      <c r="AA207" s="151"/>
    </row>
    <row r="208" spans="1:27" ht="39" customHeight="1" x14ac:dyDescent="0.25">
      <c r="A208" s="18">
        <v>207</v>
      </c>
      <c r="B208" s="162" t="s">
        <v>2435</v>
      </c>
      <c r="C208" s="138" t="s">
        <v>2108</v>
      </c>
      <c r="D208" s="163" t="s">
        <v>2453</v>
      </c>
      <c r="E208" s="164" t="s">
        <v>2452</v>
      </c>
      <c r="F208" s="141">
        <v>8.77</v>
      </c>
      <c r="G208" s="176">
        <v>8.5</v>
      </c>
      <c r="H208" s="166"/>
      <c r="I208" s="167"/>
      <c r="J208" s="189" t="s">
        <v>31</v>
      </c>
      <c r="K208" s="168"/>
      <c r="L208" s="177">
        <v>41275</v>
      </c>
      <c r="M208" s="178"/>
      <c r="N208" s="170">
        <v>1</v>
      </c>
      <c r="O208" s="161">
        <v>1</v>
      </c>
      <c r="P208" s="147"/>
      <c r="Q208" s="26">
        <f t="shared" si="44"/>
        <v>8.98</v>
      </c>
      <c r="R208" s="27">
        <f t="shared" si="49"/>
        <v>8.9823000000000004</v>
      </c>
      <c r="S208" s="28">
        <f t="shared" si="50"/>
        <v>0.21000000000000085</v>
      </c>
      <c r="T208" s="29">
        <f t="shared" si="51"/>
        <v>2.3945267958951067E-2</v>
      </c>
      <c r="U208" s="151"/>
      <c r="V208" s="39"/>
      <c r="W208" s="47">
        <f t="shared" si="45"/>
        <v>9.0945</v>
      </c>
      <c r="X208" s="155">
        <f t="shared" si="46"/>
        <v>9.0945069000000007</v>
      </c>
      <c r="Y208" s="28">
        <f t="shared" si="47"/>
        <v>0.11220690000000033</v>
      </c>
      <c r="Z208" s="29">
        <f t="shared" si="48"/>
        <v>1.2492000935172541E-2</v>
      </c>
      <c r="AA208" s="151"/>
    </row>
    <row r="209" spans="1:27" ht="39" customHeight="1" x14ac:dyDescent="0.25">
      <c r="A209" s="18">
        <v>208</v>
      </c>
      <c r="B209" s="162" t="s">
        <v>2435</v>
      </c>
      <c r="C209" s="138" t="s">
        <v>2108</v>
      </c>
      <c r="D209" s="163" t="s">
        <v>2454</v>
      </c>
      <c r="E209" s="164" t="s">
        <v>2452</v>
      </c>
      <c r="F209" s="141">
        <v>36.130000000000003</v>
      </c>
      <c r="G209" s="176">
        <v>35</v>
      </c>
      <c r="H209" s="166"/>
      <c r="I209" s="167"/>
      <c r="J209" s="189" t="s">
        <v>31</v>
      </c>
      <c r="K209" s="168"/>
      <c r="L209" s="177">
        <v>41275</v>
      </c>
      <c r="M209" s="178"/>
      <c r="N209" s="170">
        <v>1</v>
      </c>
      <c r="O209" s="161">
        <v>1</v>
      </c>
      <c r="P209" s="147"/>
      <c r="Q209" s="26">
        <f t="shared" si="44"/>
        <v>37</v>
      </c>
      <c r="R209" s="27">
        <f t="shared" si="49"/>
        <v>37.004800000000003</v>
      </c>
      <c r="S209" s="28">
        <f t="shared" si="50"/>
        <v>0.86999999999999744</v>
      </c>
      <c r="T209" s="29">
        <f t="shared" si="51"/>
        <v>2.4079712150567322E-2</v>
      </c>
      <c r="U209" s="151"/>
      <c r="V209" s="39"/>
      <c r="W209" s="47">
        <f t="shared" si="45"/>
        <v>37.467100000000002</v>
      </c>
      <c r="X209" s="155">
        <f t="shared" si="46"/>
        <v>37.467064000000001</v>
      </c>
      <c r="Y209" s="28">
        <f t="shared" si="47"/>
        <v>0.46226399999999757</v>
      </c>
      <c r="Z209" s="29">
        <f t="shared" si="48"/>
        <v>1.249200103770315E-2</v>
      </c>
      <c r="AA209" s="151"/>
    </row>
    <row r="210" spans="1:27" ht="39" customHeight="1" x14ac:dyDescent="0.25">
      <c r="A210" s="18">
        <v>209</v>
      </c>
      <c r="B210" s="162" t="s">
        <v>2435</v>
      </c>
      <c r="C210" s="138" t="s">
        <v>2108</v>
      </c>
      <c r="D210" s="163" t="s">
        <v>2455</v>
      </c>
      <c r="E210" s="164" t="s">
        <v>2452</v>
      </c>
      <c r="F210" s="141">
        <v>61.93</v>
      </c>
      <c r="G210" s="176">
        <v>60</v>
      </c>
      <c r="H210" s="166"/>
      <c r="I210" s="167"/>
      <c r="J210" s="189" t="s">
        <v>31</v>
      </c>
      <c r="K210" s="168"/>
      <c r="L210" s="177">
        <v>41275</v>
      </c>
      <c r="M210" s="178"/>
      <c r="N210" s="170">
        <v>1</v>
      </c>
      <c r="O210" s="161">
        <v>1</v>
      </c>
      <c r="P210" s="147"/>
      <c r="Q210" s="26">
        <f t="shared" si="44"/>
        <v>63.42</v>
      </c>
      <c r="R210" s="27">
        <f t="shared" si="49"/>
        <v>63.429499999999997</v>
      </c>
      <c r="S210" s="28">
        <f t="shared" si="50"/>
        <v>1.490000000000002</v>
      </c>
      <c r="T210" s="29">
        <f t="shared" si="51"/>
        <v>2.405942192798324E-2</v>
      </c>
      <c r="U210" s="151"/>
      <c r="V210" s="39"/>
      <c r="W210" s="47">
        <f t="shared" si="45"/>
        <v>64.221899999999991</v>
      </c>
      <c r="X210" s="155">
        <f t="shared" si="46"/>
        <v>64.2218613</v>
      </c>
      <c r="Y210" s="28">
        <f t="shared" si="47"/>
        <v>0.79236130000000315</v>
      </c>
      <c r="Z210" s="29">
        <f t="shared" si="48"/>
        <v>1.2491999779282561E-2</v>
      </c>
      <c r="AA210" s="151"/>
    </row>
    <row r="211" spans="1:27" ht="39" customHeight="1" x14ac:dyDescent="0.25">
      <c r="A211" s="18">
        <v>210</v>
      </c>
      <c r="B211" s="162" t="s">
        <v>2435</v>
      </c>
      <c r="C211" s="138" t="s">
        <v>2108</v>
      </c>
      <c r="D211" s="163" t="s">
        <v>2456</v>
      </c>
      <c r="E211" s="164" t="s">
        <v>2452</v>
      </c>
      <c r="F211" s="141">
        <v>26.32</v>
      </c>
      <c r="G211" s="176">
        <v>25.5</v>
      </c>
      <c r="H211" s="166"/>
      <c r="I211" s="167"/>
      <c r="J211" s="189" t="s">
        <v>31</v>
      </c>
      <c r="K211" s="168"/>
      <c r="L211" s="177">
        <v>41275</v>
      </c>
      <c r="M211" s="178"/>
      <c r="N211" s="170">
        <v>1</v>
      </c>
      <c r="O211" s="161">
        <v>1</v>
      </c>
      <c r="P211" s="147"/>
      <c r="Q211" s="26">
        <f t="shared" si="44"/>
        <v>26.95</v>
      </c>
      <c r="R211" s="27">
        <f t="shared" si="49"/>
        <v>26.9573</v>
      </c>
      <c r="S211" s="28">
        <f t="shared" si="50"/>
        <v>0.62999999999999901</v>
      </c>
      <c r="T211" s="29">
        <f t="shared" si="51"/>
        <v>2.3936170212765919E-2</v>
      </c>
      <c r="U211" s="151"/>
      <c r="V211" s="39"/>
      <c r="W211" s="47">
        <f t="shared" si="45"/>
        <v>27.2941</v>
      </c>
      <c r="X211" s="155">
        <f t="shared" si="46"/>
        <v>27.294050599999998</v>
      </c>
      <c r="Y211" s="28">
        <f t="shared" si="47"/>
        <v>0.33675059999999846</v>
      </c>
      <c r="Z211" s="29">
        <f t="shared" si="48"/>
        <v>1.249200031160385E-2</v>
      </c>
      <c r="AA211" s="151"/>
    </row>
    <row r="212" spans="1:27" ht="39" customHeight="1" x14ac:dyDescent="0.25">
      <c r="A212" s="18">
        <v>211</v>
      </c>
      <c r="B212" s="162" t="s">
        <v>2435</v>
      </c>
      <c r="C212" s="138" t="s">
        <v>2108</v>
      </c>
      <c r="D212" s="163" t="s">
        <v>2457</v>
      </c>
      <c r="E212" s="164" t="s">
        <v>2452</v>
      </c>
      <c r="F212" s="141">
        <v>8.77</v>
      </c>
      <c r="G212" s="176">
        <v>8.5</v>
      </c>
      <c r="H212" s="166"/>
      <c r="I212" s="167"/>
      <c r="J212" s="189" t="s">
        <v>31</v>
      </c>
      <c r="K212" s="168"/>
      <c r="L212" s="177">
        <v>41275</v>
      </c>
      <c r="M212" s="178"/>
      <c r="N212" s="170">
        <v>1</v>
      </c>
      <c r="O212" s="161">
        <v>1</v>
      </c>
      <c r="P212" s="147"/>
      <c r="Q212" s="26">
        <f t="shared" si="44"/>
        <v>8.98</v>
      </c>
      <c r="R212" s="27">
        <f t="shared" si="49"/>
        <v>8.9823000000000004</v>
      </c>
      <c r="S212" s="28">
        <f t="shared" si="50"/>
        <v>0.21000000000000085</v>
      </c>
      <c r="T212" s="29">
        <f t="shared" si="51"/>
        <v>2.3945267958951067E-2</v>
      </c>
      <c r="U212" s="151"/>
      <c r="V212" s="39"/>
      <c r="W212" s="47">
        <f t="shared" si="45"/>
        <v>9.0945</v>
      </c>
      <c r="X212" s="155">
        <f t="shared" si="46"/>
        <v>9.0945069000000007</v>
      </c>
      <c r="Y212" s="28">
        <f t="shared" si="47"/>
        <v>0.11220690000000033</v>
      </c>
      <c r="Z212" s="29">
        <f t="shared" si="48"/>
        <v>1.2492000935172541E-2</v>
      </c>
      <c r="AA212" s="151"/>
    </row>
    <row r="213" spans="1:27" ht="39" customHeight="1" x14ac:dyDescent="0.25">
      <c r="A213" s="18">
        <v>212</v>
      </c>
      <c r="B213" s="162" t="s">
        <v>2435</v>
      </c>
      <c r="C213" s="138" t="s">
        <v>2108</v>
      </c>
      <c r="D213" s="163" t="s">
        <v>2458</v>
      </c>
      <c r="E213" s="164" t="s">
        <v>2459</v>
      </c>
      <c r="F213" s="141">
        <v>26.32</v>
      </c>
      <c r="G213" s="176">
        <v>25.5</v>
      </c>
      <c r="H213" s="166"/>
      <c r="I213" s="167"/>
      <c r="J213" s="189" t="s">
        <v>31</v>
      </c>
      <c r="K213" s="168"/>
      <c r="L213" s="177">
        <v>41275</v>
      </c>
      <c r="M213" s="178"/>
      <c r="N213" s="170">
        <v>1</v>
      </c>
      <c r="O213" s="161">
        <v>1</v>
      </c>
      <c r="P213" s="147"/>
      <c r="Q213" s="26">
        <f t="shared" si="44"/>
        <v>26.95</v>
      </c>
      <c r="R213" s="27">
        <f t="shared" si="49"/>
        <v>26.9573</v>
      </c>
      <c r="S213" s="28">
        <f t="shared" si="50"/>
        <v>0.62999999999999901</v>
      </c>
      <c r="T213" s="29">
        <f t="shared" si="51"/>
        <v>2.3936170212765919E-2</v>
      </c>
      <c r="U213" s="151"/>
      <c r="V213" s="39"/>
      <c r="W213" s="47">
        <f t="shared" si="45"/>
        <v>27.2941</v>
      </c>
      <c r="X213" s="155">
        <f t="shared" si="46"/>
        <v>27.294050599999998</v>
      </c>
      <c r="Y213" s="28">
        <f t="shared" si="47"/>
        <v>0.33675059999999846</v>
      </c>
      <c r="Z213" s="29">
        <f t="shared" si="48"/>
        <v>1.249200031160385E-2</v>
      </c>
      <c r="AA213" s="151"/>
    </row>
    <row r="214" spans="1:27" ht="39" customHeight="1" x14ac:dyDescent="0.25">
      <c r="A214" s="18">
        <v>213</v>
      </c>
      <c r="B214" s="162" t="s">
        <v>2435</v>
      </c>
      <c r="C214" s="138" t="s">
        <v>2108</v>
      </c>
      <c r="D214" s="163" t="s">
        <v>2460</v>
      </c>
      <c r="E214" s="164" t="s">
        <v>2459</v>
      </c>
      <c r="F214" s="141">
        <v>8.77</v>
      </c>
      <c r="G214" s="176">
        <v>8.5</v>
      </c>
      <c r="H214" s="166"/>
      <c r="I214" s="167"/>
      <c r="J214" s="189" t="s">
        <v>31</v>
      </c>
      <c r="K214" s="168"/>
      <c r="L214" s="177">
        <v>41275</v>
      </c>
      <c r="M214" s="178"/>
      <c r="N214" s="170">
        <v>1</v>
      </c>
      <c r="O214" s="161">
        <v>1</v>
      </c>
      <c r="P214" s="147"/>
      <c r="Q214" s="26">
        <f t="shared" si="44"/>
        <v>8.98</v>
      </c>
      <c r="R214" s="27">
        <f t="shared" si="49"/>
        <v>8.9823000000000004</v>
      </c>
      <c r="S214" s="28">
        <f t="shared" si="50"/>
        <v>0.21000000000000085</v>
      </c>
      <c r="T214" s="29">
        <f t="shared" si="51"/>
        <v>2.3945267958951067E-2</v>
      </c>
      <c r="U214" s="151"/>
      <c r="V214" s="39"/>
      <c r="W214" s="47">
        <f t="shared" si="45"/>
        <v>9.0945</v>
      </c>
      <c r="X214" s="155">
        <f t="shared" si="46"/>
        <v>9.0945069000000007</v>
      </c>
      <c r="Y214" s="28">
        <f t="shared" si="47"/>
        <v>0.11220690000000033</v>
      </c>
      <c r="Z214" s="29">
        <f t="shared" si="48"/>
        <v>1.2492000935172541E-2</v>
      </c>
      <c r="AA214" s="151"/>
    </row>
    <row r="215" spans="1:27" ht="39" customHeight="1" x14ac:dyDescent="0.25">
      <c r="A215" s="18">
        <v>214</v>
      </c>
      <c r="B215" s="162" t="s">
        <v>2435</v>
      </c>
      <c r="C215" s="138" t="s">
        <v>2108</v>
      </c>
      <c r="D215" s="163" t="s">
        <v>2461</v>
      </c>
      <c r="E215" s="164" t="s">
        <v>2462</v>
      </c>
      <c r="F215" s="141">
        <v>26.32</v>
      </c>
      <c r="G215" s="176">
        <v>25.5</v>
      </c>
      <c r="H215" s="166"/>
      <c r="I215" s="167" t="s">
        <v>2463</v>
      </c>
      <c r="J215" s="189" t="s">
        <v>31</v>
      </c>
      <c r="K215" s="168"/>
      <c r="L215" s="177">
        <v>41275</v>
      </c>
      <c r="M215" s="178"/>
      <c r="N215" s="170">
        <v>1</v>
      </c>
      <c r="O215" s="161">
        <v>1</v>
      </c>
      <c r="P215" s="147"/>
      <c r="Q215" s="26">
        <f t="shared" si="44"/>
        <v>26.95</v>
      </c>
      <c r="R215" s="27">
        <f t="shared" si="49"/>
        <v>26.9573</v>
      </c>
      <c r="S215" s="28">
        <f t="shared" si="50"/>
        <v>0.62999999999999901</v>
      </c>
      <c r="T215" s="29">
        <f t="shared" si="51"/>
        <v>2.3936170212765919E-2</v>
      </c>
      <c r="U215" s="151"/>
      <c r="V215" s="39"/>
      <c r="W215" s="47">
        <f t="shared" si="45"/>
        <v>27.2941</v>
      </c>
      <c r="X215" s="155">
        <f t="shared" si="46"/>
        <v>27.294050599999998</v>
      </c>
      <c r="Y215" s="28">
        <f t="shared" si="47"/>
        <v>0.33675059999999846</v>
      </c>
      <c r="Z215" s="29">
        <f t="shared" si="48"/>
        <v>1.249200031160385E-2</v>
      </c>
      <c r="AA215" s="151"/>
    </row>
    <row r="216" spans="1:27" ht="39" customHeight="1" x14ac:dyDescent="0.25">
      <c r="A216" s="18">
        <v>215</v>
      </c>
      <c r="B216" s="162" t="s">
        <v>2435</v>
      </c>
      <c r="C216" s="138" t="s">
        <v>2108</v>
      </c>
      <c r="D216" s="163" t="s">
        <v>2464</v>
      </c>
      <c r="E216" s="164" t="s">
        <v>2462</v>
      </c>
      <c r="F216" s="141">
        <v>8.77</v>
      </c>
      <c r="G216" s="176">
        <v>8.5</v>
      </c>
      <c r="H216" s="166"/>
      <c r="I216" s="167"/>
      <c r="J216" s="189" t="s">
        <v>31</v>
      </c>
      <c r="K216" s="168"/>
      <c r="L216" s="177">
        <v>41275</v>
      </c>
      <c r="M216" s="178"/>
      <c r="N216" s="170">
        <v>1</v>
      </c>
      <c r="O216" s="161">
        <v>1</v>
      </c>
      <c r="P216" s="147"/>
      <c r="Q216" s="26">
        <f t="shared" si="44"/>
        <v>8.98</v>
      </c>
      <c r="R216" s="27">
        <f t="shared" si="49"/>
        <v>8.9823000000000004</v>
      </c>
      <c r="S216" s="28">
        <f t="shared" si="50"/>
        <v>0.21000000000000085</v>
      </c>
      <c r="T216" s="29">
        <f t="shared" si="51"/>
        <v>2.3945267958951067E-2</v>
      </c>
      <c r="U216" s="151"/>
      <c r="V216" s="39"/>
      <c r="W216" s="47">
        <f t="shared" si="45"/>
        <v>9.0945</v>
      </c>
      <c r="X216" s="155">
        <f t="shared" si="46"/>
        <v>9.0945069000000007</v>
      </c>
      <c r="Y216" s="28">
        <f t="shared" si="47"/>
        <v>0.11220690000000033</v>
      </c>
      <c r="Z216" s="29">
        <f t="shared" si="48"/>
        <v>1.2492000935172541E-2</v>
      </c>
      <c r="AA216" s="151"/>
    </row>
    <row r="217" spans="1:27" ht="39" customHeight="1" x14ac:dyDescent="0.25">
      <c r="A217" s="18">
        <v>216</v>
      </c>
      <c r="B217" s="162" t="s">
        <v>2435</v>
      </c>
      <c r="C217" s="138" t="s">
        <v>2108</v>
      </c>
      <c r="D217" s="163" t="s">
        <v>2465</v>
      </c>
      <c r="E217" s="164" t="s">
        <v>2462</v>
      </c>
      <c r="F217" s="141">
        <v>36.130000000000003</v>
      </c>
      <c r="G217" s="176">
        <v>35</v>
      </c>
      <c r="H217" s="166"/>
      <c r="I217" s="167"/>
      <c r="J217" s="189" t="s">
        <v>31</v>
      </c>
      <c r="K217" s="168"/>
      <c r="L217" s="177">
        <v>41275</v>
      </c>
      <c r="M217" s="178"/>
      <c r="N217" s="170">
        <v>1</v>
      </c>
      <c r="O217" s="161">
        <v>1</v>
      </c>
      <c r="P217" s="147"/>
      <c r="Q217" s="26">
        <f t="shared" si="44"/>
        <v>37</v>
      </c>
      <c r="R217" s="27">
        <f t="shared" si="49"/>
        <v>37.004800000000003</v>
      </c>
      <c r="S217" s="28">
        <f t="shared" si="50"/>
        <v>0.86999999999999744</v>
      </c>
      <c r="T217" s="29">
        <f t="shared" si="51"/>
        <v>2.4079712150567322E-2</v>
      </c>
      <c r="U217" s="151"/>
      <c r="V217" s="39"/>
      <c r="W217" s="47">
        <f t="shared" si="45"/>
        <v>37.467100000000002</v>
      </c>
      <c r="X217" s="155">
        <f t="shared" si="46"/>
        <v>37.467064000000001</v>
      </c>
      <c r="Y217" s="28">
        <f t="shared" si="47"/>
        <v>0.46226399999999757</v>
      </c>
      <c r="Z217" s="29">
        <f t="shared" si="48"/>
        <v>1.249200103770315E-2</v>
      </c>
      <c r="AA217" s="151"/>
    </row>
    <row r="218" spans="1:27" ht="39" customHeight="1" x14ac:dyDescent="0.25">
      <c r="A218" s="18">
        <v>217</v>
      </c>
      <c r="B218" s="162" t="s">
        <v>2435</v>
      </c>
      <c r="C218" s="138" t="s">
        <v>2108</v>
      </c>
      <c r="D218" s="163" t="s">
        <v>2466</v>
      </c>
      <c r="E218" s="164" t="s">
        <v>2462</v>
      </c>
      <c r="F218" s="141">
        <v>8.77</v>
      </c>
      <c r="G218" s="176">
        <v>8.5</v>
      </c>
      <c r="H218" s="166"/>
      <c r="I218" s="167"/>
      <c r="J218" s="189" t="s">
        <v>31</v>
      </c>
      <c r="K218" s="168"/>
      <c r="L218" s="177">
        <v>41275</v>
      </c>
      <c r="M218" s="178"/>
      <c r="N218" s="170">
        <v>1</v>
      </c>
      <c r="O218" s="161">
        <v>1</v>
      </c>
      <c r="P218" s="147"/>
      <c r="Q218" s="26">
        <f t="shared" si="44"/>
        <v>8.98</v>
      </c>
      <c r="R218" s="27">
        <f t="shared" si="49"/>
        <v>8.9823000000000004</v>
      </c>
      <c r="S218" s="28">
        <f t="shared" si="50"/>
        <v>0.21000000000000085</v>
      </c>
      <c r="T218" s="29">
        <f t="shared" si="51"/>
        <v>2.3945267958951067E-2</v>
      </c>
      <c r="U218" s="151"/>
      <c r="V218" s="39"/>
      <c r="W218" s="47">
        <f t="shared" si="45"/>
        <v>9.0945</v>
      </c>
      <c r="X218" s="155">
        <f t="shared" si="46"/>
        <v>9.0945069000000007</v>
      </c>
      <c r="Y218" s="28">
        <f t="shared" si="47"/>
        <v>0.11220690000000033</v>
      </c>
      <c r="Z218" s="29">
        <f t="shared" si="48"/>
        <v>1.2492000935172541E-2</v>
      </c>
      <c r="AA218" s="151"/>
    </row>
    <row r="219" spans="1:27" ht="39" customHeight="1" x14ac:dyDescent="0.25">
      <c r="A219" s="18">
        <v>218</v>
      </c>
      <c r="B219" s="162" t="s">
        <v>2435</v>
      </c>
      <c r="C219" s="138" t="s">
        <v>2108</v>
      </c>
      <c r="D219" s="163" t="s">
        <v>2467</v>
      </c>
      <c r="E219" s="164" t="s">
        <v>2462</v>
      </c>
      <c r="F219" s="141">
        <v>41.29</v>
      </c>
      <c r="G219" s="176">
        <v>40</v>
      </c>
      <c r="H219" s="166"/>
      <c r="I219" s="167"/>
      <c r="J219" s="189" t="s">
        <v>31</v>
      </c>
      <c r="K219" s="168"/>
      <c r="L219" s="177">
        <v>41275</v>
      </c>
      <c r="M219" s="178"/>
      <c r="N219" s="170">
        <v>1</v>
      </c>
      <c r="O219" s="161">
        <v>1</v>
      </c>
      <c r="P219" s="147"/>
      <c r="Q219" s="26">
        <f t="shared" si="44"/>
        <v>42.28</v>
      </c>
      <c r="R219" s="27">
        <f t="shared" si="49"/>
        <v>42.289700000000003</v>
      </c>
      <c r="S219" s="28">
        <f t="shared" si="50"/>
        <v>0.99000000000000199</v>
      </c>
      <c r="T219" s="29">
        <f t="shared" si="51"/>
        <v>2.3976749818358005E-2</v>
      </c>
      <c r="U219" s="151"/>
      <c r="V219" s="39"/>
      <c r="W219" s="47">
        <f t="shared" si="45"/>
        <v>42.818000000000005</v>
      </c>
      <c r="X219" s="155">
        <f t="shared" si="46"/>
        <v>42.817982900000004</v>
      </c>
      <c r="Y219" s="28">
        <f t="shared" si="47"/>
        <v>0.52828290000000067</v>
      </c>
      <c r="Z219" s="29">
        <f t="shared" si="48"/>
        <v>1.2491999233856013E-2</v>
      </c>
      <c r="AA219" s="151"/>
    </row>
    <row r="220" spans="1:27" ht="39" customHeight="1" x14ac:dyDescent="0.25">
      <c r="A220" s="18">
        <v>219</v>
      </c>
      <c r="B220" s="162" t="s">
        <v>2435</v>
      </c>
      <c r="C220" s="138" t="s">
        <v>2108</v>
      </c>
      <c r="D220" s="163" t="s">
        <v>2468</v>
      </c>
      <c r="E220" s="164" t="s">
        <v>2462</v>
      </c>
      <c r="F220" s="141">
        <v>36.130000000000003</v>
      </c>
      <c r="G220" s="176">
        <v>35</v>
      </c>
      <c r="H220" s="166"/>
      <c r="I220" s="167"/>
      <c r="J220" s="189" t="s">
        <v>31</v>
      </c>
      <c r="K220" s="168"/>
      <c r="L220" s="177">
        <v>41275</v>
      </c>
      <c r="M220" s="178"/>
      <c r="N220" s="170">
        <v>1</v>
      </c>
      <c r="O220" s="161">
        <v>1</v>
      </c>
      <c r="P220" s="147"/>
      <c r="Q220" s="26">
        <f t="shared" si="44"/>
        <v>37</v>
      </c>
      <c r="R220" s="27">
        <f t="shared" si="49"/>
        <v>37.004800000000003</v>
      </c>
      <c r="S220" s="28">
        <f t="shared" si="50"/>
        <v>0.86999999999999744</v>
      </c>
      <c r="T220" s="29">
        <f t="shared" si="51"/>
        <v>2.4079712150567322E-2</v>
      </c>
      <c r="U220" s="151"/>
      <c r="V220" s="39"/>
      <c r="W220" s="47">
        <f t="shared" si="45"/>
        <v>37.467100000000002</v>
      </c>
      <c r="X220" s="155">
        <f t="shared" si="46"/>
        <v>37.467064000000001</v>
      </c>
      <c r="Y220" s="28">
        <f t="shared" si="47"/>
        <v>0.46226399999999757</v>
      </c>
      <c r="Z220" s="29">
        <f t="shared" si="48"/>
        <v>1.249200103770315E-2</v>
      </c>
      <c r="AA220" s="151"/>
    </row>
    <row r="221" spans="1:27" ht="39" customHeight="1" x14ac:dyDescent="0.25">
      <c r="A221" s="18">
        <v>220</v>
      </c>
      <c r="B221" s="162" t="s">
        <v>2435</v>
      </c>
      <c r="C221" s="138" t="s">
        <v>2108</v>
      </c>
      <c r="D221" s="163" t="s">
        <v>2469</v>
      </c>
      <c r="E221" s="164" t="s">
        <v>2462</v>
      </c>
      <c r="F221" s="141">
        <v>26.32</v>
      </c>
      <c r="G221" s="176">
        <v>25.5</v>
      </c>
      <c r="H221" s="166"/>
      <c r="I221" s="167"/>
      <c r="J221" s="189" t="s">
        <v>31</v>
      </c>
      <c r="K221" s="168"/>
      <c r="L221" s="177">
        <v>41275</v>
      </c>
      <c r="M221" s="178"/>
      <c r="N221" s="170">
        <v>1</v>
      </c>
      <c r="O221" s="161">
        <v>1</v>
      </c>
      <c r="P221" s="147"/>
      <c r="Q221" s="26">
        <f t="shared" si="44"/>
        <v>26.95</v>
      </c>
      <c r="R221" s="27">
        <f t="shared" si="49"/>
        <v>26.9573</v>
      </c>
      <c r="S221" s="28">
        <f t="shared" si="50"/>
        <v>0.62999999999999901</v>
      </c>
      <c r="T221" s="29">
        <f t="shared" si="51"/>
        <v>2.3936170212765919E-2</v>
      </c>
      <c r="U221" s="151"/>
      <c r="V221" s="39"/>
      <c r="W221" s="47">
        <f t="shared" si="45"/>
        <v>27.2941</v>
      </c>
      <c r="X221" s="155">
        <f t="shared" si="46"/>
        <v>27.294050599999998</v>
      </c>
      <c r="Y221" s="28">
        <f t="shared" si="47"/>
        <v>0.33675059999999846</v>
      </c>
      <c r="Z221" s="29">
        <f t="shared" si="48"/>
        <v>1.249200031160385E-2</v>
      </c>
      <c r="AA221" s="151"/>
    </row>
    <row r="222" spans="1:27" ht="39" customHeight="1" x14ac:dyDescent="0.25">
      <c r="A222" s="18">
        <v>221</v>
      </c>
      <c r="B222" s="162" t="s">
        <v>2435</v>
      </c>
      <c r="C222" s="138" t="s">
        <v>2108</v>
      </c>
      <c r="D222" s="163" t="s">
        <v>2470</v>
      </c>
      <c r="E222" s="164" t="s">
        <v>2462</v>
      </c>
      <c r="F222" s="141">
        <v>8.77</v>
      </c>
      <c r="G222" s="176">
        <v>8.5</v>
      </c>
      <c r="H222" s="166"/>
      <c r="I222" s="167"/>
      <c r="J222" s="189" t="s">
        <v>31</v>
      </c>
      <c r="K222" s="168"/>
      <c r="L222" s="177">
        <v>41275</v>
      </c>
      <c r="M222" s="178"/>
      <c r="N222" s="170">
        <v>1</v>
      </c>
      <c r="O222" s="161">
        <v>1</v>
      </c>
      <c r="P222" s="147"/>
      <c r="Q222" s="26">
        <f t="shared" si="44"/>
        <v>8.98</v>
      </c>
      <c r="R222" s="27">
        <f t="shared" si="49"/>
        <v>8.9823000000000004</v>
      </c>
      <c r="S222" s="28">
        <f t="shared" si="50"/>
        <v>0.21000000000000085</v>
      </c>
      <c r="T222" s="29">
        <f t="shared" si="51"/>
        <v>2.3945267958951067E-2</v>
      </c>
      <c r="U222" s="151"/>
      <c r="V222" s="39"/>
      <c r="W222" s="47">
        <f t="shared" si="45"/>
        <v>9.0945</v>
      </c>
      <c r="X222" s="155">
        <f t="shared" si="46"/>
        <v>9.0945069000000007</v>
      </c>
      <c r="Y222" s="28">
        <f t="shared" si="47"/>
        <v>0.11220690000000033</v>
      </c>
      <c r="Z222" s="29">
        <f t="shared" si="48"/>
        <v>1.2492000935172541E-2</v>
      </c>
      <c r="AA222" s="151"/>
    </row>
    <row r="223" spans="1:27" ht="39" customHeight="1" x14ac:dyDescent="0.25">
      <c r="A223" s="18">
        <v>222</v>
      </c>
      <c r="B223" s="162" t="s">
        <v>2435</v>
      </c>
      <c r="C223" s="138" t="s">
        <v>2108</v>
      </c>
      <c r="D223" s="163" t="s">
        <v>2471</v>
      </c>
      <c r="E223" s="164" t="s">
        <v>2462</v>
      </c>
      <c r="F223" s="141">
        <v>36.130000000000003</v>
      </c>
      <c r="G223" s="176">
        <v>35</v>
      </c>
      <c r="H223" s="166"/>
      <c r="I223" s="167"/>
      <c r="J223" s="189" t="s">
        <v>31</v>
      </c>
      <c r="K223" s="168"/>
      <c r="L223" s="177">
        <v>41275</v>
      </c>
      <c r="M223" s="178"/>
      <c r="N223" s="170">
        <v>1</v>
      </c>
      <c r="O223" s="161">
        <v>1</v>
      </c>
      <c r="P223" s="147"/>
      <c r="Q223" s="26">
        <f t="shared" si="44"/>
        <v>37</v>
      </c>
      <c r="R223" s="27">
        <f t="shared" si="49"/>
        <v>37.004800000000003</v>
      </c>
      <c r="S223" s="28">
        <f t="shared" si="50"/>
        <v>0.86999999999999744</v>
      </c>
      <c r="T223" s="29">
        <f t="shared" si="51"/>
        <v>2.4079712150567322E-2</v>
      </c>
      <c r="U223" s="151"/>
      <c r="V223" s="39"/>
      <c r="W223" s="47">
        <f t="shared" si="45"/>
        <v>37.467100000000002</v>
      </c>
      <c r="X223" s="155">
        <f t="shared" si="46"/>
        <v>37.467064000000001</v>
      </c>
      <c r="Y223" s="28">
        <f t="shared" si="47"/>
        <v>0.46226399999999757</v>
      </c>
      <c r="Z223" s="29">
        <f t="shared" si="48"/>
        <v>1.249200103770315E-2</v>
      </c>
      <c r="AA223" s="151"/>
    </row>
    <row r="224" spans="1:27" ht="39" customHeight="1" x14ac:dyDescent="0.25">
      <c r="A224" s="18">
        <v>223</v>
      </c>
      <c r="B224" s="162" t="s">
        <v>2435</v>
      </c>
      <c r="C224" s="138" t="s">
        <v>2108</v>
      </c>
      <c r="D224" s="163" t="s">
        <v>2472</v>
      </c>
      <c r="E224" s="164" t="s">
        <v>2462</v>
      </c>
      <c r="F224" s="141">
        <v>8.77</v>
      </c>
      <c r="G224" s="176">
        <v>8.5</v>
      </c>
      <c r="H224" s="166"/>
      <c r="I224" s="167"/>
      <c r="J224" s="189" t="s">
        <v>31</v>
      </c>
      <c r="K224" s="168"/>
      <c r="L224" s="177">
        <v>41275</v>
      </c>
      <c r="M224" s="178"/>
      <c r="N224" s="170">
        <v>1</v>
      </c>
      <c r="O224" s="161">
        <v>1</v>
      </c>
      <c r="P224" s="147"/>
      <c r="Q224" s="26">
        <f t="shared" si="44"/>
        <v>8.98</v>
      </c>
      <c r="R224" s="27">
        <f t="shared" si="49"/>
        <v>8.9823000000000004</v>
      </c>
      <c r="S224" s="28">
        <f t="shared" si="50"/>
        <v>0.21000000000000085</v>
      </c>
      <c r="T224" s="29">
        <f t="shared" si="51"/>
        <v>2.3945267958951067E-2</v>
      </c>
      <c r="U224" s="151"/>
      <c r="V224" s="39"/>
      <c r="W224" s="47">
        <f t="shared" si="45"/>
        <v>9.0945</v>
      </c>
      <c r="X224" s="155">
        <f t="shared" si="46"/>
        <v>9.0945069000000007</v>
      </c>
      <c r="Y224" s="28">
        <f t="shared" si="47"/>
        <v>0.11220690000000033</v>
      </c>
      <c r="Z224" s="29">
        <f t="shared" si="48"/>
        <v>1.2492000935172541E-2</v>
      </c>
      <c r="AA224" s="151"/>
    </row>
    <row r="225" spans="1:27" ht="39" customHeight="1" x14ac:dyDescent="0.25">
      <c r="A225" s="18">
        <v>224</v>
      </c>
      <c r="B225" s="162" t="s">
        <v>2435</v>
      </c>
      <c r="C225" s="138" t="s">
        <v>2108</v>
      </c>
      <c r="D225" s="163" t="s">
        <v>2473</v>
      </c>
      <c r="E225" s="164" t="s">
        <v>2462</v>
      </c>
      <c r="F225" s="141">
        <v>67.09</v>
      </c>
      <c r="G225" s="176">
        <v>65</v>
      </c>
      <c r="H225" s="166"/>
      <c r="I225" s="167"/>
      <c r="J225" s="189" t="s">
        <v>31</v>
      </c>
      <c r="K225" s="168"/>
      <c r="L225" s="177">
        <v>41275</v>
      </c>
      <c r="M225" s="178"/>
      <c r="N225" s="170">
        <v>1</v>
      </c>
      <c r="O225" s="161">
        <v>1</v>
      </c>
      <c r="P225" s="147"/>
      <c r="Q225" s="26">
        <f t="shared" si="44"/>
        <v>68.709999999999994</v>
      </c>
      <c r="R225" s="27">
        <f t="shared" si="49"/>
        <v>68.714500000000001</v>
      </c>
      <c r="S225" s="28">
        <f t="shared" si="50"/>
        <v>1.6199999999999903</v>
      </c>
      <c r="T225" s="29">
        <f t="shared" si="51"/>
        <v>2.4146668654046657E-2</v>
      </c>
      <c r="U225" s="151"/>
      <c r="V225" s="39"/>
      <c r="W225" s="47">
        <f t="shared" si="45"/>
        <v>69.572900000000004</v>
      </c>
      <c r="X225" s="155">
        <f t="shared" si="46"/>
        <v>69.572881500000008</v>
      </c>
      <c r="Y225" s="28">
        <f t="shared" si="47"/>
        <v>0.85838150000000724</v>
      </c>
      <c r="Z225" s="29">
        <f t="shared" si="48"/>
        <v>1.2491999505199154E-2</v>
      </c>
      <c r="AA225" s="151"/>
    </row>
    <row r="226" spans="1:27" ht="39" customHeight="1" x14ac:dyDescent="0.25">
      <c r="A226" s="18">
        <v>225</v>
      </c>
      <c r="B226" s="162" t="s">
        <v>2435</v>
      </c>
      <c r="C226" s="138" t="s">
        <v>2108</v>
      </c>
      <c r="D226" s="163" t="s">
        <v>2474</v>
      </c>
      <c r="E226" s="164" t="s">
        <v>2462</v>
      </c>
      <c r="F226" s="141">
        <v>67.09</v>
      </c>
      <c r="G226" s="176">
        <v>65</v>
      </c>
      <c r="H226" s="166"/>
      <c r="I226" s="167"/>
      <c r="J226" s="189" t="s">
        <v>31</v>
      </c>
      <c r="K226" s="168"/>
      <c r="L226" s="177">
        <v>41275</v>
      </c>
      <c r="M226" s="178"/>
      <c r="N226" s="170">
        <v>1</v>
      </c>
      <c r="O226" s="161">
        <v>1</v>
      </c>
      <c r="P226" s="147"/>
      <c r="Q226" s="26">
        <f t="shared" si="44"/>
        <v>68.709999999999994</v>
      </c>
      <c r="R226" s="27">
        <f t="shared" si="49"/>
        <v>68.714500000000001</v>
      </c>
      <c r="S226" s="28">
        <f t="shared" si="50"/>
        <v>1.6199999999999903</v>
      </c>
      <c r="T226" s="29">
        <f t="shared" si="51"/>
        <v>2.4146668654046657E-2</v>
      </c>
      <c r="U226" s="151"/>
      <c r="V226" s="39"/>
      <c r="W226" s="47">
        <f t="shared" si="45"/>
        <v>69.572900000000004</v>
      </c>
      <c r="X226" s="155">
        <f t="shared" si="46"/>
        <v>69.572881500000008</v>
      </c>
      <c r="Y226" s="28">
        <f t="shared" si="47"/>
        <v>0.85838150000000724</v>
      </c>
      <c r="Z226" s="29">
        <f t="shared" si="48"/>
        <v>1.2491999505199154E-2</v>
      </c>
      <c r="AA226" s="151"/>
    </row>
    <row r="227" spans="1:27" ht="39" customHeight="1" x14ac:dyDescent="0.25">
      <c r="A227" s="18">
        <v>226</v>
      </c>
      <c r="B227" s="162" t="s">
        <v>2435</v>
      </c>
      <c r="C227" s="138" t="s">
        <v>2108</v>
      </c>
      <c r="D227" s="163" t="s">
        <v>2475</v>
      </c>
      <c r="E227" s="164" t="s">
        <v>2462</v>
      </c>
      <c r="F227" s="141">
        <v>26.32</v>
      </c>
      <c r="G227" s="176">
        <v>25.5</v>
      </c>
      <c r="H227" s="166"/>
      <c r="I227" s="167"/>
      <c r="J227" s="189" t="s">
        <v>31</v>
      </c>
      <c r="K227" s="168"/>
      <c r="L227" s="177">
        <v>41275</v>
      </c>
      <c r="M227" s="178"/>
      <c r="N227" s="170">
        <v>1</v>
      </c>
      <c r="O227" s="161">
        <v>1</v>
      </c>
      <c r="P227" s="147"/>
      <c r="Q227" s="26">
        <f t="shared" si="44"/>
        <v>26.95</v>
      </c>
      <c r="R227" s="27">
        <f t="shared" si="49"/>
        <v>26.9573</v>
      </c>
      <c r="S227" s="28">
        <f t="shared" si="50"/>
        <v>0.62999999999999901</v>
      </c>
      <c r="T227" s="29">
        <f t="shared" si="51"/>
        <v>2.3936170212765919E-2</v>
      </c>
      <c r="U227" s="151"/>
      <c r="V227" s="39"/>
      <c r="W227" s="47">
        <f t="shared" si="45"/>
        <v>27.2941</v>
      </c>
      <c r="X227" s="155">
        <f t="shared" si="46"/>
        <v>27.294050599999998</v>
      </c>
      <c r="Y227" s="28">
        <f t="shared" si="47"/>
        <v>0.33675059999999846</v>
      </c>
      <c r="Z227" s="29">
        <f t="shared" si="48"/>
        <v>1.249200031160385E-2</v>
      </c>
      <c r="AA227" s="151"/>
    </row>
    <row r="228" spans="1:27" ht="39" customHeight="1" x14ac:dyDescent="0.25">
      <c r="A228" s="18">
        <v>227</v>
      </c>
      <c r="B228" s="162" t="s">
        <v>2435</v>
      </c>
      <c r="C228" s="138" t="s">
        <v>2108</v>
      </c>
      <c r="D228" s="163" t="s">
        <v>2476</v>
      </c>
      <c r="E228" s="164" t="s">
        <v>2462</v>
      </c>
      <c r="F228" s="141">
        <v>8.77</v>
      </c>
      <c r="G228" s="176">
        <v>8.5</v>
      </c>
      <c r="H228" s="166"/>
      <c r="I228" s="167"/>
      <c r="J228" s="189" t="s">
        <v>31</v>
      </c>
      <c r="K228" s="168"/>
      <c r="L228" s="177">
        <v>41275</v>
      </c>
      <c r="M228" s="178"/>
      <c r="N228" s="170">
        <v>1</v>
      </c>
      <c r="O228" s="161">
        <v>1</v>
      </c>
      <c r="P228" s="147"/>
      <c r="Q228" s="26">
        <f t="shared" si="44"/>
        <v>8.98</v>
      </c>
      <c r="R228" s="27">
        <f t="shared" si="49"/>
        <v>8.9823000000000004</v>
      </c>
      <c r="S228" s="28">
        <f t="shared" si="50"/>
        <v>0.21000000000000085</v>
      </c>
      <c r="T228" s="29">
        <f t="shared" si="51"/>
        <v>2.3945267958951067E-2</v>
      </c>
      <c r="U228" s="151"/>
      <c r="V228" s="39"/>
      <c r="W228" s="47">
        <f t="shared" si="45"/>
        <v>9.0945</v>
      </c>
      <c r="X228" s="155">
        <f t="shared" si="46"/>
        <v>9.0945069000000007</v>
      </c>
      <c r="Y228" s="28">
        <f t="shared" si="47"/>
        <v>0.11220690000000033</v>
      </c>
      <c r="Z228" s="29">
        <f t="shared" si="48"/>
        <v>1.2492000935172541E-2</v>
      </c>
      <c r="AA228" s="151"/>
    </row>
    <row r="229" spans="1:27" ht="39" customHeight="1" x14ac:dyDescent="0.25">
      <c r="A229" s="18">
        <v>228</v>
      </c>
      <c r="B229" s="162" t="s">
        <v>2435</v>
      </c>
      <c r="C229" s="138" t="s">
        <v>2108</v>
      </c>
      <c r="D229" s="163" t="s">
        <v>2477</v>
      </c>
      <c r="E229" s="164" t="s">
        <v>2462</v>
      </c>
      <c r="F229" s="141">
        <v>26.32</v>
      </c>
      <c r="G229" s="176">
        <v>25.5</v>
      </c>
      <c r="H229" s="166"/>
      <c r="I229" s="167"/>
      <c r="J229" s="189" t="s">
        <v>31</v>
      </c>
      <c r="K229" s="168"/>
      <c r="L229" s="177">
        <v>41275</v>
      </c>
      <c r="M229" s="178"/>
      <c r="N229" s="170">
        <v>1</v>
      </c>
      <c r="O229" s="161">
        <v>1</v>
      </c>
      <c r="P229" s="147"/>
      <c r="Q229" s="26">
        <f t="shared" si="44"/>
        <v>26.95</v>
      </c>
      <c r="R229" s="27">
        <f t="shared" si="49"/>
        <v>26.9573</v>
      </c>
      <c r="S229" s="28">
        <f t="shared" si="50"/>
        <v>0.62999999999999901</v>
      </c>
      <c r="T229" s="29">
        <f t="shared" si="51"/>
        <v>2.3936170212765919E-2</v>
      </c>
      <c r="U229" s="151"/>
      <c r="V229" s="39"/>
      <c r="W229" s="47">
        <f t="shared" si="45"/>
        <v>27.2941</v>
      </c>
      <c r="X229" s="155">
        <f t="shared" si="46"/>
        <v>27.294050599999998</v>
      </c>
      <c r="Y229" s="28">
        <f t="shared" si="47"/>
        <v>0.33675059999999846</v>
      </c>
      <c r="Z229" s="29">
        <f t="shared" si="48"/>
        <v>1.249200031160385E-2</v>
      </c>
      <c r="AA229" s="151"/>
    </row>
    <row r="230" spans="1:27" ht="39" customHeight="1" x14ac:dyDescent="0.25">
      <c r="A230" s="18">
        <v>229</v>
      </c>
      <c r="B230" s="162" t="s">
        <v>2435</v>
      </c>
      <c r="C230" s="138" t="s">
        <v>2108</v>
      </c>
      <c r="D230" s="163" t="s">
        <v>2478</v>
      </c>
      <c r="E230" s="164" t="s">
        <v>2462</v>
      </c>
      <c r="F230" s="141">
        <v>8.77</v>
      </c>
      <c r="G230" s="176">
        <v>8.5</v>
      </c>
      <c r="H230" s="166"/>
      <c r="I230" s="167"/>
      <c r="J230" s="189" t="s">
        <v>31</v>
      </c>
      <c r="K230" s="168"/>
      <c r="L230" s="177">
        <v>41275</v>
      </c>
      <c r="M230" s="178"/>
      <c r="N230" s="170">
        <v>1</v>
      </c>
      <c r="O230" s="161">
        <v>1</v>
      </c>
      <c r="P230" s="147"/>
      <c r="Q230" s="26">
        <f t="shared" si="44"/>
        <v>8.98</v>
      </c>
      <c r="R230" s="27">
        <f t="shared" si="49"/>
        <v>8.9823000000000004</v>
      </c>
      <c r="S230" s="28">
        <f t="shared" si="50"/>
        <v>0.21000000000000085</v>
      </c>
      <c r="T230" s="29">
        <f t="shared" si="51"/>
        <v>2.3945267958951067E-2</v>
      </c>
      <c r="U230" s="151"/>
      <c r="V230" s="39"/>
      <c r="W230" s="47">
        <f t="shared" si="45"/>
        <v>9.0945</v>
      </c>
      <c r="X230" s="155">
        <f t="shared" si="46"/>
        <v>9.0945069000000007</v>
      </c>
      <c r="Y230" s="28">
        <f t="shared" si="47"/>
        <v>0.11220690000000033</v>
      </c>
      <c r="Z230" s="29">
        <f t="shared" si="48"/>
        <v>1.2492000935172541E-2</v>
      </c>
      <c r="AA230" s="151"/>
    </row>
    <row r="231" spans="1:27" ht="39" customHeight="1" x14ac:dyDescent="0.25">
      <c r="A231" s="18">
        <v>230</v>
      </c>
      <c r="B231" s="162" t="s">
        <v>2435</v>
      </c>
      <c r="C231" s="138" t="s">
        <v>2108</v>
      </c>
      <c r="D231" s="163" t="s">
        <v>2479</v>
      </c>
      <c r="E231" s="164" t="s">
        <v>2462</v>
      </c>
      <c r="F231" s="141">
        <v>41.29</v>
      </c>
      <c r="G231" s="176">
        <v>40</v>
      </c>
      <c r="H231" s="166"/>
      <c r="I231" s="167"/>
      <c r="J231" s="189" t="s">
        <v>31</v>
      </c>
      <c r="K231" s="168"/>
      <c r="L231" s="177">
        <v>41275</v>
      </c>
      <c r="M231" s="178"/>
      <c r="N231" s="170">
        <v>1</v>
      </c>
      <c r="O231" s="161">
        <v>1</v>
      </c>
      <c r="P231" s="147"/>
      <c r="Q231" s="26">
        <f t="shared" si="44"/>
        <v>42.28</v>
      </c>
      <c r="R231" s="27">
        <f t="shared" si="49"/>
        <v>42.289700000000003</v>
      </c>
      <c r="S231" s="28">
        <f t="shared" si="50"/>
        <v>0.99000000000000199</v>
      </c>
      <c r="T231" s="29">
        <f t="shared" si="51"/>
        <v>2.3976749818358005E-2</v>
      </c>
      <c r="U231" s="151"/>
      <c r="V231" s="39"/>
      <c r="W231" s="47">
        <f t="shared" si="45"/>
        <v>42.818000000000005</v>
      </c>
      <c r="X231" s="155">
        <f t="shared" si="46"/>
        <v>42.817982900000004</v>
      </c>
      <c r="Y231" s="28">
        <f t="shared" si="47"/>
        <v>0.52828290000000067</v>
      </c>
      <c r="Z231" s="29">
        <f t="shared" si="48"/>
        <v>1.2491999233856013E-2</v>
      </c>
      <c r="AA231" s="151"/>
    </row>
    <row r="232" spans="1:27" ht="39" customHeight="1" x14ac:dyDescent="0.25">
      <c r="A232" s="18">
        <v>231</v>
      </c>
      <c r="B232" s="162" t="s">
        <v>2435</v>
      </c>
      <c r="C232" s="138" t="s">
        <v>2108</v>
      </c>
      <c r="D232" s="163" t="s">
        <v>2480</v>
      </c>
      <c r="E232" s="164" t="s">
        <v>2462</v>
      </c>
      <c r="F232" s="141">
        <v>36.130000000000003</v>
      </c>
      <c r="G232" s="176">
        <v>35</v>
      </c>
      <c r="H232" s="166"/>
      <c r="I232" s="167"/>
      <c r="J232" s="189" t="s">
        <v>31</v>
      </c>
      <c r="K232" s="168"/>
      <c r="L232" s="177">
        <v>41275</v>
      </c>
      <c r="M232" s="178"/>
      <c r="N232" s="170">
        <v>1</v>
      </c>
      <c r="O232" s="161">
        <v>1</v>
      </c>
      <c r="P232" s="147"/>
      <c r="Q232" s="26">
        <f t="shared" si="44"/>
        <v>37</v>
      </c>
      <c r="R232" s="27">
        <f t="shared" si="49"/>
        <v>37.004800000000003</v>
      </c>
      <c r="S232" s="28">
        <f t="shared" si="50"/>
        <v>0.86999999999999744</v>
      </c>
      <c r="T232" s="29">
        <f t="shared" si="51"/>
        <v>2.4079712150567322E-2</v>
      </c>
      <c r="U232" s="151"/>
      <c r="V232" s="39"/>
      <c r="W232" s="47">
        <f t="shared" si="45"/>
        <v>37.467100000000002</v>
      </c>
      <c r="X232" s="155">
        <f t="shared" si="46"/>
        <v>37.467064000000001</v>
      </c>
      <c r="Y232" s="28">
        <f t="shared" si="47"/>
        <v>0.46226399999999757</v>
      </c>
      <c r="Z232" s="29">
        <f t="shared" si="48"/>
        <v>1.249200103770315E-2</v>
      </c>
      <c r="AA232" s="151"/>
    </row>
    <row r="233" spans="1:27" ht="39" customHeight="1" x14ac:dyDescent="0.25">
      <c r="A233" s="18">
        <v>232</v>
      </c>
      <c r="B233" s="162" t="s">
        <v>2435</v>
      </c>
      <c r="C233" s="138" t="s">
        <v>2108</v>
      </c>
      <c r="D233" s="163" t="s">
        <v>2481</v>
      </c>
      <c r="E233" s="164" t="s">
        <v>2462</v>
      </c>
      <c r="F233" s="141">
        <v>16.510000000000002</v>
      </c>
      <c r="G233" s="176">
        <v>16</v>
      </c>
      <c r="H233" s="166"/>
      <c r="I233" s="167"/>
      <c r="J233" s="189" t="s">
        <v>31</v>
      </c>
      <c r="K233" s="168"/>
      <c r="L233" s="177">
        <v>41275</v>
      </c>
      <c r="M233" s="178"/>
      <c r="N233" s="170">
        <v>1</v>
      </c>
      <c r="O233" s="161">
        <v>1</v>
      </c>
      <c r="P233" s="147"/>
      <c r="Q233" s="26">
        <f t="shared" si="44"/>
        <v>16.899999999999999</v>
      </c>
      <c r="R233" s="27">
        <f t="shared" si="49"/>
        <v>16.909700000000001</v>
      </c>
      <c r="S233" s="28">
        <f t="shared" si="50"/>
        <v>0.38999999999999702</v>
      </c>
      <c r="T233" s="29">
        <f t="shared" si="51"/>
        <v>2.3622047244094304E-2</v>
      </c>
      <c r="U233" s="151"/>
      <c r="V233" s="39"/>
      <c r="W233" s="47">
        <f t="shared" si="45"/>
        <v>17.120899999999999</v>
      </c>
      <c r="X233" s="155">
        <f t="shared" si="46"/>
        <v>17.120936</v>
      </c>
      <c r="Y233" s="28">
        <f t="shared" si="47"/>
        <v>0.21123599999999954</v>
      </c>
      <c r="Z233" s="29">
        <f t="shared" si="48"/>
        <v>1.2492001632199242E-2</v>
      </c>
      <c r="AA233" s="151"/>
    </row>
    <row r="234" spans="1:27" ht="39" customHeight="1" x14ac:dyDescent="0.25">
      <c r="A234" s="18">
        <v>233</v>
      </c>
      <c r="B234" s="162" t="s">
        <v>2435</v>
      </c>
      <c r="C234" s="138" t="s">
        <v>2108</v>
      </c>
      <c r="D234" s="163" t="s">
        <v>2482</v>
      </c>
      <c r="E234" s="164" t="s">
        <v>2462</v>
      </c>
      <c r="F234" s="141">
        <v>41.29</v>
      </c>
      <c r="G234" s="176">
        <v>40</v>
      </c>
      <c r="H234" s="166"/>
      <c r="I234" s="167"/>
      <c r="J234" s="189" t="s">
        <v>31</v>
      </c>
      <c r="K234" s="168"/>
      <c r="L234" s="177">
        <v>41275</v>
      </c>
      <c r="M234" s="178"/>
      <c r="N234" s="170">
        <v>1</v>
      </c>
      <c r="O234" s="161">
        <v>1</v>
      </c>
      <c r="P234" s="147"/>
      <c r="Q234" s="26">
        <f t="shared" si="44"/>
        <v>42.28</v>
      </c>
      <c r="R234" s="27">
        <f t="shared" si="49"/>
        <v>42.289700000000003</v>
      </c>
      <c r="S234" s="28">
        <f t="shared" si="50"/>
        <v>0.99000000000000199</v>
      </c>
      <c r="T234" s="29">
        <f t="shared" si="51"/>
        <v>2.3976749818358005E-2</v>
      </c>
      <c r="U234" s="151"/>
      <c r="V234" s="39"/>
      <c r="W234" s="47">
        <f t="shared" si="45"/>
        <v>42.818000000000005</v>
      </c>
      <c r="X234" s="155">
        <f t="shared" si="46"/>
        <v>42.817982900000004</v>
      </c>
      <c r="Y234" s="28">
        <f t="shared" si="47"/>
        <v>0.52828290000000067</v>
      </c>
      <c r="Z234" s="29">
        <f t="shared" si="48"/>
        <v>1.2491999233856013E-2</v>
      </c>
      <c r="AA234" s="151"/>
    </row>
    <row r="235" spans="1:27" ht="39" customHeight="1" x14ac:dyDescent="0.25">
      <c r="A235" s="18">
        <v>234</v>
      </c>
      <c r="B235" s="162" t="s">
        <v>2435</v>
      </c>
      <c r="C235" s="138" t="s">
        <v>2108</v>
      </c>
      <c r="D235" s="163" t="s">
        <v>2483</v>
      </c>
      <c r="E235" s="164" t="s">
        <v>2462</v>
      </c>
      <c r="F235" s="141">
        <v>72.260000000000005</v>
      </c>
      <c r="G235" s="176">
        <v>70</v>
      </c>
      <c r="H235" s="166"/>
      <c r="I235" s="167"/>
      <c r="J235" s="189" t="s">
        <v>31</v>
      </c>
      <c r="K235" s="168"/>
      <c r="L235" s="177">
        <v>41275</v>
      </c>
      <c r="M235" s="178"/>
      <c r="N235" s="170">
        <v>1</v>
      </c>
      <c r="O235" s="161">
        <v>1</v>
      </c>
      <c r="P235" s="147"/>
      <c r="Q235" s="26">
        <f t="shared" si="44"/>
        <v>74</v>
      </c>
      <c r="R235" s="27">
        <f t="shared" si="49"/>
        <v>74.009699999999995</v>
      </c>
      <c r="S235" s="28">
        <f t="shared" si="50"/>
        <v>1.7399999999999949</v>
      </c>
      <c r="T235" s="29">
        <f t="shared" si="51"/>
        <v>2.4079712150567322E-2</v>
      </c>
      <c r="U235" s="151"/>
      <c r="V235" s="39"/>
      <c r="W235" s="47">
        <f t="shared" si="45"/>
        <v>74.934200000000004</v>
      </c>
      <c r="X235" s="155">
        <f t="shared" si="46"/>
        <v>74.934229200000004</v>
      </c>
      <c r="Y235" s="28">
        <f t="shared" si="47"/>
        <v>0.92452920000000915</v>
      </c>
      <c r="Z235" s="29">
        <f t="shared" si="48"/>
        <v>1.2492000372924214E-2</v>
      </c>
      <c r="AA235" s="151"/>
    </row>
    <row r="236" spans="1:27" ht="39" customHeight="1" x14ac:dyDescent="0.25">
      <c r="A236" s="18">
        <v>235</v>
      </c>
      <c r="B236" s="162" t="s">
        <v>2435</v>
      </c>
      <c r="C236" s="138" t="s">
        <v>2108</v>
      </c>
      <c r="D236" s="163" t="s">
        <v>2484</v>
      </c>
      <c r="E236" s="164" t="s">
        <v>2462</v>
      </c>
      <c r="F236" s="141">
        <v>72.260000000000005</v>
      </c>
      <c r="G236" s="176">
        <v>70</v>
      </c>
      <c r="H236" s="166"/>
      <c r="I236" s="167" t="s">
        <v>2485</v>
      </c>
      <c r="J236" s="189" t="s">
        <v>31</v>
      </c>
      <c r="K236" s="168"/>
      <c r="L236" s="177">
        <v>41275</v>
      </c>
      <c r="M236" s="178"/>
      <c r="N236" s="170">
        <v>1</v>
      </c>
      <c r="O236" s="161">
        <v>1</v>
      </c>
      <c r="P236" s="147"/>
      <c r="Q236" s="26">
        <f t="shared" si="44"/>
        <v>74</v>
      </c>
      <c r="R236" s="27">
        <f t="shared" si="49"/>
        <v>74.009699999999995</v>
      </c>
      <c r="S236" s="28">
        <f t="shared" si="50"/>
        <v>1.7399999999999949</v>
      </c>
      <c r="T236" s="29">
        <f t="shared" si="51"/>
        <v>2.4079712150567322E-2</v>
      </c>
      <c r="U236" s="151"/>
      <c r="V236" s="39"/>
      <c r="W236" s="47">
        <f t="shared" si="45"/>
        <v>74.934200000000004</v>
      </c>
      <c r="X236" s="155">
        <f t="shared" si="46"/>
        <v>74.934229200000004</v>
      </c>
      <c r="Y236" s="28">
        <f t="shared" si="47"/>
        <v>0.92452920000000915</v>
      </c>
      <c r="Z236" s="29">
        <f t="shared" si="48"/>
        <v>1.2492000372924214E-2</v>
      </c>
      <c r="AA236" s="151"/>
    </row>
    <row r="237" spans="1:27" ht="39" customHeight="1" x14ac:dyDescent="0.25">
      <c r="A237" s="18">
        <v>236</v>
      </c>
      <c r="B237" s="162" t="s">
        <v>2435</v>
      </c>
      <c r="C237" s="138" t="s">
        <v>2108</v>
      </c>
      <c r="D237" s="163" t="s">
        <v>2486</v>
      </c>
      <c r="E237" s="164" t="s">
        <v>2462</v>
      </c>
      <c r="F237" s="141">
        <v>87.74</v>
      </c>
      <c r="G237" s="176">
        <v>85</v>
      </c>
      <c r="H237" s="166"/>
      <c r="I237" s="167"/>
      <c r="J237" s="189" t="s">
        <v>31</v>
      </c>
      <c r="K237" s="168"/>
      <c r="L237" s="177">
        <v>41275</v>
      </c>
      <c r="M237" s="178"/>
      <c r="N237" s="170">
        <v>1</v>
      </c>
      <c r="O237" s="161">
        <v>1</v>
      </c>
      <c r="P237" s="147"/>
      <c r="Q237" s="26">
        <f t="shared" si="44"/>
        <v>89.86</v>
      </c>
      <c r="R237" s="27">
        <f t="shared" si="49"/>
        <v>89.864500000000007</v>
      </c>
      <c r="S237" s="28">
        <f t="shared" si="50"/>
        <v>2.1200000000000045</v>
      </c>
      <c r="T237" s="29">
        <f t="shared" si="51"/>
        <v>2.4162297697743387E-2</v>
      </c>
      <c r="U237" s="151"/>
      <c r="V237" s="39"/>
      <c r="W237" s="47">
        <f t="shared" si="45"/>
        <v>90.987099999999998</v>
      </c>
      <c r="X237" s="155">
        <f t="shared" si="46"/>
        <v>90.987087299999999</v>
      </c>
      <c r="Y237" s="28">
        <f t="shared" si="47"/>
        <v>1.1225872999999922</v>
      </c>
      <c r="Z237" s="29">
        <f t="shared" si="48"/>
        <v>1.2491999621652511E-2</v>
      </c>
      <c r="AA237" s="151"/>
    </row>
    <row r="238" spans="1:27" ht="39" customHeight="1" x14ac:dyDescent="0.25">
      <c r="A238" s="18">
        <v>237</v>
      </c>
      <c r="B238" s="162" t="s">
        <v>2435</v>
      </c>
      <c r="C238" s="138" t="s">
        <v>2108</v>
      </c>
      <c r="D238" s="163" t="s">
        <v>2487</v>
      </c>
      <c r="E238" s="164" t="s">
        <v>2462</v>
      </c>
      <c r="F238" s="141">
        <v>108.39</v>
      </c>
      <c r="G238" s="176">
        <v>105</v>
      </c>
      <c r="H238" s="166"/>
      <c r="I238" s="167"/>
      <c r="J238" s="189" t="s">
        <v>31</v>
      </c>
      <c r="K238" s="168"/>
      <c r="L238" s="177">
        <v>41275</v>
      </c>
      <c r="M238" s="178"/>
      <c r="N238" s="170">
        <v>1</v>
      </c>
      <c r="O238" s="161">
        <v>1</v>
      </c>
      <c r="P238" s="147"/>
      <c r="Q238" s="26">
        <f t="shared" ref="Q238:Q245" si="52">IF(O238=1,INT(F238*$U$1*100)/100,F238)</f>
        <v>111.01</v>
      </c>
      <c r="R238" s="27">
        <f t="shared" si="49"/>
        <v>111.0145</v>
      </c>
      <c r="S238" s="28">
        <f t="shared" si="50"/>
        <v>2.6200000000000045</v>
      </c>
      <c r="T238" s="29">
        <f t="shared" si="51"/>
        <v>2.4171971584094516E-2</v>
      </c>
      <c r="U238" s="151"/>
      <c r="V238" s="39"/>
      <c r="W238" s="47">
        <f t="shared" ref="W238:W245" si="53">IF(O238=1,ROUND(R238*$AA$1*100,2)/100,R238)</f>
        <v>112.40129999999999</v>
      </c>
      <c r="X238" s="155">
        <f t="shared" ref="X238:X245" si="54">IF(O238=1,ROUND(R238*$AA$1*1000,4)/1000,R238)</f>
        <v>112.40129309999999</v>
      </c>
      <c r="Y238" s="28">
        <f t="shared" ref="Y238:Y245" si="55">X238-R238</f>
        <v>1.3867930999999913</v>
      </c>
      <c r="Z238" s="29">
        <f t="shared" ref="Z238:Z245" si="56">IF(R238&lt;&gt;0,Y238/R238,0)</f>
        <v>1.2491999693733625E-2</v>
      </c>
      <c r="AA238" s="151"/>
    </row>
    <row r="239" spans="1:27" ht="39" customHeight="1" x14ac:dyDescent="0.25">
      <c r="A239" s="18">
        <v>238</v>
      </c>
      <c r="B239" s="162" t="s">
        <v>2435</v>
      </c>
      <c r="C239" s="138" t="s">
        <v>2108</v>
      </c>
      <c r="D239" s="163" t="s">
        <v>2488</v>
      </c>
      <c r="E239" s="164" t="s">
        <v>2462</v>
      </c>
      <c r="F239" s="141">
        <v>154.84</v>
      </c>
      <c r="G239" s="176">
        <v>150</v>
      </c>
      <c r="H239" s="166"/>
      <c r="I239" s="167"/>
      <c r="J239" s="189" t="s">
        <v>31</v>
      </c>
      <c r="K239" s="168"/>
      <c r="L239" s="177">
        <v>41275</v>
      </c>
      <c r="M239" s="178"/>
      <c r="N239" s="170">
        <v>1</v>
      </c>
      <c r="O239" s="161">
        <v>1</v>
      </c>
      <c r="P239" s="147"/>
      <c r="Q239" s="26">
        <f t="shared" si="52"/>
        <v>158.58000000000001</v>
      </c>
      <c r="R239" s="27">
        <f t="shared" si="49"/>
        <v>158.58920000000001</v>
      </c>
      <c r="S239" s="28">
        <f t="shared" si="50"/>
        <v>3.7400000000000091</v>
      </c>
      <c r="T239" s="29">
        <f t="shared" si="51"/>
        <v>2.4153965383621863E-2</v>
      </c>
      <c r="U239" s="151"/>
      <c r="V239" s="39"/>
      <c r="W239" s="47">
        <f t="shared" si="53"/>
        <v>160.5703</v>
      </c>
      <c r="X239" s="155">
        <f t="shared" si="54"/>
        <v>160.5702963</v>
      </c>
      <c r="Y239" s="28">
        <f t="shared" si="55"/>
        <v>1.9810962999999902</v>
      </c>
      <c r="Z239" s="29">
        <f t="shared" si="56"/>
        <v>1.2492000085756093E-2</v>
      </c>
      <c r="AA239" s="151"/>
    </row>
    <row r="240" spans="1:27" ht="39" customHeight="1" x14ac:dyDescent="0.25">
      <c r="A240" s="18">
        <v>239</v>
      </c>
      <c r="B240" s="162" t="s">
        <v>2435</v>
      </c>
      <c r="C240" s="138" t="s">
        <v>2108</v>
      </c>
      <c r="D240" s="163" t="s">
        <v>2489</v>
      </c>
      <c r="E240" s="164" t="s">
        <v>2462</v>
      </c>
      <c r="F240" s="141">
        <v>175.49</v>
      </c>
      <c r="G240" s="176">
        <v>170</v>
      </c>
      <c r="H240" s="166"/>
      <c r="I240" s="167"/>
      <c r="J240" s="189" t="s">
        <v>31</v>
      </c>
      <c r="K240" s="168"/>
      <c r="L240" s="177">
        <v>41275</v>
      </c>
      <c r="M240" s="178"/>
      <c r="N240" s="170">
        <v>1</v>
      </c>
      <c r="O240" s="161">
        <v>1</v>
      </c>
      <c r="P240" s="147"/>
      <c r="Q240" s="26">
        <f t="shared" si="52"/>
        <v>179.73</v>
      </c>
      <c r="R240" s="27">
        <f t="shared" si="49"/>
        <v>179.73929999999999</v>
      </c>
      <c r="S240" s="28">
        <f t="shared" si="50"/>
        <v>4.2399999999999807</v>
      </c>
      <c r="T240" s="29">
        <f t="shared" si="51"/>
        <v>2.4160920850190781E-2</v>
      </c>
      <c r="U240" s="151"/>
      <c r="V240" s="39"/>
      <c r="W240" s="47">
        <f t="shared" si="53"/>
        <v>181.9846</v>
      </c>
      <c r="X240" s="155">
        <f t="shared" si="54"/>
        <v>181.98460329999997</v>
      </c>
      <c r="Y240" s="28">
        <f t="shared" si="55"/>
        <v>2.2453032999999891</v>
      </c>
      <c r="Z240" s="29">
        <f t="shared" si="56"/>
        <v>1.24919998019353E-2</v>
      </c>
      <c r="AA240" s="151"/>
    </row>
    <row r="241" spans="1:27" ht="39" customHeight="1" x14ac:dyDescent="0.25">
      <c r="A241" s="18">
        <v>240</v>
      </c>
      <c r="B241" s="162" t="s">
        <v>2435</v>
      </c>
      <c r="C241" s="138" t="s">
        <v>2108</v>
      </c>
      <c r="D241" s="163" t="s">
        <v>2490</v>
      </c>
      <c r="E241" s="164">
        <v>104.7</v>
      </c>
      <c r="F241" s="141">
        <v>25</v>
      </c>
      <c r="G241" s="176">
        <v>25</v>
      </c>
      <c r="H241" s="166"/>
      <c r="I241" s="167"/>
      <c r="J241" s="168" t="s">
        <v>31</v>
      </c>
      <c r="K241" s="168"/>
      <c r="L241" s="177">
        <v>41275</v>
      </c>
      <c r="M241" s="178"/>
      <c r="N241" s="170">
        <v>1</v>
      </c>
      <c r="O241" s="161">
        <v>1</v>
      </c>
      <c r="P241" s="147"/>
      <c r="Q241" s="26">
        <f t="shared" si="52"/>
        <v>25.6</v>
      </c>
      <c r="R241" s="27">
        <f t="shared" si="49"/>
        <v>25.6053</v>
      </c>
      <c r="S241" s="28">
        <f t="shared" si="50"/>
        <v>0.60000000000000142</v>
      </c>
      <c r="T241" s="29">
        <f t="shared" si="51"/>
        <v>2.4000000000000056E-2</v>
      </c>
      <c r="U241" s="151"/>
      <c r="V241" s="39"/>
      <c r="W241" s="47">
        <f t="shared" si="53"/>
        <v>25.9252</v>
      </c>
      <c r="X241" s="155">
        <f t="shared" si="54"/>
        <v>25.9251614</v>
      </c>
      <c r="Y241" s="28">
        <f t="shared" si="55"/>
        <v>0.31986140000000063</v>
      </c>
      <c r="Z241" s="29">
        <f t="shared" si="56"/>
        <v>1.2491999703186474E-2</v>
      </c>
      <c r="AA241" s="151"/>
    </row>
    <row r="242" spans="1:27" ht="39" customHeight="1" x14ac:dyDescent="0.25">
      <c r="A242" s="18">
        <v>241</v>
      </c>
      <c r="B242" s="162" t="s">
        <v>2435</v>
      </c>
      <c r="C242" s="138" t="s">
        <v>2108</v>
      </c>
      <c r="D242" s="163" t="s">
        <v>2491</v>
      </c>
      <c r="E242" s="167" t="s">
        <v>2492</v>
      </c>
      <c r="F242" s="141">
        <v>75</v>
      </c>
      <c r="G242" s="165">
        <v>75</v>
      </c>
      <c r="H242" s="166"/>
      <c r="I242" s="167"/>
      <c r="J242" s="168" t="s">
        <v>31</v>
      </c>
      <c r="K242" s="168"/>
      <c r="L242" s="177">
        <v>41275</v>
      </c>
      <c r="M242" s="178"/>
      <c r="N242" s="170">
        <v>1</v>
      </c>
      <c r="O242" s="161">
        <v>1</v>
      </c>
      <c r="P242" s="147"/>
      <c r="Q242" s="26">
        <f t="shared" si="52"/>
        <v>76.81</v>
      </c>
      <c r="R242" s="27">
        <f t="shared" si="49"/>
        <v>76.816000000000003</v>
      </c>
      <c r="S242" s="28">
        <f t="shared" si="50"/>
        <v>1.8100000000000023</v>
      </c>
      <c r="T242" s="29">
        <f t="shared" si="51"/>
        <v>2.4133333333333364E-2</v>
      </c>
      <c r="U242" s="151"/>
      <c r="V242" s="39"/>
      <c r="W242" s="47">
        <f t="shared" si="53"/>
        <v>77.775599999999997</v>
      </c>
      <c r="X242" s="155">
        <f t="shared" si="54"/>
        <v>77.775585500000005</v>
      </c>
      <c r="Y242" s="28">
        <f t="shared" si="55"/>
        <v>0.95958550000000287</v>
      </c>
      <c r="Z242" s="29">
        <f t="shared" si="56"/>
        <v>1.2492000364507431E-2</v>
      </c>
      <c r="AA242" s="151"/>
    </row>
    <row r="243" spans="1:27" ht="39" customHeight="1" x14ac:dyDescent="0.25">
      <c r="A243" s="18">
        <v>242</v>
      </c>
      <c r="B243" s="162" t="s">
        <v>2493</v>
      </c>
      <c r="C243" s="138" t="s">
        <v>2108</v>
      </c>
      <c r="D243" s="163" t="s">
        <v>2494</v>
      </c>
      <c r="E243" s="164">
        <v>118.5</v>
      </c>
      <c r="F243" s="141">
        <v>25.8</v>
      </c>
      <c r="G243" s="176">
        <v>25</v>
      </c>
      <c r="H243" s="166"/>
      <c r="I243" s="167"/>
      <c r="J243" s="168" t="s">
        <v>31</v>
      </c>
      <c r="K243" s="168"/>
      <c r="L243" s="177">
        <v>41275</v>
      </c>
      <c r="M243" s="178"/>
      <c r="N243" s="170">
        <v>4</v>
      </c>
      <c r="O243" s="161">
        <v>1</v>
      </c>
      <c r="P243" s="147"/>
      <c r="Q243" s="26">
        <f t="shared" si="52"/>
        <v>26.42</v>
      </c>
      <c r="R243" s="27">
        <f t="shared" si="49"/>
        <v>26.424700000000001</v>
      </c>
      <c r="S243" s="28">
        <f t="shared" si="50"/>
        <v>0.62000000000000099</v>
      </c>
      <c r="T243" s="29">
        <f t="shared" si="51"/>
        <v>2.4031007751938022E-2</v>
      </c>
      <c r="U243" s="151"/>
      <c r="V243" s="39"/>
      <c r="W243" s="47">
        <f t="shared" si="53"/>
        <v>26.754799999999999</v>
      </c>
      <c r="X243" s="155">
        <f t="shared" si="54"/>
        <v>26.754797400000001</v>
      </c>
      <c r="Y243" s="28">
        <f t="shared" si="55"/>
        <v>0.33009739999999965</v>
      </c>
      <c r="Z243" s="29">
        <f t="shared" si="56"/>
        <v>1.2492001801344939E-2</v>
      </c>
      <c r="AA243" s="151"/>
    </row>
    <row r="244" spans="1:27" ht="39" customHeight="1" x14ac:dyDescent="0.25">
      <c r="A244" s="18">
        <v>243</v>
      </c>
      <c r="B244" s="162" t="s">
        <v>2495</v>
      </c>
      <c r="C244" s="138" t="s">
        <v>2108</v>
      </c>
      <c r="D244" s="163" t="s">
        <v>2496</v>
      </c>
      <c r="E244" s="164">
        <v>118.5</v>
      </c>
      <c r="F244" s="141">
        <v>154.84</v>
      </c>
      <c r="G244" s="176">
        <v>150</v>
      </c>
      <c r="H244" s="166"/>
      <c r="I244" s="167"/>
      <c r="J244" s="168" t="s">
        <v>31</v>
      </c>
      <c r="K244" s="168"/>
      <c r="L244" s="177">
        <v>41275</v>
      </c>
      <c r="M244" s="178"/>
      <c r="N244" s="170">
        <v>3</v>
      </c>
      <c r="O244" s="161">
        <v>1</v>
      </c>
      <c r="P244" s="147"/>
      <c r="Q244" s="26">
        <f t="shared" si="52"/>
        <v>158.58000000000001</v>
      </c>
      <c r="R244" s="27">
        <f t="shared" si="49"/>
        <v>158.58920000000001</v>
      </c>
      <c r="S244" s="28">
        <f t="shared" si="50"/>
        <v>3.7400000000000091</v>
      </c>
      <c r="T244" s="29">
        <f t="shared" si="51"/>
        <v>2.4153965383621863E-2</v>
      </c>
      <c r="U244" s="151"/>
      <c r="V244" s="39"/>
      <c r="W244" s="47">
        <f t="shared" si="53"/>
        <v>160.5703</v>
      </c>
      <c r="X244" s="155">
        <f t="shared" si="54"/>
        <v>160.5702963</v>
      </c>
      <c r="Y244" s="28">
        <f t="shared" si="55"/>
        <v>1.9810962999999902</v>
      </c>
      <c r="Z244" s="29">
        <f t="shared" si="56"/>
        <v>1.2492000085756093E-2</v>
      </c>
      <c r="AA244" s="151"/>
    </row>
    <row r="245" spans="1:27" ht="39" customHeight="1" x14ac:dyDescent="0.25">
      <c r="A245" s="18">
        <v>244</v>
      </c>
      <c r="B245" s="162" t="s">
        <v>2493</v>
      </c>
      <c r="C245" s="138" t="s">
        <v>2108</v>
      </c>
      <c r="D245" s="163" t="s">
        <v>2497</v>
      </c>
      <c r="E245" s="164" t="s">
        <v>2498</v>
      </c>
      <c r="F245" s="141">
        <v>25.8</v>
      </c>
      <c r="G245" s="176">
        <v>25</v>
      </c>
      <c r="H245" s="166"/>
      <c r="I245" s="167"/>
      <c r="J245" s="168" t="s">
        <v>31</v>
      </c>
      <c r="K245" s="168"/>
      <c r="L245" s="177">
        <v>41275</v>
      </c>
      <c r="M245" s="178"/>
      <c r="N245" s="170">
        <v>6</v>
      </c>
      <c r="O245" s="161">
        <v>1</v>
      </c>
      <c r="P245" s="147"/>
      <c r="Q245" s="26">
        <f t="shared" si="52"/>
        <v>26.42</v>
      </c>
      <c r="R245" s="27">
        <f t="shared" si="49"/>
        <v>26.424700000000001</v>
      </c>
      <c r="S245" s="28">
        <f t="shared" si="50"/>
        <v>0.62000000000000099</v>
      </c>
      <c r="T245" s="29">
        <f t="shared" si="51"/>
        <v>2.4031007751938022E-2</v>
      </c>
      <c r="U245" s="151"/>
      <c r="V245" s="39"/>
      <c r="W245" s="47">
        <f t="shared" si="53"/>
        <v>26.754799999999999</v>
      </c>
      <c r="X245" s="155">
        <f t="shared" si="54"/>
        <v>26.754797400000001</v>
      </c>
      <c r="Y245" s="28">
        <f t="shared" si="55"/>
        <v>0.33009739999999965</v>
      </c>
      <c r="Z245" s="29">
        <f t="shared" si="56"/>
        <v>1.2492001801344939E-2</v>
      </c>
      <c r="AA245" s="151"/>
    </row>
    <row r="246" spans="1:27" ht="39" customHeight="1" x14ac:dyDescent="0.25">
      <c r="A246" s="18">
        <v>245</v>
      </c>
      <c r="B246" s="162" t="s">
        <v>2493</v>
      </c>
      <c r="C246" s="138" t="s">
        <v>2108</v>
      </c>
      <c r="D246" s="163" t="s">
        <v>2499</v>
      </c>
      <c r="E246" s="164" t="s">
        <v>2498</v>
      </c>
      <c r="F246" s="141" t="s">
        <v>2113</v>
      </c>
      <c r="G246" s="176" t="s">
        <v>2113</v>
      </c>
      <c r="H246" s="166"/>
      <c r="I246" s="167"/>
      <c r="J246" s="168" t="s">
        <v>26</v>
      </c>
      <c r="K246" s="168"/>
      <c r="L246" s="177" t="s">
        <v>2113</v>
      </c>
      <c r="M246" s="178"/>
      <c r="N246" s="170">
        <v>6</v>
      </c>
      <c r="O246" s="161">
        <v>6</v>
      </c>
      <c r="P246" s="147"/>
      <c r="Q246" s="172" t="str">
        <f>F246</f>
        <v>Calculation</v>
      </c>
      <c r="R246" s="149"/>
      <c r="S246" s="195"/>
      <c r="T246" s="196"/>
      <c r="U246" s="151"/>
      <c r="V246" s="39"/>
      <c r="W246" s="152" t="str">
        <f>Q246</f>
        <v>Calculation</v>
      </c>
      <c r="X246" s="149">
        <f>R246</f>
        <v>0</v>
      </c>
      <c r="Y246" s="149">
        <f t="shared" ref="Y246:Z246" si="57">S246</f>
        <v>0</v>
      </c>
      <c r="Z246" s="149">
        <f t="shared" si="57"/>
        <v>0</v>
      </c>
      <c r="AA246" s="151"/>
    </row>
    <row r="247" spans="1:27" ht="39" customHeight="1" x14ac:dyDescent="0.25">
      <c r="A247" s="18">
        <v>246</v>
      </c>
      <c r="B247" s="162" t="s">
        <v>2493</v>
      </c>
      <c r="C247" s="138" t="s">
        <v>2108</v>
      </c>
      <c r="D247" s="163" t="s">
        <v>2500</v>
      </c>
      <c r="E247" s="164" t="s">
        <v>2501</v>
      </c>
      <c r="F247" s="141">
        <v>25.8</v>
      </c>
      <c r="G247" s="176">
        <v>25</v>
      </c>
      <c r="H247" s="166"/>
      <c r="I247" s="167"/>
      <c r="J247" s="168" t="s">
        <v>31</v>
      </c>
      <c r="K247" s="168"/>
      <c r="L247" s="177">
        <v>41275</v>
      </c>
      <c r="M247" s="178"/>
      <c r="N247" s="170">
        <v>6</v>
      </c>
      <c r="O247" s="161">
        <v>1</v>
      </c>
      <c r="P247" s="147"/>
      <c r="Q247" s="26">
        <f t="shared" ref="Q247:Q310" si="58">IF(O247=1,INT(F247*$U$1*100)/100,F247)</f>
        <v>26.42</v>
      </c>
      <c r="R247" s="27">
        <f t="shared" ref="R247:R310" si="59">IF(O247=1,INT(F247*$U$1*10000)/10000,F247)</f>
        <v>26.424700000000001</v>
      </c>
      <c r="S247" s="28">
        <f t="shared" ref="S247:S310" si="60">Q247-F247</f>
        <v>0.62000000000000099</v>
      </c>
      <c r="T247" s="29">
        <f t="shared" ref="T247:T310" si="61">IF(F247&lt;&gt;0,S247/F247,0)</f>
        <v>2.4031007751938022E-2</v>
      </c>
      <c r="U247" s="151"/>
      <c r="V247" s="39"/>
      <c r="W247" s="47">
        <f t="shared" ref="W247:W310" si="62">IF(O247=1,ROUND(R247*$AA$1*100,2)/100,R247)</f>
        <v>26.754799999999999</v>
      </c>
      <c r="X247" s="155">
        <f t="shared" ref="X247:X310" si="63">IF(O247=1,ROUND(R247*$AA$1*1000,4)/1000,R247)</f>
        <v>26.754797400000001</v>
      </c>
      <c r="Y247" s="28">
        <f t="shared" ref="Y247:Y310" si="64">X247-R247</f>
        <v>0.33009739999999965</v>
      </c>
      <c r="Z247" s="29">
        <f t="shared" ref="Z247:Z310" si="65">IF(R247&lt;&gt;0,Y247/R247,0)</f>
        <v>1.2492001801344939E-2</v>
      </c>
      <c r="AA247" s="151"/>
    </row>
    <row r="248" spans="1:27" ht="39" customHeight="1" x14ac:dyDescent="0.25">
      <c r="A248" s="18">
        <v>247</v>
      </c>
      <c r="B248" s="162" t="s">
        <v>2502</v>
      </c>
      <c r="C248" s="138" t="s">
        <v>2108</v>
      </c>
      <c r="D248" s="163" t="s">
        <v>2503</v>
      </c>
      <c r="E248" s="167" t="s">
        <v>2504</v>
      </c>
      <c r="F248" s="141">
        <v>74.760000000000005</v>
      </c>
      <c r="G248" s="176">
        <v>74.760000000000005</v>
      </c>
      <c r="H248" s="166"/>
      <c r="I248" s="167" t="s">
        <v>2196</v>
      </c>
      <c r="J248" s="189" t="s">
        <v>31</v>
      </c>
      <c r="K248" s="168"/>
      <c r="L248" s="177">
        <v>41275</v>
      </c>
      <c r="M248" s="178"/>
      <c r="N248" s="170">
        <v>3</v>
      </c>
      <c r="O248" s="161">
        <v>1</v>
      </c>
      <c r="P248" s="147"/>
      <c r="Q248" s="26">
        <f t="shared" si="58"/>
        <v>76.569999999999993</v>
      </c>
      <c r="R248" s="27">
        <f t="shared" si="59"/>
        <v>76.5702</v>
      </c>
      <c r="S248" s="28">
        <f t="shared" si="60"/>
        <v>1.8099999999999881</v>
      </c>
      <c r="T248" s="29">
        <f t="shared" si="61"/>
        <v>2.4210807918672927E-2</v>
      </c>
      <c r="U248" s="151"/>
      <c r="V248" s="39"/>
      <c r="W248" s="47">
        <f t="shared" si="62"/>
        <v>77.526700000000005</v>
      </c>
      <c r="X248" s="155">
        <f t="shared" si="63"/>
        <v>77.526714900000002</v>
      </c>
      <c r="Y248" s="28">
        <f t="shared" si="64"/>
        <v>0.95651490000000194</v>
      </c>
      <c r="Z248" s="29">
        <f t="shared" si="65"/>
        <v>1.2491999498499442E-2</v>
      </c>
      <c r="AA248" s="151"/>
    </row>
    <row r="249" spans="1:27" ht="39" customHeight="1" x14ac:dyDescent="0.25">
      <c r="A249" s="18">
        <v>248</v>
      </c>
      <c r="B249" s="162" t="s">
        <v>2502</v>
      </c>
      <c r="C249" s="138" t="s">
        <v>2108</v>
      </c>
      <c r="D249" s="163" t="s">
        <v>2505</v>
      </c>
      <c r="E249" s="167" t="s">
        <v>2504</v>
      </c>
      <c r="F249" s="141">
        <v>74.760000000000005</v>
      </c>
      <c r="G249" s="176">
        <v>74.760000000000005</v>
      </c>
      <c r="H249" s="166"/>
      <c r="I249" s="167" t="s">
        <v>2196</v>
      </c>
      <c r="J249" s="189" t="s">
        <v>31</v>
      </c>
      <c r="K249" s="168"/>
      <c r="L249" s="177">
        <v>41275</v>
      </c>
      <c r="M249" s="178"/>
      <c r="N249" s="170">
        <v>3</v>
      </c>
      <c r="O249" s="161">
        <v>1</v>
      </c>
      <c r="P249" s="147"/>
      <c r="Q249" s="26">
        <f t="shared" si="58"/>
        <v>76.569999999999993</v>
      </c>
      <c r="R249" s="27">
        <f t="shared" si="59"/>
        <v>76.5702</v>
      </c>
      <c r="S249" s="28">
        <f t="shared" si="60"/>
        <v>1.8099999999999881</v>
      </c>
      <c r="T249" s="29">
        <f t="shared" si="61"/>
        <v>2.4210807918672927E-2</v>
      </c>
      <c r="U249" s="151"/>
      <c r="V249" s="39"/>
      <c r="W249" s="47">
        <f t="shared" si="62"/>
        <v>77.526700000000005</v>
      </c>
      <c r="X249" s="155">
        <f t="shared" si="63"/>
        <v>77.526714900000002</v>
      </c>
      <c r="Y249" s="28">
        <f t="shared" si="64"/>
        <v>0.95651490000000194</v>
      </c>
      <c r="Z249" s="29">
        <f t="shared" si="65"/>
        <v>1.2491999498499442E-2</v>
      </c>
      <c r="AA249" s="151"/>
    </row>
    <row r="250" spans="1:27" ht="39" customHeight="1" x14ac:dyDescent="0.25">
      <c r="A250" s="18">
        <v>249</v>
      </c>
      <c r="B250" s="162" t="s">
        <v>2506</v>
      </c>
      <c r="C250" s="138" t="s">
        <v>2108</v>
      </c>
      <c r="D250" s="163" t="s">
        <v>2507</v>
      </c>
      <c r="E250" s="167" t="s">
        <v>2504</v>
      </c>
      <c r="F250" s="141">
        <v>74.760000000000005</v>
      </c>
      <c r="G250" s="176">
        <v>74.760000000000005</v>
      </c>
      <c r="H250" s="166"/>
      <c r="I250" s="167" t="s">
        <v>2196</v>
      </c>
      <c r="J250" s="189" t="s">
        <v>31</v>
      </c>
      <c r="K250" s="168"/>
      <c r="L250" s="177">
        <v>41275</v>
      </c>
      <c r="M250" s="178"/>
      <c r="N250" s="170">
        <v>3</v>
      </c>
      <c r="O250" s="161">
        <v>1</v>
      </c>
      <c r="P250" s="147"/>
      <c r="Q250" s="26">
        <f t="shared" si="58"/>
        <v>76.569999999999993</v>
      </c>
      <c r="R250" s="27">
        <f t="shared" si="59"/>
        <v>76.5702</v>
      </c>
      <c r="S250" s="28">
        <f t="shared" si="60"/>
        <v>1.8099999999999881</v>
      </c>
      <c r="T250" s="29">
        <f t="shared" si="61"/>
        <v>2.4210807918672927E-2</v>
      </c>
      <c r="U250" s="151"/>
      <c r="V250" s="39"/>
      <c r="W250" s="47">
        <f t="shared" si="62"/>
        <v>77.526700000000005</v>
      </c>
      <c r="X250" s="155">
        <f t="shared" si="63"/>
        <v>77.526714900000002</v>
      </c>
      <c r="Y250" s="28">
        <f t="shared" si="64"/>
        <v>0.95651490000000194</v>
      </c>
      <c r="Z250" s="29">
        <f t="shared" si="65"/>
        <v>1.2491999498499442E-2</v>
      </c>
      <c r="AA250" s="151"/>
    </row>
    <row r="251" spans="1:27" ht="39" customHeight="1" x14ac:dyDescent="0.25">
      <c r="A251" s="18">
        <v>250</v>
      </c>
      <c r="B251" s="162" t="s">
        <v>2508</v>
      </c>
      <c r="C251" s="138" t="s">
        <v>2108</v>
      </c>
      <c r="D251" s="163" t="s">
        <v>2509</v>
      </c>
      <c r="E251" s="167" t="s">
        <v>2504</v>
      </c>
      <c r="F251" s="141">
        <v>74.760000000000005</v>
      </c>
      <c r="G251" s="176">
        <v>74.760000000000005</v>
      </c>
      <c r="H251" s="166"/>
      <c r="I251" s="167" t="s">
        <v>2196</v>
      </c>
      <c r="J251" s="189" t="s">
        <v>31</v>
      </c>
      <c r="K251" s="168"/>
      <c r="L251" s="177">
        <v>41275</v>
      </c>
      <c r="M251" s="178"/>
      <c r="N251" s="170">
        <v>1</v>
      </c>
      <c r="O251" s="161">
        <v>1</v>
      </c>
      <c r="P251" s="147"/>
      <c r="Q251" s="26">
        <f t="shared" si="58"/>
        <v>76.569999999999993</v>
      </c>
      <c r="R251" s="27">
        <f t="shared" si="59"/>
        <v>76.5702</v>
      </c>
      <c r="S251" s="28">
        <f t="shared" si="60"/>
        <v>1.8099999999999881</v>
      </c>
      <c r="T251" s="29">
        <f t="shared" si="61"/>
        <v>2.4210807918672927E-2</v>
      </c>
      <c r="U251" s="151"/>
      <c r="V251" s="39"/>
      <c r="W251" s="47">
        <f t="shared" si="62"/>
        <v>77.526700000000005</v>
      </c>
      <c r="X251" s="155">
        <f t="shared" si="63"/>
        <v>77.526714900000002</v>
      </c>
      <c r="Y251" s="28">
        <f t="shared" si="64"/>
        <v>0.95651490000000194</v>
      </c>
      <c r="Z251" s="29">
        <f t="shared" si="65"/>
        <v>1.2491999498499442E-2</v>
      </c>
      <c r="AA251" s="151"/>
    </row>
    <row r="252" spans="1:27" ht="39" customHeight="1" x14ac:dyDescent="0.25">
      <c r="A252" s="18">
        <v>251</v>
      </c>
      <c r="B252" s="162" t="s">
        <v>2508</v>
      </c>
      <c r="C252" s="138" t="s">
        <v>2108</v>
      </c>
      <c r="D252" s="163" t="s">
        <v>2510</v>
      </c>
      <c r="E252" s="167" t="s">
        <v>2504</v>
      </c>
      <c r="F252" s="141">
        <v>0.43</v>
      </c>
      <c r="G252" s="176">
        <v>0.43</v>
      </c>
      <c r="H252" s="166"/>
      <c r="I252" s="167" t="s">
        <v>2196</v>
      </c>
      <c r="J252" s="189" t="s">
        <v>31</v>
      </c>
      <c r="K252" s="168"/>
      <c r="L252" s="177">
        <v>41275</v>
      </c>
      <c r="M252" s="178"/>
      <c r="N252" s="170">
        <v>1</v>
      </c>
      <c r="O252" s="161">
        <v>1</v>
      </c>
      <c r="P252" s="147"/>
      <c r="Q252" s="26">
        <f t="shared" si="58"/>
        <v>0.44</v>
      </c>
      <c r="R252" s="27">
        <f t="shared" si="59"/>
        <v>0.44040000000000001</v>
      </c>
      <c r="S252" s="28">
        <f t="shared" si="60"/>
        <v>1.0000000000000009E-2</v>
      </c>
      <c r="T252" s="29">
        <f t="shared" si="61"/>
        <v>2.3255813953488393E-2</v>
      </c>
      <c r="U252" s="151"/>
      <c r="V252" s="39"/>
      <c r="W252" s="47">
        <f t="shared" si="62"/>
        <v>0.44590000000000002</v>
      </c>
      <c r="X252" s="155">
        <f t="shared" si="63"/>
        <v>0.44590150000000001</v>
      </c>
      <c r="Y252" s="28">
        <f t="shared" si="64"/>
        <v>5.5014999999999925E-3</v>
      </c>
      <c r="Z252" s="29">
        <f t="shared" si="65"/>
        <v>1.2492052679382363E-2</v>
      </c>
      <c r="AA252" s="151"/>
    </row>
    <row r="253" spans="1:27" ht="39" customHeight="1" x14ac:dyDescent="0.25">
      <c r="A253" s="18">
        <v>252</v>
      </c>
      <c r="B253" s="162" t="s">
        <v>2508</v>
      </c>
      <c r="C253" s="138" t="s">
        <v>2108</v>
      </c>
      <c r="D253" s="163" t="s">
        <v>2511</v>
      </c>
      <c r="E253" s="167" t="s">
        <v>2504</v>
      </c>
      <c r="F253" s="141">
        <v>53.4</v>
      </c>
      <c r="G253" s="176">
        <v>53.4</v>
      </c>
      <c r="H253" s="166"/>
      <c r="I253" s="167" t="s">
        <v>2196</v>
      </c>
      <c r="J253" s="189" t="s">
        <v>31</v>
      </c>
      <c r="K253" s="168"/>
      <c r="L253" s="177">
        <v>41275</v>
      </c>
      <c r="M253" s="178"/>
      <c r="N253" s="170">
        <v>1</v>
      </c>
      <c r="O253" s="161">
        <v>1</v>
      </c>
      <c r="P253" s="147"/>
      <c r="Q253" s="26">
        <f t="shared" si="58"/>
        <v>54.69</v>
      </c>
      <c r="R253" s="27">
        <f t="shared" si="59"/>
        <v>54.692999999999998</v>
      </c>
      <c r="S253" s="28">
        <f t="shared" si="60"/>
        <v>1.2899999999999991</v>
      </c>
      <c r="T253" s="29">
        <f t="shared" si="61"/>
        <v>2.41573033707865E-2</v>
      </c>
      <c r="U253" s="151"/>
      <c r="V253" s="39"/>
      <c r="W253" s="47">
        <f t="shared" si="62"/>
        <v>55.376199999999997</v>
      </c>
      <c r="X253" s="155">
        <f t="shared" si="63"/>
        <v>55.376224999999998</v>
      </c>
      <c r="Y253" s="28">
        <f t="shared" si="64"/>
        <v>0.68322500000000019</v>
      </c>
      <c r="Z253" s="29">
        <f t="shared" si="65"/>
        <v>1.2492000804490524E-2</v>
      </c>
      <c r="AA253" s="151"/>
    </row>
    <row r="254" spans="1:27" ht="39" customHeight="1" x14ac:dyDescent="0.25">
      <c r="A254" s="18">
        <v>253</v>
      </c>
      <c r="B254" s="162" t="s">
        <v>2508</v>
      </c>
      <c r="C254" s="138" t="s">
        <v>2108</v>
      </c>
      <c r="D254" s="163" t="s">
        <v>2512</v>
      </c>
      <c r="E254" s="167" t="s">
        <v>2504</v>
      </c>
      <c r="F254" s="141">
        <v>0.43</v>
      </c>
      <c r="G254" s="176">
        <v>0.43</v>
      </c>
      <c r="H254" s="166"/>
      <c r="I254" s="167" t="s">
        <v>2196</v>
      </c>
      <c r="J254" s="189" t="s">
        <v>31</v>
      </c>
      <c r="K254" s="168"/>
      <c r="L254" s="177">
        <v>41275</v>
      </c>
      <c r="M254" s="178"/>
      <c r="N254" s="170">
        <v>1</v>
      </c>
      <c r="O254" s="161">
        <v>1</v>
      </c>
      <c r="P254" s="147"/>
      <c r="Q254" s="26">
        <f t="shared" si="58"/>
        <v>0.44</v>
      </c>
      <c r="R254" s="27">
        <f t="shared" si="59"/>
        <v>0.44040000000000001</v>
      </c>
      <c r="S254" s="28">
        <f t="shared" si="60"/>
        <v>1.0000000000000009E-2</v>
      </c>
      <c r="T254" s="29">
        <f t="shared" si="61"/>
        <v>2.3255813953488393E-2</v>
      </c>
      <c r="U254" s="151"/>
      <c r="V254" s="39"/>
      <c r="W254" s="47">
        <f t="shared" si="62"/>
        <v>0.44590000000000002</v>
      </c>
      <c r="X254" s="155">
        <f t="shared" si="63"/>
        <v>0.44590150000000001</v>
      </c>
      <c r="Y254" s="28">
        <f t="shared" si="64"/>
        <v>5.5014999999999925E-3</v>
      </c>
      <c r="Z254" s="29">
        <f t="shared" si="65"/>
        <v>1.2492052679382363E-2</v>
      </c>
      <c r="AA254" s="151"/>
    </row>
    <row r="255" spans="1:27" ht="39" customHeight="1" x14ac:dyDescent="0.25">
      <c r="A255" s="18">
        <v>254</v>
      </c>
      <c r="B255" s="162" t="s">
        <v>2508</v>
      </c>
      <c r="C255" s="138" t="s">
        <v>2108</v>
      </c>
      <c r="D255" s="163" t="s">
        <v>2513</v>
      </c>
      <c r="E255" s="167" t="s">
        <v>2504</v>
      </c>
      <c r="F255" s="141">
        <v>106.8</v>
      </c>
      <c r="G255" s="176">
        <v>106.8</v>
      </c>
      <c r="H255" s="166"/>
      <c r="I255" s="167" t="s">
        <v>2514</v>
      </c>
      <c r="J255" s="189" t="s">
        <v>31</v>
      </c>
      <c r="K255" s="168"/>
      <c r="L255" s="177">
        <v>41275</v>
      </c>
      <c r="M255" s="178"/>
      <c r="N255" s="170">
        <v>1</v>
      </c>
      <c r="O255" s="161">
        <v>1</v>
      </c>
      <c r="P255" s="147"/>
      <c r="Q255" s="26">
        <f t="shared" si="58"/>
        <v>109.38</v>
      </c>
      <c r="R255" s="27">
        <f t="shared" si="59"/>
        <v>109.386</v>
      </c>
      <c r="S255" s="28">
        <f t="shared" si="60"/>
        <v>2.5799999999999983</v>
      </c>
      <c r="T255" s="29">
        <f t="shared" si="61"/>
        <v>2.41573033707865E-2</v>
      </c>
      <c r="U255" s="151"/>
      <c r="V255" s="39"/>
      <c r="W255" s="47">
        <f t="shared" si="62"/>
        <v>110.75239999999999</v>
      </c>
      <c r="X255" s="155">
        <f t="shared" si="63"/>
        <v>110.7524499</v>
      </c>
      <c r="Y255" s="28">
        <f t="shared" si="64"/>
        <v>1.3664499000000063</v>
      </c>
      <c r="Z255" s="29">
        <f t="shared" si="65"/>
        <v>1.2491999890296805E-2</v>
      </c>
      <c r="AA255" s="151"/>
    </row>
    <row r="256" spans="1:27" ht="39" customHeight="1" x14ac:dyDescent="0.25">
      <c r="A256" s="18">
        <v>255</v>
      </c>
      <c r="B256" s="162" t="s">
        <v>2508</v>
      </c>
      <c r="C256" s="138" t="s">
        <v>2108</v>
      </c>
      <c r="D256" s="163" t="s">
        <v>2515</v>
      </c>
      <c r="E256" s="167" t="s">
        <v>2504</v>
      </c>
      <c r="F256" s="141">
        <v>53.4</v>
      </c>
      <c r="G256" s="176">
        <v>53.4</v>
      </c>
      <c r="H256" s="166"/>
      <c r="I256" s="167" t="s">
        <v>2516</v>
      </c>
      <c r="J256" s="189" t="s">
        <v>31</v>
      </c>
      <c r="K256" s="168"/>
      <c r="L256" s="177">
        <v>41275</v>
      </c>
      <c r="M256" s="178"/>
      <c r="N256" s="170">
        <v>1</v>
      </c>
      <c r="O256" s="161">
        <v>1</v>
      </c>
      <c r="P256" s="147"/>
      <c r="Q256" s="26">
        <f t="shared" si="58"/>
        <v>54.69</v>
      </c>
      <c r="R256" s="27">
        <f t="shared" si="59"/>
        <v>54.692999999999998</v>
      </c>
      <c r="S256" s="28">
        <f t="shared" si="60"/>
        <v>1.2899999999999991</v>
      </c>
      <c r="T256" s="29">
        <f t="shared" si="61"/>
        <v>2.41573033707865E-2</v>
      </c>
      <c r="U256" s="151"/>
      <c r="V256" s="39"/>
      <c r="W256" s="47">
        <f t="shared" si="62"/>
        <v>55.376199999999997</v>
      </c>
      <c r="X256" s="155">
        <f t="shared" si="63"/>
        <v>55.376224999999998</v>
      </c>
      <c r="Y256" s="28">
        <f t="shared" si="64"/>
        <v>0.68322500000000019</v>
      </c>
      <c r="Z256" s="29">
        <f t="shared" si="65"/>
        <v>1.2492000804490524E-2</v>
      </c>
      <c r="AA256" s="151"/>
    </row>
    <row r="257" spans="1:27" ht="39" customHeight="1" x14ac:dyDescent="0.25">
      <c r="A257" s="18">
        <v>256</v>
      </c>
      <c r="B257" s="162" t="s">
        <v>2508</v>
      </c>
      <c r="C257" s="138" t="s">
        <v>2108</v>
      </c>
      <c r="D257" s="163" t="s">
        <v>2517</v>
      </c>
      <c r="E257" s="167" t="s">
        <v>2504</v>
      </c>
      <c r="F257" s="141">
        <v>74.760000000000005</v>
      </c>
      <c r="G257" s="176">
        <v>74.760000000000005</v>
      </c>
      <c r="H257" s="166"/>
      <c r="I257" s="167" t="s">
        <v>2196</v>
      </c>
      <c r="J257" s="189" t="s">
        <v>31</v>
      </c>
      <c r="K257" s="168"/>
      <c r="L257" s="177">
        <v>41275</v>
      </c>
      <c r="M257" s="178"/>
      <c r="N257" s="170">
        <v>1</v>
      </c>
      <c r="O257" s="161">
        <v>1</v>
      </c>
      <c r="P257" s="147"/>
      <c r="Q257" s="26">
        <f t="shared" si="58"/>
        <v>76.569999999999993</v>
      </c>
      <c r="R257" s="27">
        <f t="shared" si="59"/>
        <v>76.5702</v>
      </c>
      <c r="S257" s="28">
        <f t="shared" si="60"/>
        <v>1.8099999999999881</v>
      </c>
      <c r="T257" s="29">
        <f t="shared" si="61"/>
        <v>2.4210807918672927E-2</v>
      </c>
      <c r="U257" s="151"/>
      <c r="V257" s="39"/>
      <c r="W257" s="47">
        <f t="shared" si="62"/>
        <v>77.526700000000005</v>
      </c>
      <c r="X257" s="155">
        <f t="shared" si="63"/>
        <v>77.526714900000002</v>
      </c>
      <c r="Y257" s="28">
        <f t="shared" si="64"/>
        <v>0.95651490000000194</v>
      </c>
      <c r="Z257" s="29">
        <f t="shared" si="65"/>
        <v>1.2491999498499442E-2</v>
      </c>
      <c r="AA257" s="151"/>
    </row>
    <row r="258" spans="1:27" ht="39" customHeight="1" x14ac:dyDescent="0.25">
      <c r="A258" s="18">
        <v>257</v>
      </c>
      <c r="B258" s="162" t="s">
        <v>2508</v>
      </c>
      <c r="C258" s="138" t="s">
        <v>2108</v>
      </c>
      <c r="D258" s="163" t="s">
        <v>2518</v>
      </c>
      <c r="E258" s="167" t="s">
        <v>2504</v>
      </c>
      <c r="F258" s="141">
        <v>74.760000000000005</v>
      </c>
      <c r="G258" s="176">
        <v>74.760000000000005</v>
      </c>
      <c r="H258" s="166"/>
      <c r="I258" s="167" t="s">
        <v>2196</v>
      </c>
      <c r="J258" s="189" t="s">
        <v>31</v>
      </c>
      <c r="K258" s="168"/>
      <c r="L258" s="177">
        <v>41275</v>
      </c>
      <c r="M258" s="178"/>
      <c r="N258" s="170">
        <v>6</v>
      </c>
      <c r="O258" s="161">
        <v>1</v>
      </c>
      <c r="P258" s="147"/>
      <c r="Q258" s="26">
        <f t="shared" si="58"/>
        <v>76.569999999999993</v>
      </c>
      <c r="R258" s="27">
        <f t="shared" si="59"/>
        <v>76.5702</v>
      </c>
      <c r="S258" s="28">
        <f t="shared" si="60"/>
        <v>1.8099999999999881</v>
      </c>
      <c r="T258" s="29">
        <f t="shared" si="61"/>
        <v>2.4210807918672927E-2</v>
      </c>
      <c r="U258" s="151"/>
      <c r="V258" s="39"/>
      <c r="W258" s="47">
        <f t="shared" si="62"/>
        <v>77.526700000000005</v>
      </c>
      <c r="X258" s="155">
        <f t="shared" si="63"/>
        <v>77.526714900000002</v>
      </c>
      <c r="Y258" s="28">
        <f t="shared" si="64"/>
        <v>0.95651490000000194</v>
      </c>
      <c r="Z258" s="29">
        <f t="shared" si="65"/>
        <v>1.2491999498499442E-2</v>
      </c>
      <c r="AA258" s="151"/>
    </row>
    <row r="259" spans="1:27" ht="39" customHeight="1" x14ac:dyDescent="0.25">
      <c r="A259" s="18">
        <v>258</v>
      </c>
      <c r="B259" s="162" t="s">
        <v>2508</v>
      </c>
      <c r="C259" s="138" t="s">
        <v>2108</v>
      </c>
      <c r="D259" s="163" t="s">
        <v>2519</v>
      </c>
      <c r="E259" s="167" t="s">
        <v>2504</v>
      </c>
      <c r="F259" s="141">
        <v>74.760000000000005</v>
      </c>
      <c r="G259" s="176">
        <v>74.760000000000005</v>
      </c>
      <c r="H259" s="166"/>
      <c r="I259" s="167" t="s">
        <v>2196</v>
      </c>
      <c r="J259" s="189" t="s">
        <v>31</v>
      </c>
      <c r="K259" s="168"/>
      <c r="L259" s="177">
        <v>41275</v>
      </c>
      <c r="M259" s="178"/>
      <c r="N259" s="170">
        <v>4</v>
      </c>
      <c r="O259" s="161">
        <v>1</v>
      </c>
      <c r="P259" s="147"/>
      <c r="Q259" s="26">
        <f t="shared" si="58"/>
        <v>76.569999999999993</v>
      </c>
      <c r="R259" s="27">
        <f t="shared" si="59"/>
        <v>76.5702</v>
      </c>
      <c r="S259" s="28">
        <f t="shared" si="60"/>
        <v>1.8099999999999881</v>
      </c>
      <c r="T259" s="29">
        <f t="shared" si="61"/>
        <v>2.4210807918672927E-2</v>
      </c>
      <c r="U259" s="151"/>
      <c r="V259" s="39"/>
      <c r="W259" s="47">
        <f t="shared" si="62"/>
        <v>77.526700000000005</v>
      </c>
      <c r="X259" s="155">
        <f t="shared" si="63"/>
        <v>77.526714900000002</v>
      </c>
      <c r="Y259" s="28">
        <f t="shared" si="64"/>
        <v>0.95651490000000194</v>
      </c>
      <c r="Z259" s="29">
        <f t="shared" si="65"/>
        <v>1.2491999498499442E-2</v>
      </c>
      <c r="AA259" s="151"/>
    </row>
    <row r="260" spans="1:27" ht="39" customHeight="1" x14ac:dyDescent="0.25">
      <c r="A260" s="18">
        <v>259</v>
      </c>
      <c r="B260" s="162" t="s">
        <v>2508</v>
      </c>
      <c r="C260" s="138" t="s">
        <v>2108</v>
      </c>
      <c r="D260" s="163" t="s">
        <v>2520</v>
      </c>
      <c r="E260" s="167" t="s">
        <v>2504</v>
      </c>
      <c r="F260" s="141">
        <v>74.760000000000005</v>
      </c>
      <c r="G260" s="176">
        <v>74.760000000000005</v>
      </c>
      <c r="H260" s="166"/>
      <c r="I260" s="167" t="s">
        <v>2196</v>
      </c>
      <c r="J260" s="189" t="s">
        <v>31</v>
      </c>
      <c r="K260" s="168"/>
      <c r="L260" s="177">
        <v>41275</v>
      </c>
      <c r="M260" s="178"/>
      <c r="N260" s="170">
        <v>4</v>
      </c>
      <c r="O260" s="161">
        <v>1</v>
      </c>
      <c r="P260" s="147"/>
      <c r="Q260" s="26">
        <f t="shared" si="58"/>
        <v>76.569999999999993</v>
      </c>
      <c r="R260" s="27">
        <f t="shared" si="59"/>
        <v>76.5702</v>
      </c>
      <c r="S260" s="28">
        <f t="shared" si="60"/>
        <v>1.8099999999999881</v>
      </c>
      <c r="T260" s="29">
        <f t="shared" si="61"/>
        <v>2.4210807918672927E-2</v>
      </c>
      <c r="U260" s="151"/>
      <c r="V260" s="39"/>
      <c r="W260" s="47">
        <f t="shared" si="62"/>
        <v>77.526700000000005</v>
      </c>
      <c r="X260" s="155">
        <f t="shared" si="63"/>
        <v>77.526714900000002</v>
      </c>
      <c r="Y260" s="28">
        <f t="shared" si="64"/>
        <v>0.95651490000000194</v>
      </c>
      <c r="Z260" s="29">
        <f t="shared" si="65"/>
        <v>1.2491999498499442E-2</v>
      </c>
      <c r="AA260" s="151"/>
    </row>
    <row r="261" spans="1:27" ht="39" customHeight="1" x14ac:dyDescent="0.25">
      <c r="A261" s="18">
        <v>260</v>
      </c>
      <c r="B261" s="162" t="s">
        <v>2508</v>
      </c>
      <c r="C261" s="138" t="s">
        <v>2108</v>
      </c>
      <c r="D261" s="163" t="s">
        <v>2521</v>
      </c>
      <c r="E261" s="167" t="s">
        <v>2504</v>
      </c>
      <c r="F261" s="141">
        <v>74.760000000000005</v>
      </c>
      <c r="G261" s="194">
        <v>74.760000000000005</v>
      </c>
      <c r="H261" s="166"/>
      <c r="I261" s="167" t="s">
        <v>2522</v>
      </c>
      <c r="J261" s="189" t="s">
        <v>31</v>
      </c>
      <c r="K261" s="168"/>
      <c r="L261" s="177">
        <v>41275</v>
      </c>
      <c r="M261" s="178"/>
      <c r="N261" s="170">
        <v>1</v>
      </c>
      <c r="O261" s="161">
        <v>1</v>
      </c>
      <c r="P261" s="147"/>
      <c r="Q261" s="26">
        <f t="shared" si="58"/>
        <v>76.569999999999993</v>
      </c>
      <c r="R261" s="27">
        <f t="shared" si="59"/>
        <v>76.5702</v>
      </c>
      <c r="S261" s="28">
        <f t="shared" si="60"/>
        <v>1.8099999999999881</v>
      </c>
      <c r="T261" s="29">
        <f t="shared" si="61"/>
        <v>2.4210807918672927E-2</v>
      </c>
      <c r="U261" s="151"/>
      <c r="V261" s="39"/>
      <c r="W261" s="47">
        <f t="shared" si="62"/>
        <v>77.526700000000005</v>
      </c>
      <c r="X261" s="155">
        <f t="shared" si="63"/>
        <v>77.526714900000002</v>
      </c>
      <c r="Y261" s="28">
        <f t="shared" si="64"/>
        <v>0.95651490000000194</v>
      </c>
      <c r="Z261" s="29">
        <f t="shared" si="65"/>
        <v>1.2491999498499442E-2</v>
      </c>
      <c r="AA261" s="151"/>
    </row>
    <row r="262" spans="1:27" ht="39" customHeight="1" x14ac:dyDescent="0.25">
      <c r="A262" s="18">
        <v>261</v>
      </c>
      <c r="B262" s="162" t="s">
        <v>2508</v>
      </c>
      <c r="C262" s="138" t="s">
        <v>2108</v>
      </c>
      <c r="D262" s="163" t="s">
        <v>2523</v>
      </c>
      <c r="E262" s="167" t="s">
        <v>2504</v>
      </c>
      <c r="F262" s="141">
        <v>2.14</v>
      </c>
      <c r="G262" s="194">
        <v>2.14</v>
      </c>
      <c r="H262" s="166"/>
      <c r="I262" s="167" t="s">
        <v>2522</v>
      </c>
      <c r="J262" s="189" t="s">
        <v>31</v>
      </c>
      <c r="K262" s="168"/>
      <c r="L262" s="177">
        <v>41275</v>
      </c>
      <c r="M262" s="178"/>
      <c r="N262" s="170">
        <v>1</v>
      </c>
      <c r="O262" s="161">
        <v>1</v>
      </c>
      <c r="P262" s="147"/>
      <c r="Q262" s="26">
        <f t="shared" si="58"/>
        <v>2.19</v>
      </c>
      <c r="R262" s="27">
        <f t="shared" si="59"/>
        <v>2.1918000000000002</v>
      </c>
      <c r="S262" s="28">
        <f t="shared" si="60"/>
        <v>4.9999999999999822E-2</v>
      </c>
      <c r="T262" s="29">
        <f t="shared" si="61"/>
        <v>2.3364485981308327E-2</v>
      </c>
      <c r="U262" s="151"/>
      <c r="V262" s="39"/>
      <c r="W262" s="47">
        <f t="shared" si="62"/>
        <v>2.2191999999999998</v>
      </c>
      <c r="X262" s="155">
        <f t="shared" si="63"/>
        <v>2.2191799999999997</v>
      </c>
      <c r="Y262" s="28">
        <f t="shared" si="64"/>
        <v>2.7379999999999516E-2</v>
      </c>
      <c r="Z262" s="29">
        <f t="shared" si="65"/>
        <v>1.2492015694862448E-2</v>
      </c>
      <c r="AA262" s="151"/>
    </row>
    <row r="263" spans="1:27" ht="39" customHeight="1" x14ac:dyDescent="0.25">
      <c r="A263" s="18">
        <v>262</v>
      </c>
      <c r="B263" s="162" t="s">
        <v>2508</v>
      </c>
      <c r="C263" s="138" t="s">
        <v>2108</v>
      </c>
      <c r="D263" s="163" t="s">
        <v>2524</v>
      </c>
      <c r="E263" s="167" t="s">
        <v>2525</v>
      </c>
      <c r="F263" s="141">
        <v>70</v>
      </c>
      <c r="G263" s="194">
        <v>70</v>
      </c>
      <c r="H263" s="166"/>
      <c r="I263" s="167"/>
      <c r="J263" s="189" t="s">
        <v>31</v>
      </c>
      <c r="K263" s="168"/>
      <c r="L263" s="177">
        <v>41275</v>
      </c>
      <c r="M263" s="178"/>
      <c r="N263" s="170">
        <v>6</v>
      </c>
      <c r="O263" s="161">
        <v>1</v>
      </c>
      <c r="P263" s="147"/>
      <c r="Q263" s="26">
        <f t="shared" si="58"/>
        <v>71.69</v>
      </c>
      <c r="R263" s="27">
        <f t="shared" si="59"/>
        <v>71.694900000000004</v>
      </c>
      <c r="S263" s="28">
        <f t="shared" si="60"/>
        <v>1.6899999999999977</v>
      </c>
      <c r="T263" s="29">
        <f t="shared" si="61"/>
        <v>2.4142857142857112E-2</v>
      </c>
      <c r="U263" s="151"/>
      <c r="V263" s="39"/>
      <c r="W263" s="47">
        <f t="shared" si="62"/>
        <v>72.590500000000006</v>
      </c>
      <c r="X263" s="155">
        <f t="shared" si="63"/>
        <v>72.590512700000005</v>
      </c>
      <c r="Y263" s="28">
        <f t="shared" si="64"/>
        <v>0.89561270000000093</v>
      </c>
      <c r="Z263" s="29">
        <f t="shared" si="65"/>
        <v>1.2492000128321553E-2</v>
      </c>
      <c r="AA263" s="151"/>
    </row>
    <row r="264" spans="1:27" ht="39" customHeight="1" x14ac:dyDescent="0.25">
      <c r="A264" s="18">
        <v>263</v>
      </c>
      <c r="B264" s="162" t="s">
        <v>2508</v>
      </c>
      <c r="C264" s="138" t="s">
        <v>2108</v>
      </c>
      <c r="D264" s="163" t="s">
        <v>2526</v>
      </c>
      <c r="E264" s="167" t="s">
        <v>2525</v>
      </c>
      <c r="F264" s="141">
        <v>10</v>
      </c>
      <c r="G264" s="194">
        <v>10</v>
      </c>
      <c r="H264" s="166"/>
      <c r="I264" s="167"/>
      <c r="J264" s="189" t="s">
        <v>31</v>
      </c>
      <c r="K264" s="168"/>
      <c r="L264" s="177">
        <v>41275</v>
      </c>
      <c r="M264" s="178"/>
      <c r="N264" s="170">
        <v>6</v>
      </c>
      <c r="O264" s="161">
        <v>1</v>
      </c>
      <c r="P264" s="147"/>
      <c r="Q264" s="26">
        <f t="shared" si="58"/>
        <v>10.24</v>
      </c>
      <c r="R264" s="27">
        <f t="shared" si="59"/>
        <v>10.242100000000001</v>
      </c>
      <c r="S264" s="28">
        <f t="shared" si="60"/>
        <v>0.24000000000000021</v>
      </c>
      <c r="T264" s="29">
        <f t="shared" si="61"/>
        <v>2.4000000000000021E-2</v>
      </c>
      <c r="U264" s="151"/>
      <c r="V264" s="39"/>
      <c r="W264" s="47">
        <f t="shared" si="62"/>
        <v>10.37</v>
      </c>
      <c r="X264" s="155">
        <f t="shared" si="63"/>
        <v>10.3700443</v>
      </c>
      <c r="Y264" s="28">
        <f t="shared" si="64"/>
        <v>0.12794429999999934</v>
      </c>
      <c r="Z264" s="29">
        <f t="shared" si="65"/>
        <v>1.2491998711201739E-2</v>
      </c>
      <c r="AA264" s="151"/>
    </row>
    <row r="265" spans="1:27" ht="39" customHeight="1" x14ac:dyDescent="0.25">
      <c r="A265" s="18">
        <v>264</v>
      </c>
      <c r="B265" s="210" t="s">
        <v>2527</v>
      </c>
      <c r="C265" s="138" t="s">
        <v>2108</v>
      </c>
      <c r="D265" s="211" t="s">
        <v>2528</v>
      </c>
      <c r="E265" s="212" t="s">
        <v>2529</v>
      </c>
      <c r="F265" s="141">
        <v>400</v>
      </c>
      <c r="G265" s="213">
        <v>400</v>
      </c>
      <c r="H265" s="214"/>
      <c r="J265" s="164" t="s">
        <v>31</v>
      </c>
      <c r="K265" s="215"/>
      <c r="L265" s="177">
        <v>41275</v>
      </c>
      <c r="M265" s="216"/>
      <c r="N265" s="217">
        <v>2</v>
      </c>
      <c r="O265" s="167">
        <v>1</v>
      </c>
      <c r="P265" s="147"/>
      <c r="Q265" s="26">
        <f t="shared" si="58"/>
        <v>409.68</v>
      </c>
      <c r="R265" s="27">
        <f t="shared" si="59"/>
        <v>409.68560000000002</v>
      </c>
      <c r="S265" s="28">
        <f t="shared" si="60"/>
        <v>9.6800000000000068</v>
      </c>
      <c r="T265" s="29">
        <f t="shared" si="61"/>
        <v>2.4200000000000017E-2</v>
      </c>
      <c r="U265" s="215"/>
      <c r="V265" s="39"/>
      <c r="W265" s="47">
        <f t="shared" si="62"/>
        <v>414.80339999999995</v>
      </c>
      <c r="X265" s="155">
        <f t="shared" si="63"/>
        <v>414.80339250000003</v>
      </c>
      <c r="Y265" s="28">
        <f t="shared" si="64"/>
        <v>5.1177925000000073</v>
      </c>
      <c r="Z265" s="29">
        <f t="shared" si="65"/>
        <v>1.2491999962898397E-2</v>
      </c>
      <c r="AA265" s="215"/>
    </row>
    <row r="266" spans="1:27" ht="39" customHeight="1" x14ac:dyDescent="0.25">
      <c r="A266" s="18">
        <v>265</v>
      </c>
      <c r="B266" s="162" t="s">
        <v>2508</v>
      </c>
      <c r="C266" s="138" t="s">
        <v>2108</v>
      </c>
      <c r="D266" s="163" t="s">
        <v>2434</v>
      </c>
      <c r="E266" s="164" t="s">
        <v>2183</v>
      </c>
      <c r="F266" s="141">
        <v>70</v>
      </c>
      <c r="G266" s="176">
        <v>70</v>
      </c>
      <c r="H266" s="166"/>
      <c r="I266" s="167"/>
      <c r="J266" s="168" t="s">
        <v>31</v>
      </c>
      <c r="K266" s="168"/>
      <c r="L266" s="177">
        <v>41275</v>
      </c>
      <c r="M266" s="178"/>
      <c r="N266" s="170">
        <v>1</v>
      </c>
      <c r="O266" s="161">
        <v>1</v>
      </c>
      <c r="P266" s="147"/>
      <c r="Q266" s="26">
        <f t="shared" si="58"/>
        <v>71.69</v>
      </c>
      <c r="R266" s="27">
        <f t="shared" si="59"/>
        <v>71.694900000000004</v>
      </c>
      <c r="S266" s="28">
        <f t="shared" si="60"/>
        <v>1.6899999999999977</v>
      </c>
      <c r="T266" s="29">
        <f t="shared" si="61"/>
        <v>2.4142857142857112E-2</v>
      </c>
      <c r="U266" s="151"/>
      <c r="V266" s="39"/>
      <c r="W266" s="47">
        <f t="shared" si="62"/>
        <v>72.590500000000006</v>
      </c>
      <c r="X266" s="155">
        <f t="shared" si="63"/>
        <v>72.590512700000005</v>
      </c>
      <c r="Y266" s="28">
        <f t="shared" si="64"/>
        <v>0.89561270000000093</v>
      </c>
      <c r="Z266" s="29">
        <f t="shared" si="65"/>
        <v>1.2492000128321553E-2</v>
      </c>
      <c r="AA266" s="151"/>
    </row>
    <row r="267" spans="1:27" ht="39" customHeight="1" x14ac:dyDescent="0.25">
      <c r="A267" s="18">
        <v>266</v>
      </c>
      <c r="B267" s="162" t="s">
        <v>2530</v>
      </c>
      <c r="C267" s="138" t="s">
        <v>2108</v>
      </c>
      <c r="D267" s="163" t="s">
        <v>2531</v>
      </c>
      <c r="E267" s="164" t="s">
        <v>2405</v>
      </c>
      <c r="F267" s="141">
        <v>36.130000000000003</v>
      </c>
      <c r="G267" s="176">
        <v>35</v>
      </c>
      <c r="H267" s="166"/>
      <c r="I267" s="167" t="s">
        <v>2532</v>
      </c>
      <c r="J267" s="168" t="s">
        <v>31</v>
      </c>
      <c r="K267" s="168"/>
      <c r="L267" s="177">
        <v>41275</v>
      </c>
      <c r="M267" s="178"/>
      <c r="N267" s="170">
        <v>1</v>
      </c>
      <c r="O267" s="161">
        <v>1</v>
      </c>
      <c r="P267" s="147"/>
      <c r="Q267" s="26">
        <f t="shared" si="58"/>
        <v>37</v>
      </c>
      <c r="R267" s="27">
        <f t="shared" si="59"/>
        <v>37.004800000000003</v>
      </c>
      <c r="S267" s="28">
        <f t="shared" si="60"/>
        <v>0.86999999999999744</v>
      </c>
      <c r="T267" s="29">
        <f t="shared" si="61"/>
        <v>2.4079712150567322E-2</v>
      </c>
      <c r="U267" s="151"/>
      <c r="V267" s="39"/>
      <c r="W267" s="47">
        <f t="shared" si="62"/>
        <v>37.467100000000002</v>
      </c>
      <c r="X267" s="155">
        <f t="shared" si="63"/>
        <v>37.467064000000001</v>
      </c>
      <c r="Y267" s="28">
        <f t="shared" si="64"/>
        <v>0.46226399999999757</v>
      </c>
      <c r="Z267" s="29">
        <f t="shared" si="65"/>
        <v>1.249200103770315E-2</v>
      </c>
      <c r="AA267" s="151"/>
    </row>
    <row r="268" spans="1:27" ht="39" customHeight="1" x14ac:dyDescent="0.25">
      <c r="A268" s="18">
        <v>267</v>
      </c>
      <c r="B268" s="162" t="s">
        <v>2530</v>
      </c>
      <c r="C268" s="138" t="s">
        <v>2108</v>
      </c>
      <c r="D268" s="163" t="s">
        <v>2533</v>
      </c>
      <c r="E268" s="164" t="s">
        <v>2405</v>
      </c>
      <c r="F268" s="141">
        <v>36.130000000000003</v>
      </c>
      <c r="G268" s="176">
        <v>35</v>
      </c>
      <c r="H268" s="166"/>
      <c r="I268" s="218"/>
      <c r="J268" s="161" t="s">
        <v>31</v>
      </c>
      <c r="K268" s="179"/>
      <c r="L268" s="177">
        <v>41275</v>
      </c>
      <c r="M268" s="180"/>
      <c r="N268" s="170">
        <v>1</v>
      </c>
      <c r="O268" s="161">
        <v>1</v>
      </c>
      <c r="P268" s="147"/>
      <c r="Q268" s="26">
        <f t="shared" si="58"/>
        <v>37</v>
      </c>
      <c r="R268" s="27">
        <f t="shared" si="59"/>
        <v>37.004800000000003</v>
      </c>
      <c r="S268" s="28">
        <f t="shared" si="60"/>
        <v>0.86999999999999744</v>
      </c>
      <c r="T268" s="29">
        <f t="shared" si="61"/>
        <v>2.4079712150567322E-2</v>
      </c>
      <c r="U268" s="151"/>
      <c r="V268" s="39"/>
      <c r="W268" s="47">
        <f t="shared" si="62"/>
        <v>37.467100000000002</v>
      </c>
      <c r="X268" s="155">
        <f t="shared" si="63"/>
        <v>37.467064000000001</v>
      </c>
      <c r="Y268" s="28">
        <f t="shared" si="64"/>
        <v>0.46226399999999757</v>
      </c>
      <c r="Z268" s="29">
        <f t="shared" si="65"/>
        <v>1.249200103770315E-2</v>
      </c>
      <c r="AA268" s="151"/>
    </row>
    <row r="269" spans="1:27" ht="39" customHeight="1" x14ac:dyDescent="0.25">
      <c r="A269" s="18">
        <v>268</v>
      </c>
      <c r="B269" s="162" t="s">
        <v>2530</v>
      </c>
      <c r="C269" s="138" t="s">
        <v>2108</v>
      </c>
      <c r="D269" s="163" t="s">
        <v>2534</v>
      </c>
      <c r="E269" s="164" t="s">
        <v>2405</v>
      </c>
      <c r="F269" s="141">
        <v>4.12</v>
      </c>
      <c r="G269" s="176">
        <v>4</v>
      </c>
      <c r="H269" s="166"/>
      <c r="I269" s="218"/>
      <c r="J269" s="161" t="s">
        <v>31</v>
      </c>
      <c r="K269" s="181"/>
      <c r="L269" s="177">
        <v>41275</v>
      </c>
      <c r="M269" s="180"/>
      <c r="N269" s="170">
        <v>1</v>
      </c>
      <c r="O269" s="161">
        <v>1</v>
      </c>
      <c r="P269" s="147"/>
      <c r="Q269" s="26">
        <f t="shared" si="58"/>
        <v>4.21</v>
      </c>
      <c r="R269" s="27">
        <f t="shared" si="59"/>
        <v>4.2196999999999996</v>
      </c>
      <c r="S269" s="28">
        <f t="shared" si="60"/>
        <v>8.9999999999999858E-2</v>
      </c>
      <c r="T269" s="29">
        <f t="shared" si="61"/>
        <v>2.1844660194174723E-2</v>
      </c>
      <c r="U269" s="151"/>
      <c r="V269" s="39"/>
      <c r="W269" s="47">
        <f t="shared" si="62"/>
        <v>4.2724000000000002</v>
      </c>
      <c r="X269" s="155">
        <f t="shared" si="63"/>
        <v>4.2724125000000006</v>
      </c>
      <c r="Y269" s="28">
        <f t="shared" si="64"/>
        <v>5.271250000000105E-2</v>
      </c>
      <c r="Z269" s="29">
        <f t="shared" si="65"/>
        <v>1.2492001801076156E-2</v>
      </c>
      <c r="AA269" s="151"/>
    </row>
    <row r="270" spans="1:27" ht="39" customHeight="1" x14ac:dyDescent="0.25">
      <c r="A270" s="18">
        <v>269</v>
      </c>
      <c r="B270" s="162" t="s">
        <v>2530</v>
      </c>
      <c r="C270" s="138" t="s">
        <v>2108</v>
      </c>
      <c r="D270" s="163" t="s">
        <v>2535</v>
      </c>
      <c r="E270" s="164" t="s">
        <v>2405</v>
      </c>
      <c r="F270" s="141">
        <v>626.6</v>
      </c>
      <c r="G270" s="176">
        <v>607</v>
      </c>
      <c r="H270" s="166"/>
      <c r="I270" s="218"/>
      <c r="J270" s="161" t="s">
        <v>31</v>
      </c>
      <c r="K270" s="179"/>
      <c r="L270" s="177">
        <v>41275</v>
      </c>
      <c r="M270" s="180"/>
      <c r="N270" s="170">
        <v>1</v>
      </c>
      <c r="O270" s="161">
        <v>1</v>
      </c>
      <c r="P270" s="147"/>
      <c r="Q270" s="26">
        <f t="shared" si="58"/>
        <v>641.77</v>
      </c>
      <c r="R270" s="27">
        <f t="shared" si="59"/>
        <v>641.77239999999995</v>
      </c>
      <c r="S270" s="28">
        <f t="shared" si="60"/>
        <v>15.169999999999959</v>
      </c>
      <c r="T270" s="29">
        <f t="shared" si="61"/>
        <v>2.4210022342802361E-2</v>
      </c>
      <c r="U270" s="151"/>
      <c r="V270" s="39"/>
      <c r="W270" s="47">
        <f t="shared" si="62"/>
        <v>649.7894</v>
      </c>
      <c r="X270" s="155">
        <f t="shared" si="63"/>
        <v>649.78942080000002</v>
      </c>
      <c r="Y270" s="28">
        <f t="shared" si="64"/>
        <v>8.0170208000000684</v>
      </c>
      <c r="Z270" s="29">
        <f t="shared" si="65"/>
        <v>1.2491999967589864E-2</v>
      </c>
      <c r="AA270" s="151"/>
    </row>
    <row r="271" spans="1:27" ht="39" customHeight="1" x14ac:dyDescent="0.25">
      <c r="A271" s="18">
        <v>270</v>
      </c>
      <c r="B271" s="162" t="s">
        <v>2530</v>
      </c>
      <c r="C271" s="138" t="s">
        <v>2108</v>
      </c>
      <c r="D271" s="163" t="s">
        <v>2536</v>
      </c>
      <c r="E271" s="164" t="s">
        <v>2405</v>
      </c>
      <c r="F271" s="141">
        <v>3.87</v>
      </c>
      <c r="G271" s="176">
        <v>3.75</v>
      </c>
      <c r="H271" s="166"/>
      <c r="I271" s="218"/>
      <c r="J271" s="161" t="s">
        <v>31</v>
      </c>
      <c r="K271" s="181"/>
      <c r="L271" s="177">
        <v>41275</v>
      </c>
      <c r="M271" s="180"/>
      <c r="N271" s="170">
        <v>1</v>
      </c>
      <c r="O271" s="161">
        <v>1</v>
      </c>
      <c r="P271" s="147"/>
      <c r="Q271" s="26">
        <f t="shared" si="58"/>
        <v>3.96</v>
      </c>
      <c r="R271" s="27">
        <f t="shared" si="59"/>
        <v>3.9636999999999998</v>
      </c>
      <c r="S271" s="28">
        <f t="shared" si="60"/>
        <v>8.9999999999999858E-2</v>
      </c>
      <c r="T271" s="29">
        <f t="shared" si="61"/>
        <v>2.3255813953488334E-2</v>
      </c>
      <c r="U271" s="151"/>
      <c r="V271" s="39"/>
      <c r="W271" s="47">
        <f t="shared" si="62"/>
        <v>4.0132000000000003</v>
      </c>
      <c r="X271" s="155">
        <f t="shared" si="63"/>
        <v>4.0132145000000001</v>
      </c>
      <c r="Y271" s="28">
        <f t="shared" si="64"/>
        <v>4.951450000000035E-2</v>
      </c>
      <c r="Z271" s="29">
        <f t="shared" si="65"/>
        <v>1.2491989807503179E-2</v>
      </c>
      <c r="AA271" s="151"/>
    </row>
    <row r="272" spans="1:27" ht="39" customHeight="1" x14ac:dyDescent="0.25">
      <c r="A272" s="18">
        <v>271</v>
      </c>
      <c r="B272" s="162" t="s">
        <v>2530</v>
      </c>
      <c r="C272" s="138" t="s">
        <v>2108</v>
      </c>
      <c r="D272" s="163" t="s">
        <v>2537</v>
      </c>
      <c r="E272" s="164" t="s">
        <v>2405</v>
      </c>
      <c r="F272" s="141">
        <v>820.16</v>
      </c>
      <c r="G272" s="176">
        <v>794.5</v>
      </c>
      <c r="H272" s="166"/>
      <c r="I272" s="167"/>
      <c r="J272" s="161" t="s">
        <v>31</v>
      </c>
      <c r="K272" s="179"/>
      <c r="L272" s="177">
        <v>41275</v>
      </c>
      <c r="M272" s="180"/>
      <c r="N272" s="170">
        <v>1</v>
      </c>
      <c r="O272" s="161">
        <v>1</v>
      </c>
      <c r="P272" s="147"/>
      <c r="Q272" s="26">
        <f t="shared" si="58"/>
        <v>840.01</v>
      </c>
      <c r="R272" s="27">
        <f t="shared" si="59"/>
        <v>840.01930000000004</v>
      </c>
      <c r="S272" s="28">
        <f t="shared" si="60"/>
        <v>19.850000000000023</v>
      </c>
      <c r="T272" s="29">
        <f t="shared" si="61"/>
        <v>2.4202594615684771E-2</v>
      </c>
      <c r="U272" s="151"/>
      <c r="V272" s="39"/>
      <c r="W272" s="47">
        <f t="shared" si="62"/>
        <v>850.51279999999997</v>
      </c>
      <c r="X272" s="155">
        <f t="shared" si="63"/>
        <v>850.5128211</v>
      </c>
      <c r="Y272" s="28">
        <f t="shared" si="64"/>
        <v>10.493521099999953</v>
      </c>
      <c r="Z272" s="29">
        <f t="shared" si="65"/>
        <v>1.2492000005237917E-2</v>
      </c>
      <c r="AA272" s="151"/>
    </row>
    <row r="273" spans="1:27" ht="39" customHeight="1" x14ac:dyDescent="0.25">
      <c r="A273" s="18">
        <v>272</v>
      </c>
      <c r="B273" s="162" t="s">
        <v>2538</v>
      </c>
      <c r="C273" s="138" t="s">
        <v>2108</v>
      </c>
      <c r="D273" s="163" t="s">
        <v>2539</v>
      </c>
      <c r="E273" s="164" t="s">
        <v>2405</v>
      </c>
      <c r="F273" s="141">
        <v>3.61</v>
      </c>
      <c r="G273" s="176">
        <v>3.5</v>
      </c>
      <c r="H273" s="166"/>
      <c r="I273" s="167"/>
      <c r="J273" s="161" t="s">
        <v>31</v>
      </c>
      <c r="K273" s="181"/>
      <c r="L273" s="177">
        <v>41275</v>
      </c>
      <c r="M273" s="180"/>
      <c r="N273" s="170">
        <v>1</v>
      </c>
      <c r="O273" s="161">
        <v>1</v>
      </c>
      <c r="P273" s="147"/>
      <c r="Q273" s="26">
        <f t="shared" si="58"/>
        <v>3.69</v>
      </c>
      <c r="R273" s="27">
        <f t="shared" si="59"/>
        <v>3.6974</v>
      </c>
      <c r="S273" s="28">
        <f t="shared" si="60"/>
        <v>8.0000000000000071E-2</v>
      </c>
      <c r="T273" s="29">
        <f t="shared" si="61"/>
        <v>2.2160664819944619E-2</v>
      </c>
      <c r="U273" s="151"/>
      <c r="V273" s="39"/>
      <c r="W273" s="47">
        <f t="shared" si="62"/>
        <v>3.7436000000000003</v>
      </c>
      <c r="X273" s="155">
        <f t="shared" si="63"/>
        <v>3.7435879000000001</v>
      </c>
      <c r="Y273" s="28">
        <f t="shared" si="64"/>
        <v>4.6187900000000059E-2</v>
      </c>
      <c r="Z273" s="29">
        <f t="shared" si="65"/>
        <v>1.2491994374425287E-2</v>
      </c>
      <c r="AA273" s="151"/>
    </row>
    <row r="274" spans="1:27" ht="39" customHeight="1" x14ac:dyDescent="0.25">
      <c r="A274" s="18">
        <v>273</v>
      </c>
      <c r="B274" s="162" t="s">
        <v>2538</v>
      </c>
      <c r="C274" s="138" t="s">
        <v>2108</v>
      </c>
      <c r="D274" s="163" t="s">
        <v>2540</v>
      </c>
      <c r="E274" s="164" t="s">
        <v>2405</v>
      </c>
      <c r="F274" s="141">
        <v>1181.46</v>
      </c>
      <c r="G274" s="176">
        <v>1144.5</v>
      </c>
      <c r="H274" s="166"/>
      <c r="I274" s="167" t="s">
        <v>2541</v>
      </c>
      <c r="J274" s="161" t="s">
        <v>31</v>
      </c>
      <c r="K274" s="181"/>
      <c r="L274" s="177">
        <v>41275</v>
      </c>
      <c r="M274" s="180"/>
      <c r="N274" s="170">
        <v>1</v>
      </c>
      <c r="O274" s="161">
        <v>1</v>
      </c>
      <c r="P274" s="147"/>
      <c r="Q274" s="26">
        <f t="shared" si="58"/>
        <v>1210.06</v>
      </c>
      <c r="R274" s="27">
        <f t="shared" si="59"/>
        <v>1210.0678</v>
      </c>
      <c r="S274" s="28">
        <f t="shared" si="60"/>
        <v>28.599999999999909</v>
      </c>
      <c r="T274" s="29">
        <f t="shared" si="61"/>
        <v>2.4207336685118337E-2</v>
      </c>
      <c r="U274" s="151"/>
      <c r="V274" s="39"/>
      <c r="W274" s="47">
        <f t="shared" si="62"/>
        <v>1225.184</v>
      </c>
      <c r="X274" s="155">
        <f t="shared" si="63"/>
        <v>1225.1839669999999</v>
      </c>
      <c r="Y274" s="28">
        <f t="shared" si="64"/>
        <v>15.116166999999905</v>
      </c>
      <c r="Z274" s="29">
        <f t="shared" si="65"/>
        <v>1.249200003503928E-2</v>
      </c>
      <c r="AA274" s="151"/>
    </row>
    <row r="275" spans="1:27" ht="39" customHeight="1" x14ac:dyDescent="0.25">
      <c r="A275" s="18">
        <v>274</v>
      </c>
      <c r="B275" s="162" t="s">
        <v>2530</v>
      </c>
      <c r="C275" s="138" t="s">
        <v>2108</v>
      </c>
      <c r="D275" s="163" t="s">
        <v>2542</v>
      </c>
      <c r="E275" s="164" t="s">
        <v>2405</v>
      </c>
      <c r="F275" s="141">
        <v>3.35</v>
      </c>
      <c r="G275" s="176">
        <v>3.25</v>
      </c>
      <c r="H275" s="166"/>
      <c r="I275" s="167"/>
      <c r="J275" s="161" t="s">
        <v>31</v>
      </c>
      <c r="K275" s="181"/>
      <c r="L275" s="177">
        <v>41275</v>
      </c>
      <c r="M275" s="180"/>
      <c r="N275" s="170">
        <v>1</v>
      </c>
      <c r="O275" s="161">
        <v>1</v>
      </c>
      <c r="P275" s="147"/>
      <c r="Q275" s="26">
        <f t="shared" si="58"/>
        <v>3.43</v>
      </c>
      <c r="R275" s="27">
        <f t="shared" si="59"/>
        <v>3.4310999999999998</v>
      </c>
      <c r="S275" s="28">
        <f t="shared" si="60"/>
        <v>8.0000000000000071E-2</v>
      </c>
      <c r="T275" s="29">
        <f t="shared" si="61"/>
        <v>2.3880597014925394E-2</v>
      </c>
      <c r="U275" s="151"/>
      <c r="V275" s="39"/>
      <c r="W275" s="47">
        <f t="shared" si="62"/>
        <v>3.4739999999999998</v>
      </c>
      <c r="X275" s="155">
        <f t="shared" si="63"/>
        <v>3.4739613</v>
      </c>
      <c r="Y275" s="28">
        <f t="shared" si="64"/>
        <v>4.2861300000000213E-2</v>
      </c>
      <c r="Z275" s="29">
        <f t="shared" si="65"/>
        <v>1.2491999650257997E-2</v>
      </c>
      <c r="AA275" s="151"/>
    </row>
    <row r="276" spans="1:27" ht="39" customHeight="1" x14ac:dyDescent="0.25">
      <c r="A276" s="18">
        <v>275</v>
      </c>
      <c r="B276" s="162" t="s">
        <v>2530</v>
      </c>
      <c r="C276" s="138" t="s">
        <v>2108</v>
      </c>
      <c r="D276" s="163" t="s">
        <v>2543</v>
      </c>
      <c r="E276" s="164" t="s">
        <v>2405</v>
      </c>
      <c r="F276" s="141">
        <v>1852.46</v>
      </c>
      <c r="G276" s="176">
        <v>1794.5</v>
      </c>
      <c r="H276" s="166"/>
      <c r="I276" s="167" t="s">
        <v>2544</v>
      </c>
      <c r="J276" s="161" t="s">
        <v>31</v>
      </c>
      <c r="K276" s="181"/>
      <c r="L276" s="177">
        <v>41275</v>
      </c>
      <c r="M276" s="180"/>
      <c r="N276" s="170">
        <v>1</v>
      </c>
      <c r="O276" s="161">
        <v>1</v>
      </c>
      <c r="P276" s="147"/>
      <c r="Q276" s="26">
        <f t="shared" si="58"/>
        <v>1897.31</v>
      </c>
      <c r="R276" s="27">
        <f t="shared" si="59"/>
        <v>1897.3154</v>
      </c>
      <c r="S276" s="28">
        <f t="shared" si="60"/>
        <v>44.849999999999909</v>
      </c>
      <c r="T276" s="29">
        <f t="shared" si="61"/>
        <v>2.4211049091478309E-2</v>
      </c>
      <c r="U276" s="151"/>
      <c r="V276" s="39"/>
      <c r="W276" s="47">
        <f t="shared" si="62"/>
        <v>1921.0167000000001</v>
      </c>
      <c r="X276" s="155">
        <f t="shared" si="63"/>
        <v>1921.0166640000002</v>
      </c>
      <c r="Y276" s="28">
        <f t="shared" si="64"/>
        <v>23.701264000000265</v>
      </c>
      <c r="Z276" s="29">
        <f t="shared" si="65"/>
        <v>1.2492000012227944E-2</v>
      </c>
      <c r="AA276" s="151"/>
    </row>
    <row r="277" spans="1:27" ht="39" customHeight="1" x14ac:dyDescent="0.25">
      <c r="A277" s="18">
        <v>276</v>
      </c>
      <c r="B277" s="162" t="s">
        <v>2530</v>
      </c>
      <c r="C277" s="138" t="s">
        <v>2108</v>
      </c>
      <c r="D277" s="163" t="s">
        <v>2545</v>
      </c>
      <c r="E277" s="164" t="s">
        <v>2405</v>
      </c>
      <c r="F277" s="141">
        <v>3.09</v>
      </c>
      <c r="G277" s="176">
        <v>3</v>
      </c>
      <c r="H277" s="166"/>
      <c r="I277" s="218"/>
      <c r="J277" s="161" t="s">
        <v>31</v>
      </c>
      <c r="K277" s="179"/>
      <c r="L277" s="177">
        <v>41275</v>
      </c>
      <c r="M277" s="180"/>
      <c r="N277" s="170">
        <v>1</v>
      </c>
      <c r="O277" s="161">
        <v>1</v>
      </c>
      <c r="P277" s="147"/>
      <c r="Q277" s="26">
        <f t="shared" si="58"/>
        <v>3.16</v>
      </c>
      <c r="R277" s="27">
        <f t="shared" si="59"/>
        <v>3.1648000000000001</v>
      </c>
      <c r="S277" s="28">
        <f t="shared" si="60"/>
        <v>7.0000000000000284E-2</v>
      </c>
      <c r="T277" s="29">
        <f t="shared" si="61"/>
        <v>2.2653721682847988E-2</v>
      </c>
      <c r="U277" s="151"/>
      <c r="V277" s="39"/>
      <c r="W277" s="47">
        <f t="shared" si="62"/>
        <v>3.2042999999999999</v>
      </c>
      <c r="X277" s="155">
        <f t="shared" si="63"/>
        <v>3.2043347</v>
      </c>
      <c r="Y277" s="28">
        <f t="shared" si="64"/>
        <v>3.9534699999999923E-2</v>
      </c>
      <c r="Z277" s="29">
        <f t="shared" si="65"/>
        <v>1.2492005813953464E-2</v>
      </c>
      <c r="AA277" s="151"/>
    </row>
    <row r="278" spans="1:27" ht="39" customHeight="1" x14ac:dyDescent="0.25">
      <c r="A278" s="18">
        <v>277</v>
      </c>
      <c r="B278" s="162" t="s">
        <v>2530</v>
      </c>
      <c r="C278" s="138" t="s">
        <v>2108</v>
      </c>
      <c r="D278" s="163" t="s">
        <v>2546</v>
      </c>
      <c r="E278" s="164" t="s">
        <v>2405</v>
      </c>
      <c r="F278" s="141">
        <v>3400.91</v>
      </c>
      <c r="G278" s="176">
        <v>3294.5</v>
      </c>
      <c r="H278" s="166"/>
      <c r="I278" s="218"/>
      <c r="J278" s="161" t="s">
        <v>31</v>
      </c>
      <c r="K278" s="168"/>
      <c r="L278" s="177">
        <v>41275</v>
      </c>
      <c r="M278" s="180"/>
      <c r="N278" s="170">
        <v>1</v>
      </c>
      <c r="O278" s="161">
        <v>1</v>
      </c>
      <c r="P278" s="147"/>
      <c r="Q278" s="26">
        <f t="shared" si="58"/>
        <v>3483.25</v>
      </c>
      <c r="R278" s="27">
        <f t="shared" si="59"/>
        <v>3483.2595999999999</v>
      </c>
      <c r="S278" s="28">
        <f t="shared" si="60"/>
        <v>82.340000000000146</v>
      </c>
      <c r="T278" s="29">
        <f t="shared" si="61"/>
        <v>2.4211167011182345E-2</v>
      </c>
      <c r="U278" s="151"/>
      <c r="V278" s="39"/>
      <c r="W278" s="47">
        <f t="shared" si="62"/>
        <v>3526.7725</v>
      </c>
      <c r="X278" s="155">
        <f t="shared" si="63"/>
        <v>3526.7724788999999</v>
      </c>
      <c r="Y278" s="28">
        <f t="shared" si="64"/>
        <v>43.512878900000032</v>
      </c>
      <c r="Z278" s="29">
        <f t="shared" si="65"/>
        <v>1.2491999993339581E-2</v>
      </c>
      <c r="AA278" s="151"/>
    </row>
    <row r="279" spans="1:27" ht="39" customHeight="1" x14ac:dyDescent="0.25">
      <c r="A279" s="18">
        <v>278</v>
      </c>
      <c r="B279" s="162" t="s">
        <v>2530</v>
      </c>
      <c r="C279" s="138" t="s">
        <v>2108</v>
      </c>
      <c r="D279" s="163" t="s">
        <v>2547</v>
      </c>
      <c r="E279" s="164" t="s">
        <v>2405</v>
      </c>
      <c r="F279" s="141">
        <v>2.83</v>
      </c>
      <c r="G279" s="176">
        <v>2.75</v>
      </c>
      <c r="H279" s="166"/>
      <c r="I279" s="218"/>
      <c r="J279" s="161" t="s">
        <v>31</v>
      </c>
      <c r="K279" s="179"/>
      <c r="L279" s="177">
        <v>41275</v>
      </c>
      <c r="M279" s="180"/>
      <c r="N279" s="170">
        <v>1</v>
      </c>
      <c r="O279" s="161">
        <v>1</v>
      </c>
      <c r="P279" s="147"/>
      <c r="Q279" s="26">
        <f t="shared" si="58"/>
        <v>2.89</v>
      </c>
      <c r="R279" s="27">
        <f t="shared" si="59"/>
        <v>2.8984999999999999</v>
      </c>
      <c r="S279" s="28">
        <f t="shared" si="60"/>
        <v>6.0000000000000053E-2</v>
      </c>
      <c r="T279" s="29">
        <f t="shared" si="61"/>
        <v>2.1201413427561856E-2</v>
      </c>
      <c r="U279" s="151"/>
      <c r="V279" s="39"/>
      <c r="W279" s="47">
        <f t="shared" si="62"/>
        <v>2.9347000000000003</v>
      </c>
      <c r="X279" s="155">
        <f t="shared" si="63"/>
        <v>2.9347080999999999</v>
      </c>
      <c r="Y279" s="28">
        <f t="shared" si="64"/>
        <v>3.6208100000000076E-2</v>
      </c>
      <c r="Z279" s="29">
        <f t="shared" si="65"/>
        <v>1.2492013110229455E-2</v>
      </c>
      <c r="AA279" s="151"/>
    </row>
    <row r="280" spans="1:27" ht="39" customHeight="1" x14ac:dyDescent="0.25">
      <c r="A280" s="18">
        <v>279</v>
      </c>
      <c r="B280" s="162" t="s">
        <v>2530</v>
      </c>
      <c r="C280" s="138" t="s">
        <v>2108</v>
      </c>
      <c r="D280" s="163" t="s">
        <v>2548</v>
      </c>
      <c r="E280" s="164" t="s">
        <v>2405</v>
      </c>
      <c r="F280" s="141">
        <v>14756.21</v>
      </c>
      <c r="G280" s="176">
        <v>14294.5</v>
      </c>
      <c r="H280" s="166"/>
      <c r="I280" s="218"/>
      <c r="J280" s="161" t="s">
        <v>31</v>
      </c>
      <c r="K280" s="181"/>
      <c r="L280" s="177">
        <v>41275</v>
      </c>
      <c r="M280" s="180"/>
      <c r="N280" s="170">
        <v>1</v>
      </c>
      <c r="O280" s="161">
        <v>1</v>
      </c>
      <c r="P280" s="147"/>
      <c r="Q280" s="26">
        <f t="shared" si="58"/>
        <v>15113.51</v>
      </c>
      <c r="R280" s="27">
        <f t="shared" si="59"/>
        <v>15113.516799999999</v>
      </c>
      <c r="S280" s="28">
        <f t="shared" si="60"/>
        <v>357.30000000000109</v>
      </c>
      <c r="T280" s="29">
        <f t="shared" si="61"/>
        <v>2.4213534505133846E-2</v>
      </c>
      <c r="U280" s="151"/>
      <c r="V280" s="39"/>
      <c r="W280" s="47">
        <f t="shared" si="62"/>
        <v>15302.314899999999</v>
      </c>
      <c r="X280" s="155">
        <f t="shared" si="63"/>
        <v>15302.314851900001</v>
      </c>
      <c r="Y280" s="28">
        <f t="shared" si="64"/>
        <v>188.79805190000116</v>
      </c>
      <c r="Z280" s="29">
        <f t="shared" si="65"/>
        <v>1.2492000002276186E-2</v>
      </c>
      <c r="AA280" s="151"/>
    </row>
    <row r="281" spans="1:27" ht="39" customHeight="1" x14ac:dyDescent="0.25">
      <c r="A281" s="18">
        <v>280</v>
      </c>
      <c r="B281" s="162" t="s">
        <v>2530</v>
      </c>
      <c r="C281" s="138" t="s">
        <v>2108</v>
      </c>
      <c r="D281" s="163" t="s">
        <v>2549</v>
      </c>
      <c r="E281" s="164" t="s">
        <v>2405</v>
      </c>
      <c r="F281" s="141">
        <v>1.54</v>
      </c>
      <c r="G281" s="176">
        <v>1.5</v>
      </c>
      <c r="H281" s="166"/>
      <c r="I281" s="218"/>
      <c r="J281" s="161" t="s">
        <v>31</v>
      </c>
      <c r="K281" s="181"/>
      <c r="L281" s="177">
        <v>41275</v>
      </c>
      <c r="M281" s="180"/>
      <c r="N281" s="170">
        <v>1</v>
      </c>
      <c r="O281" s="161">
        <v>1</v>
      </c>
      <c r="P281" s="147"/>
      <c r="Q281" s="26">
        <f t="shared" si="58"/>
        <v>1.57</v>
      </c>
      <c r="R281" s="27">
        <f t="shared" si="59"/>
        <v>1.5771999999999999</v>
      </c>
      <c r="S281" s="28">
        <f t="shared" si="60"/>
        <v>3.0000000000000027E-2</v>
      </c>
      <c r="T281" s="29">
        <f t="shared" si="61"/>
        <v>1.9480519480519497E-2</v>
      </c>
      <c r="U281" s="151"/>
      <c r="V281" s="39"/>
      <c r="W281" s="47">
        <f t="shared" si="62"/>
        <v>1.5969</v>
      </c>
      <c r="X281" s="155">
        <f t="shared" si="63"/>
        <v>1.5969023999999998</v>
      </c>
      <c r="Y281" s="28">
        <f t="shared" si="64"/>
        <v>1.9702399999999898E-2</v>
      </c>
      <c r="Z281" s="29">
        <f t="shared" si="65"/>
        <v>1.2492011159015914E-2</v>
      </c>
      <c r="AA281" s="151"/>
    </row>
    <row r="282" spans="1:27" ht="39" customHeight="1" x14ac:dyDescent="0.25">
      <c r="A282" s="18">
        <v>281</v>
      </c>
      <c r="B282" s="162" t="s">
        <v>2530</v>
      </c>
      <c r="C282" s="138" t="s">
        <v>2108</v>
      </c>
      <c r="D282" s="163" t="s">
        <v>2550</v>
      </c>
      <c r="E282" s="164" t="s">
        <v>2405</v>
      </c>
      <c r="F282" s="141">
        <v>84436.46</v>
      </c>
      <c r="G282" s="176">
        <v>81794.5</v>
      </c>
      <c r="H282" s="166"/>
      <c r="I282" s="218"/>
      <c r="J282" s="161" t="s">
        <v>31</v>
      </c>
      <c r="K282" s="181"/>
      <c r="L282" s="177">
        <v>41275</v>
      </c>
      <c r="M282" s="180"/>
      <c r="N282" s="170">
        <v>1</v>
      </c>
      <c r="O282" s="161">
        <v>1</v>
      </c>
      <c r="P282" s="147"/>
      <c r="Q282" s="26">
        <f t="shared" si="58"/>
        <v>86481</v>
      </c>
      <c r="R282" s="27">
        <f t="shared" si="59"/>
        <v>86481.004400000005</v>
      </c>
      <c r="S282" s="28">
        <f t="shared" si="60"/>
        <v>2044.5399999999936</v>
      </c>
      <c r="T282" s="29">
        <f t="shared" si="61"/>
        <v>2.4213947387183136E-2</v>
      </c>
      <c r="U282" s="151"/>
      <c r="V282" s="39"/>
      <c r="W282" s="47">
        <f t="shared" si="62"/>
        <v>87561.325100000002</v>
      </c>
      <c r="X282" s="155">
        <f t="shared" si="63"/>
        <v>87561.325106999997</v>
      </c>
      <c r="Y282" s="28">
        <f t="shared" si="64"/>
        <v>1080.3207069999917</v>
      </c>
      <c r="Z282" s="29">
        <f t="shared" si="65"/>
        <v>1.2492000000406929E-2</v>
      </c>
      <c r="AA282" s="151"/>
    </row>
    <row r="283" spans="1:27" ht="39" customHeight="1" x14ac:dyDescent="0.25">
      <c r="A283" s="18">
        <v>282</v>
      </c>
      <c r="B283" s="162" t="s">
        <v>2538</v>
      </c>
      <c r="C283" s="138" t="s">
        <v>2108</v>
      </c>
      <c r="D283" s="163" t="s">
        <v>2551</v>
      </c>
      <c r="E283" s="164" t="s">
        <v>2405</v>
      </c>
      <c r="F283" s="141">
        <v>1.03</v>
      </c>
      <c r="G283" s="176">
        <v>1</v>
      </c>
      <c r="H283" s="166"/>
      <c r="I283" s="167"/>
      <c r="J283" s="161" t="s">
        <v>31</v>
      </c>
      <c r="K283" s="181"/>
      <c r="L283" s="177">
        <v>41275</v>
      </c>
      <c r="M283" s="180"/>
      <c r="N283" s="170">
        <v>1</v>
      </c>
      <c r="O283" s="161">
        <v>1</v>
      </c>
      <c r="P283" s="147"/>
      <c r="Q283" s="26">
        <f t="shared" si="58"/>
        <v>1.05</v>
      </c>
      <c r="R283" s="27">
        <f t="shared" si="59"/>
        <v>1.0548999999999999</v>
      </c>
      <c r="S283" s="28">
        <f t="shared" si="60"/>
        <v>2.0000000000000018E-2</v>
      </c>
      <c r="T283" s="29">
        <f t="shared" si="61"/>
        <v>1.9417475728155355E-2</v>
      </c>
      <c r="U283" s="151"/>
      <c r="V283" s="39"/>
      <c r="W283" s="47">
        <f t="shared" si="62"/>
        <v>1.0681</v>
      </c>
      <c r="X283" s="155">
        <f t="shared" si="63"/>
        <v>1.0680778</v>
      </c>
      <c r="Y283" s="28">
        <f t="shared" si="64"/>
        <v>1.3177800000000017E-2</v>
      </c>
      <c r="Z283" s="29">
        <f t="shared" si="65"/>
        <v>1.2491989762062772E-2</v>
      </c>
      <c r="AA283" s="151"/>
    </row>
    <row r="284" spans="1:27" ht="39" customHeight="1" x14ac:dyDescent="0.25">
      <c r="A284" s="18">
        <v>283</v>
      </c>
      <c r="B284" s="162" t="s">
        <v>2538</v>
      </c>
      <c r="C284" s="138" t="s">
        <v>2108</v>
      </c>
      <c r="D284" s="163" t="s">
        <v>2552</v>
      </c>
      <c r="E284" s="164" t="s">
        <v>2405</v>
      </c>
      <c r="F284" s="141">
        <v>72.260000000000005</v>
      </c>
      <c r="G284" s="176">
        <v>70</v>
      </c>
      <c r="H284" s="166"/>
      <c r="I284" s="167"/>
      <c r="J284" s="161" t="s">
        <v>31</v>
      </c>
      <c r="K284" s="168"/>
      <c r="L284" s="177">
        <v>41275</v>
      </c>
      <c r="M284" s="178"/>
      <c r="N284" s="170">
        <v>1</v>
      </c>
      <c r="O284" s="161">
        <v>1</v>
      </c>
      <c r="P284" s="147"/>
      <c r="Q284" s="26">
        <f t="shared" si="58"/>
        <v>74</v>
      </c>
      <c r="R284" s="27">
        <f t="shared" si="59"/>
        <v>74.009699999999995</v>
      </c>
      <c r="S284" s="28">
        <f t="shared" si="60"/>
        <v>1.7399999999999949</v>
      </c>
      <c r="T284" s="29">
        <f t="shared" si="61"/>
        <v>2.4079712150567322E-2</v>
      </c>
      <c r="U284" s="151"/>
      <c r="V284" s="39"/>
      <c r="W284" s="47">
        <f t="shared" si="62"/>
        <v>74.934200000000004</v>
      </c>
      <c r="X284" s="155">
        <f t="shared" si="63"/>
        <v>74.934229200000004</v>
      </c>
      <c r="Y284" s="28">
        <f t="shared" si="64"/>
        <v>0.92452920000000915</v>
      </c>
      <c r="Z284" s="29">
        <f t="shared" si="65"/>
        <v>1.2492000372924214E-2</v>
      </c>
      <c r="AA284" s="151"/>
    </row>
    <row r="285" spans="1:27" ht="39" customHeight="1" x14ac:dyDescent="0.25">
      <c r="A285" s="18">
        <v>284</v>
      </c>
      <c r="B285" s="162" t="s">
        <v>2538</v>
      </c>
      <c r="C285" s="138" t="s">
        <v>2108</v>
      </c>
      <c r="D285" s="163" t="s">
        <v>2553</v>
      </c>
      <c r="E285" s="164" t="s">
        <v>2405</v>
      </c>
      <c r="F285" s="141">
        <v>36.130000000000003</v>
      </c>
      <c r="G285" s="176">
        <v>35</v>
      </c>
      <c r="H285" s="166"/>
      <c r="I285" s="167"/>
      <c r="J285" s="161" t="s">
        <v>31</v>
      </c>
      <c r="K285" s="168"/>
      <c r="L285" s="177">
        <v>41275</v>
      </c>
      <c r="M285" s="178"/>
      <c r="N285" s="170">
        <v>1</v>
      </c>
      <c r="O285" s="161">
        <v>1</v>
      </c>
      <c r="P285" s="147"/>
      <c r="Q285" s="26">
        <f t="shared" si="58"/>
        <v>37</v>
      </c>
      <c r="R285" s="27">
        <f t="shared" si="59"/>
        <v>37.004800000000003</v>
      </c>
      <c r="S285" s="28">
        <f t="shared" si="60"/>
        <v>0.86999999999999744</v>
      </c>
      <c r="T285" s="29">
        <f t="shared" si="61"/>
        <v>2.4079712150567322E-2</v>
      </c>
      <c r="U285" s="151"/>
      <c r="V285" s="39"/>
      <c r="W285" s="47">
        <f t="shared" si="62"/>
        <v>37.467100000000002</v>
      </c>
      <c r="X285" s="155">
        <f t="shared" si="63"/>
        <v>37.467064000000001</v>
      </c>
      <c r="Y285" s="28">
        <f t="shared" si="64"/>
        <v>0.46226399999999757</v>
      </c>
      <c r="Z285" s="29">
        <f t="shared" si="65"/>
        <v>1.249200103770315E-2</v>
      </c>
      <c r="AA285" s="151"/>
    </row>
    <row r="286" spans="1:27" ht="39" customHeight="1" x14ac:dyDescent="0.25">
      <c r="A286" s="18">
        <v>285</v>
      </c>
      <c r="B286" s="162" t="s">
        <v>2538</v>
      </c>
      <c r="C286" s="138" t="s">
        <v>2108</v>
      </c>
      <c r="D286" s="163" t="s">
        <v>2554</v>
      </c>
      <c r="E286" s="164" t="s">
        <v>2405</v>
      </c>
      <c r="F286" s="141">
        <v>77.42</v>
      </c>
      <c r="G286" s="176">
        <v>75</v>
      </c>
      <c r="H286" s="166"/>
      <c r="I286" s="167"/>
      <c r="J286" s="168" t="s">
        <v>31</v>
      </c>
      <c r="K286" s="168"/>
      <c r="L286" s="177">
        <v>41275</v>
      </c>
      <c r="M286" s="178"/>
      <c r="N286" s="170">
        <v>1</v>
      </c>
      <c r="O286" s="161">
        <v>1</v>
      </c>
      <c r="P286" s="147"/>
      <c r="Q286" s="26">
        <f t="shared" si="58"/>
        <v>79.290000000000006</v>
      </c>
      <c r="R286" s="27">
        <f t="shared" si="59"/>
        <v>79.294600000000003</v>
      </c>
      <c r="S286" s="28">
        <f t="shared" si="60"/>
        <v>1.8700000000000045</v>
      </c>
      <c r="T286" s="29">
        <f t="shared" si="61"/>
        <v>2.4153965383621863E-2</v>
      </c>
      <c r="U286" s="151"/>
      <c r="V286" s="39"/>
      <c r="W286" s="47">
        <f t="shared" si="62"/>
        <v>80.2851</v>
      </c>
      <c r="X286" s="155">
        <f t="shared" si="63"/>
        <v>80.285148100000001</v>
      </c>
      <c r="Y286" s="28">
        <f t="shared" si="64"/>
        <v>0.99054809999999804</v>
      </c>
      <c r="Z286" s="29">
        <f t="shared" si="65"/>
        <v>1.2491999455196167E-2</v>
      </c>
      <c r="AA286" s="151"/>
    </row>
    <row r="287" spans="1:27" s="39" customFormat="1" ht="39" customHeight="1" x14ac:dyDescent="0.25">
      <c r="A287" s="18">
        <v>286</v>
      </c>
      <c r="B287" s="162" t="s">
        <v>2538</v>
      </c>
      <c r="C287" s="138" t="s">
        <v>2108</v>
      </c>
      <c r="D287" s="163" t="s">
        <v>2555</v>
      </c>
      <c r="E287" s="164" t="s">
        <v>2405</v>
      </c>
      <c r="F287" s="141">
        <v>15.48</v>
      </c>
      <c r="G287" s="176">
        <v>15</v>
      </c>
      <c r="H287" s="166"/>
      <c r="I287" s="167"/>
      <c r="J287" s="168" t="s">
        <v>31</v>
      </c>
      <c r="K287" s="168"/>
      <c r="L287" s="177">
        <v>41275</v>
      </c>
      <c r="M287" s="178"/>
      <c r="N287" s="170">
        <v>1</v>
      </c>
      <c r="O287" s="161">
        <v>1</v>
      </c>
      <c r="P287" s="147"/>
      <c r="Q287" s="26">
        <f t="shared" si="58"/>
        <v>15.85</v>
      </c>
      <c r="R287" s="27">
        <f t="shared" si="59"/>
        <v>15.854799999999999</v>
      </c>
      <c r="S287" s="28">
        <f t="shared" si="60"/>
        <v>0.36999999999999922</v>
      </c>
      <c r="T287" s="29">
        <f t="shared" si="61"/>
        <v>2.3901808785529666E-2</v>
      </c>
      <c r="U287" s="151"/>
      <c r="W287" s="47">
        <f t="shared" si="62"/>
        <v>16.052900000000001</v>
      </c>
      <c r="X287" s="155">
        <f t="shared" si="63"/>
        <v>16.052858199999999</v>
      </c>
      <c r="Y287" s="28">
        <f t="shared" si="64"/>
        <v>0.19805820000000018</v>
      </c>
      <c r="Z287" s="29">
        <f t="shared" si="65"/>
        <v>1.2492002421979476E-2</v>
      </c>
      <c r="AA287" s="151"/>
    </row>
    <row r="288" spans="1:27" s="39" customFormat="1" ht="39" customHeight="1" x14ac:dyDescent="0.25">
      <c r="A288" s="18">
        <v>287</v>
      </c>
      <c r="B288" s="162" t="s">
        <v>2538</v>
      </c>
      <c r="C288" s="138" t="s">
        <v>2108</v>
      </c>
      <c r="D288" s="163" t="s">
        <v>2556</v>
      </c>
      <c r="E288" s="164" t="s">
        <v>2405</v>
      </c>
      <c r="F288" s="141">
        <v>36.130000000000003</v>
      </c>
      <c r="G288" s="176">
        <v>35</v>
      </c>
      <c r="H288" s="166"/>
      <c r="I288" s="167"/>
      <c r="J288" s="168" t="s">
        <v>31</v>
      </c>
      <c r="K288" s="168"/>
      <c r="L288" s="177">
        <v>41275</v>
      </c>
      <c r="M288" s="178"/>
      <c r="N288" s="170">
        <v>1</v>
      </c>
      <c r="O288" s="161">
        <v>1</v>
      </c>
      <c r="P288" s="147"/>
      <c r="Q288" s="26">
        <f t="shared" si="58"/>
        <v>37</v>
      </c>
      <c r="R288" s="27">
        <f t="shared" si="59"/>
        <v>37.004800000000003</v>
      </c>
      <c r="S288" s="28">
        <f t="shared" si="60"/>
        <v>0.86999999999999744</v>
      </c>
      <c r="T288" s="29">
        <f t="shared" si="61"/>
        <v>2.4079712150567322E-2</v>
      </c>
      <c r="U288" s="151"/>
      <c r="W288" s="47">
        <f t="shared" si="62"/>
        <v>37.467100000000002</v>
      </c>
      <c r="X288" s="155">
        <f t="shared" si="63"/>
        <v>37.467064000000001</v>
      </c>
      <c r="Y288" s="28">
        <f t="shared" si="64"/>
        <v>0.46226399999999757</v>
      </c>
      <c r="Z288" s="29">
        <f t="shared" si="65"/>
        <v>1.249200103770315E-2</v>
      </c>
      <c r="AA288" s="151"/>
    </row>
    <row r="289" spans="1:27" s="39" customFormat="1" ht="39" customHeight="1" x14ac:dyDescent="0.25">
      <c r="A289" s="18">
        <v>288</v>
      </c>
      <c r="B289" s="162" t="s">
        <v>2538</v>
      </c>
      <c r="C289" s="138" t="s">
        <v>2108</v>
      </c>
      <c r="D289" s="163" t="s">
        <v>2557</v>
      </c>
      <c r="E289" s="164" t="s">
        <v>2405</v>
      </c>
      <c r="F289" s="141">
        <v>36.130000000000003</v>
      </c>
      <c r="G289" s="176">
        <v>35</v>
      </c>
      <c r="H289" s="166"/>
      <c r="I289" s="167"/>
      <c r="J289" s="168" t="s">
        <v>31</v>
      </c>
      <c r="K289" s="168"/>
      <c r="L289" s="177">
        <v>41275</v>
      </c>
      <c r="M289" s="178"/>
      <c r="N289" s="170">
        <v>1</v>
      </c>
      <c r="O289" s="161">
        <v>1</v>
      </c>
      <c r="P289" s="147"/>
      <c r="Q289" s="26">
        <f t="shared" si="58"/>
        <v>37</v>
      </c>
      <c r="R289" s="27">
        <f t="shared" si="59"/>
        <v>37.004800000000003</v>
      </c>
      <c r="S289" s="28">
        <f t="shared" si="60"/>
        <v>0.86999999999999744</v>
      </c>
      <c r="T289" s="29">
        <f t="shared" si="61"/>
        <v>2.4079712150567322E-2</v>
      </c>
      <c r="U289" s="151"/>
      <c r="W289" s="47">
        <f t="shared" si="62"/>
        <v>37.467100000000002</v>
      </c>
      <c r="X289" s="155">
        <f t="shared" si="63"/>
        <v>37.467064000000001</v>
      </c>
      <c r="Y289" s="28">
        <f t="shared" si="64"/>
        <v>0.46226399999999757</v>
      </c>
      <c r="Z289" s="29">
        <f t="shared" si="65"/>
        <v>1.249200103770315E-2</v>
      </c>
      <c r="AA289" s="151"/>
    </row>
    <row r="290" spans="1:27" s="39" customFormat="1" ht="39" customHeight="1" x14ac:dyDescent="0.25">
      <c r="A290" s="18">
        <v>289</v>
      </c>
      <c r="B290" s="162" t="s">
        <v>2538</v>
      </c>
      <c r="C290" s="138" t="s">
        <v>2108</v>
      </c>
      <c r="D290" s="163" t="s">
        <v>2558</v>
      </c>
      <c r="E290" s="164" t="s">
        <v>2405</v>
      </c>
      <c r="F290" s="141">
        <v>36.130000000000003</v>
      </c>
      <c r="G290" s="176">
        <v>35</v>
      </c>
      <c r="H290" s="166"/>
      <c r="I290" s="167"/>
      <c r="J290" s="168" t="s">
        <v>31</v>
      </c>
      <c r="K290" s="168"/>
      <c r="L290" s="177">
        <v>41275</v>
      </c>
      <c r="M290" s="178"/>
      <c r="N290" s="170">
        <v>1</v>
      </c>
      <c r="O290" s="161">
        <v>1</v>
      </c>
      <c r="P290" s="147"/>
      <c r="Q290" s="26">
        <f t="shared" si="58"/>
        <v>37</v>
      </c>
      <c r="R290" s="27">
        <f t="shared" si="59"/>
        <v>37.004800000000003</v>
      </c>
      <c r="S290" s="28">
        <f t="shared" si="60"/>
        <v>0.86999999999999744</v>
      </c>
      <c r="T290" s="29">
        <f t="shared" si="61"/>
        <v>2.4079712150567322E-2</v>
      </c>
      <c r="U290" s="151"/>
      <c r="W290" s="47">
        <f t="shared" si="62"/>
        <v>37.467100000000002</v>
      </c>
      <c r="X290" s="155">
        <f t="shared" si="63"/>
        <v>37.467064000000001</v>
      </c>
      <c r="Y290" s="28">
        <f t="shared" si="64"/>
        <v>0.46226399999999757</v>
      </c>
      <c r="Z290" s="29">
        <f t="shared" si="65"/>
        <v>1.249200103770315E-2</v>
      </c>
      <c r="AA290" s="151"/>
    </row>
    <row r="291" spans="1:27" s="39" customFormat="1" ht="39" customHeight="1" x14ac:dyDescent="0.25">
      <c r="A291" s="18">
        <v>290</v>
      </c>
      <c r="B291" s="162" t="s">
        <v>2538</v>
      </c>
      <c r="C291" s="138" t="s">
        <v>2108</v>
      </c>
      <c r="D291" s="163" t="s">
        <v>2559</v>
      </c>
      <c r="E291" s="164" t="s">
        <v>2405</v>
      </c>
      <c r="F291" s="141">
        <v>0.08</v>
      </c>
      <c r="G291" s="176">
        <v>0.08</v>
      </c>
      <c r="H291" s="166"/>
      <c r="I291" s="167"/>
      <c r="J291" s="168" t="s">
        <v>31</v>
      </c>
      <c r="K291" s="168"/>
      <c r="L291" s="177">
        <v>41275</v>
      </c>
      <c r="M291" s="178"/>
      <c r="N291" s="170">
        <v>1</v>
      </c>
      <c r="O291" s="161">
        <v>1</v>
      </c>
      <c r="P291" s="147"/>
      <c r="Q291" s="26">
        <f t="shared" si="58"/>
        <v>0.08</v>
      </c>
      <c r="R291" s="27">
        <f t="shared" si="59"/>
        <v>8.1900000000000001E-2</v>
      </c>
      <c r="S291" s="28">
        <f t="shared" si="60"/>
        <v>0</v>
      </c>
      <c r="T291" s="29">
        <f t="shared" si="61"/>
        <v>0</v>
      </c>
      <c r="U291" s="151"/>
      <c r="W291" s="47">
        <f t="shared" si="62"/>
        <v>8.2899999999999988E-2</v>
      </c>
      <c r="X291" s="155">
        <f t="shared" si="63"/>
        <v>8.29231E-2</v>
      </c>
      <c r="Y291" s="28">
        <f t="shared" si="64"/>
        <v>1.023099999999999E-3</v>
      </c>
      <c r="Z291" s="29">
        <f t="shared" si="65"/>
        <v>1.249206349206348E-2</v>
      </c>
      <c r="AA291" s="151"/>
    </row>
    <row r="292" spans="1:27" s="39" customFormat="1" ht="39" customHeight="1" x14ac:dyDescent="0.25">
      <c r="A292" s="18">
        <v>291</v>
      </c>
      <c r="B292" s="162" t="s">
        <v>2538</v>
      </c>
      <c r="C292" s="138" t="s">
        <v>2108</v>
      </c>
      <c r="D292" s="163" t="s">
        <v>2560</v>
      </c>
      <c r="E292" s="164" t="s">
        <v>2405</v>
      </c>
      <c r="F292" s="141">
        <v>56.77</v>
      </c>
      <c r="G292" s="176">
        <v>55</v>
      </c>
      <c r="H292" s="166"/>
      <c r="I292" s="167"/>
      <c r="J292" s="168" t="s">
        <v>31</v>
      </c>
      <c r="K292" s="168"/>
      <c r="L292" s="177">
        <v>41275</v>
      </c>
      <c r="M292" s="178"/>
      <c r="N292" s="170">
        <v>1</v>
      </c>
      <c r="O292" s="161">
        <v>1</v>
      </c>
      <c r="P292" s="147"/>
      <c r="Q292" s="26">
        <f t="shared" si="58"/>
        <v>58.14</v>
      </c>
      <c r="R292" s="27">
        <f t="shared" si="59"/>
        <v>58.144599999999997</v>
      </c>
      <c r="S292" s="28">
        <f t="shared" si="60"/>
        <v>1.3699999999999974</v>
      </c>
      <c r="T292" s="29">
        <f t="shared" si="61"/>
        <v>2.4132464329751583E-2</v>
      </c>
      <c r="U292" s="151"/>
      <c r="W292" s="47">
        <f t="shared" si="62"/>
        <v>58.870899999999999</v>
      </c>
      <c r="X292" s="155">
        <f t="shared" si="63"/>
        <v>58.870942300000003</v>
      </c>
      <c r="Y292" s="28">
        <f t="shared" si="64"/>
        <v>0.72634230000000599</v>
      </c>
      <c r="Z292" s="29">
        <f t="shared" si="65"/>
        <v>1.2491999257024832E-2</v>
      </c>
      <c r="AA292" s="151"/>
    </row>
    <row r="293" spans="1:27" s="39" customFormat="1" ht="39" customHeight="1" x14ac:dyDescent="0.25">
      <c r="A293" s="18">
        <v>292</v>
      </c>
      <c r="B293" s="162" t="s">
        <v>2538</v>
      </c>
      <c r="C293" s="138" t="s">
        <v>2108</v>
      </c>
      <c r="D293" s="163" t="s">
        <v>2561</v>
      </c>
      <c r="E293" s="164" t="s">
        <v>2405</v>
      </c>
      <c r="F293" s="141">
        <v>15.48</v>
      </c>
      <c r="G293" s="176">
        <v>15</v>
      </c>
      <c r="H293" s="166"/>
      <c r="I293" s="167"/>
      <c r="J293" s="168" t="s">
        <v>31</v>
      </c>
      <c r="K293" s="168"/>
      <c r="L293" s="177">
        <v>41275</v>
      </c>
      <c r="M293" s="178"/>
      <c r="N293" s="170">
        <v>1</v>
      </c>
      <c r="O293" s="161">
        <v>1</v>
      </c>
      <c r="P293" s="147"/>
      <c r="Q293" s="26">
        <f t="shared" si="58"/>
        <v>15.85</v>
      </c>
      <c r="R293" s="27">
        <f t="shared" si="59"/>
        <v>15.854799999999999</v>
      </c>
      <c r="S293" s="28">
        <f t="shared" si="60"/>
        <v>0.36999999999999922</v>
      </c>
      <c r="T293" s="29">
        <f t="shared" si="61"/>
        <v>2.3901808785529666E-2</v>
      </c>
      <c r="U293" s="151"/>
      <c r="W293" s="47">
        <f t="shared" si="62"/>
        <v>16.052900000000001</v>
      </c>
      <c r="X293" s="155">
        <f t="shared" si="63"/>
        <v>16.052858199999999</v>
      </c>
      <c r="Y293" s="28">
        <f t="shared" si="64"/>
        <v>0.19805820000000018</v>
      </c>
      <c r="Z293" s="29">
        <f t="shared" si="65"/>
        <v>1.2492002421979476E-2</v>
      </c>
      <c r="AA293" s="151"/>
    </row>
    <row r="294" spans="1:27" s="39" customFormat="1" ht="39" customHeight="1" x14ac:dyDescent="0.25">
      <c r="A294" s="18">
        <v>293</v>
      </c>
      <c r="B294" s="162" t="s">
        <v>2538</v>
      </c>
      <c r="C294" s="138" t="s">
        <v>2108</v>
      </c>
      <c r="D294" s="163" t="s">
        <v>2562</v>
      </c>
      <c r="E294" s="164" t="s">
        <v>2405</v>
      </c>
      <c r="F294" s="141">
        <v>36.130000000000003</v>
      </c>
      <c r="G294" s="176">
        <v>35</v>
      </c>
      <c r="H294" s="166"/>
      <c r="I294" s="167"/>
      <c r="J294" s="168" t="s">
        <v>31</v>
      </c>
      <c r="K294" s="168"/>
      <c r="L294" s="177">
        <v>41275</v>
      </c>
      <c r="M294" s="178"/>
      <c r="N294" s="170">
        <v>1</v>
      </c>
      <c r="O294" s="161">
        <v>1</v>
      </c>
      <c r="P294" s="147"/>
      <c r="Q294" s="26">
        <f t="shared" si="58"/>
        <v>37</v>
      </c>
      <c r="R294" s="27">
        <f t="shared" si="59"/>
        <v>37.004800000000003</v>
      </c>
      <c r="S294" s="28">
        <f t="shared" si="60"/>
        <v>0.86999999999999744</v>
      </c>
      <c r="T294" s="29">
        <f t="shared" si="61"/>
        <v>2.4079712150567322E-2</v>
      </c>
      <c r="U294" s="151"/>
      <c r="W294" s="47">
        <f t="shared" si="62"/>
        <v>37.467100000000002</v>
      </c>
      <c r="X294" s="155">
        <f t="shared" si="63"/>
        <v>37.467064000000001</v>
      </c>
      <c r="Y294" s="28">
        <f t="shared" si="64"/>
        <v>0.46226399999999757</v>
      </c>
      <c r="Z294" s="29">
        <f t="shared" si="65"/>
        <v>1.249200103770315E-2</v>
      </c>
      <c r="AA294" s="151"/>
    </row>
    <row r="295" spans="1:27" s="39" customFormat="1" ht="39" customHeight="1" x14ac:dyDescent="0.25">
      <c r="A295" s="18">
        <v>294</v>
      </c>
      <c r="B295" s="162" t="s">
        <v>2538</v>
      </c>
      <c r="C295" s="138" t="s">
        <v>2108</v>
      </c>
      <c r="D295" s="163" t="s">
        <v>2563</v>
      </c>
      <c r="E295" s="164" t="s">
        <v>2405</v>
      </c>
      <c r="F295" s="141">
        <v>722.61</v>
      </c>
      <c r="G295" s="176">
        <v>700</v>
      </c>
      <c r="H295" s="166"/>
      <c r="I295" s="167"/>
      <c r="J295" s="168" t="s">
        <v>31</v>
      </c>
      <c r="K295" s="168"/>
      <c r="L295" s="177">
        <v>41275</v>
      </c>
      <c r="M295" s="178"/>
      <c r="N295" s="170">
        <v>1</v>
      </c>
      <c r="O295" s="161">
        <v>1</v>
      </c>
      <c r="P295" s="147"/>
      <c r="Q295" s="26">
        <f t="shared" si="58"/>
        <v>740.1</v>
      </c>
      <c r="R295" s="27">
        <f t="shared" si="59"/>
        <v>740.10720000000003</v>
      </c>
      <c r="S295" s="28">
        <f t="shared" si="60"/>
        <v>17.490000000000009</v>
      </c>
      <c r="T295" s="29">
        <f t="shared" si="61"/>
        <v>2.4203927429733894E-2</v>
      </c>
      <c r="U295" s="151"/>
      <c r="W295" s="47">
        <f t="shared" si="62"/>
        <v>749.35259999999994</v>
      </c>
      <c r="X295" s="155">
        <f t="shared" si="63"/>
        <v>749.35261909999997</v>
      </c>
      <c r="Y295" s="28">
        <f t="shared" si="64"/>
        <v>9.2454190999999355</v>
      </c>
      <c r="Z295" s="29">
        <f t="shared" si="65"/>
        <v>1.2491999942710915E-2</v>
      </c>
      <c r="AA295" s="151"/>
    </row>
    <row r="296" spans="1:27" s="39" customFormat="1" ht="39" customHeight="1" x14ac:dyDescent="0.25">
      <c r="A296" s="18">
        <v>295</v>
      </c>
      <c r="B296" s="162" t="s">
        <v>2530</v>
      </c>
      <c r="C296" s="138" t="s">
        <v>2108</v>
      </c>
      <c r="D296" s="163" t="s">
        <v>2564</v>
      </c>
      <c r="E296" s="164" t="s">
        <v>2405</v>
      </c>
      <c r="F296" s="141">
        <v>72.260000000000005</v>
      </c>
      <c r="G296" s="176">
        <v>70</v>
      </c>
      <c r="H296" s="166"/>
      <c r="I296" s="167"/>
      <c r="J296" s="168" t="s">
        <v>31</v>
      </c>
      <c r="K296" s="168"/>
      <c r="L296" s="177">
        <v>41275</v>
      </c>
      <c r="M296" s="178"/>
      <c r="N296" s="170">
        <v>1</v>
      </c>
      <c r="O296" s="161">
        <v>1</v>
      </c>
      <c r="P296" s="147"/>
      <c r="Q296" s="26">
        <f t="shared" si="58"/>
        <v>74</v>
      </c>
      <c r="R296" s="27">
        <f t="shared" si="59"/>
        <v>74.009699999999995</v>
      </c>
      <c r="S296" s="28">
        <f t="shared" si="60"/>
        <v>1.7399999999999949</v>
      </c>
      <c r="T296" s="29">
        <f t="shared" si="61"/>
        <v>2.4079712150567322E-2</v>
      </c>
      <c r="U296" s="151"/>
      <c r="W296" s="47">
        <f t="shared" si="62"/>
        <v>74.934200000000004</v>
      </c>
      <c r="X296" s="155">
        <f t="shared" si="63"/>
        <v>74.934229200000004</v>
      </c>
      <c r="Y296" s="28">
        <f t="shared" si="64"/>
        <v>0.92452920000000915</v>
      </c>
      <c r="Z296" s="29">
        <f t="shared" si="65"/>
        <v>1.2492000372924214E-2</v>
      </c>
      <c r="AA296" s="151"/>
    </row>
    <row r="297" spans="1:27" s="39" customFormat="1" ht="39" customHeight="1" x14ac:dyDescent="0.25">
      <c r="A297" s="18">
        <v>296</v>
      </c>
      <c r="B297" s="162" t="s">
        <v>2538</v>
      </c>
      <c r="C297" s="138" t="s">
        <v>2108</v>
      </c>
      <c r="D297" s="163" t="s">
        <v>2565</v>
      </c>
      <c r="E297" s="164" t="s">
        <v>2566</v>
      </c>
      <c r="F297" s="141">
        <v>56.77</v>
      </c>
      <c r="G297" s="176">
        <v>55</v>
      </c>
      <c r="H297" s="166"/>
      <c r="I297" s="167"/>
      <c r="J297" s="168" t="s">
        <v>31</v>
      </c>
      <c r="K297" s="168"/>
      <c r="L297" s="177">
        <v>41275</v>
      </c>
      <c r="M297" s="178"/>
      <c r="N297" s="170">
        <v>1</v>
      </c>
      <c r="O297" s="161">
        <v>1</v>
      </c>
      <c r="P297" s="147"/>
      <c r="Q297" s="26">
        <f t="shared" si="58"/>
        <v>58.14</v>
      </c>
      <c r="R297" s="27">
        <f t="shared" si="59"/>
        <v>58.144599999999997</v>
      </c>
      <c r="S297" s="28">
        <f t="shared" si="60"/>
        <v>1.3699999999999974</v>
      </c>
      <c r="T297" s="29">
        <f t="shared" si="61"/>
        <v>2.4132464329751583E-2</v>
      </c>
      <c r="U297" s="151"/>
      <c r="W297" s="47">
        <f t="shared" si="62"/>
        <v>58.870899999999999</v>
      </c>
      <c r="X297" s="155">
        <f t="shared" si="63"/>
        <v>58.870942300000003</v>
      </c>
      <c r="Y297" s="28">
        <f t="shared" si="64"/>
        <v>0.72634230000000599</v>
      </c>
      <c r="Z297" s="29">
        <f t="shared" si="65"/>
        <v>1.2491999257024832E-2</v>
      </c>
      <c r="AA297" s="151"/>
    </row>
    <row r="298" spans="1:27" s="39" customFormat="1" ht="39" customHeight="1" x14ac:dyDescent="0.25">
      <c r="A298" s="18">
        <v>297</v>
      </c>
      <c r="B298" s="162" t="s">
        <v>2538</v>
      </c>
      <c r="C298" s="206" t="s">
        <v>2108</v>
      </c>
      <c r="D298" s="163" t="s">
        <v>2567</v>
      </c>
      <c r="E298" s="164" t="s">
        <v>2566</v>
      </c>
      <c r="F298" s="141">
        <v>8.77</v>
      </c>
      <c r="G298" s="176">
        <v>8.5</v>
      </c>
      <c r="H298" s="166"/>
      <c r="I298" s="167"/>
      <c r="J298" s="168" t="s">
        <v>31</v>
      </c>
      <c r="K298" s="168"/>
      <c r="L298" s="177">
        <v>41275</v>
      </c>
      <c r="M298" s="178"/>
      <c r="N298" s="170">
        <v>1</v>
      </c>
      <c r="O298" s="161">
        <v>1</v>
      </c>
      <c r="P298" s="147"/>
      <c r="Q298" s="26">
        <f t="shared" si="58"/>
        <v>8.98</v>
      </c>
      <c r="R298" s="27">
        <f t="shared" si="59"/>
        <v>8.9823000000000004</v>
      </c>
      <c r="S298" s="28">
        <f t="shared" si="60"/>
        <v>0.21000000000000085</v>
      </c>
      <c r="T298" s="29">
        <f t="shared" si="61"/>
        <v>2.3945267958951067E-2</v>
      </c>
      <c r="U298" s="151"/>
      <c r="W298" s="47">
        <f t="shared" si="62"/>
        <v>9.0945</v>
      </c>
      <c r="X298" s="155">
        <f t="shared" si="63"/>
        <v>9.0945069000000007</v>
      </c>
      <c r="Y298" s="28">
        <f t="shared" si="64"/>
        <v>0.11220690000000033</v>
      </c>
      <c r="Z298" s="29">
        <f t="shared" si="65"/>
        <v>1.2492000935172541E-2</v>
      </c>
      <c r="AA298" s="151"/>
    </row>
    <row r="299" spans="1:27" s="39" customFormat="1" ht="39" customHeight="1" x14ac:dyDescent="0.25">
      <c r="A299" s="18">
        <v>298</v>
      </c>
      <c r="B299" s="162" t="s">
        <v>2538</v>
      </c>
      <c r="C299" s="206" t="s">
        <v>2108</v>
      </c>
      <c r="D299" s="163" t="s">
        <v>2568</v>
      </c>
      <c r="E299" s="164" t="s">
        <v>2569</v>
      </c>
      <c r="F299" s="141">
        <v>30.96</v>
      </c>
      <c r="G299" s="176">
        <v>30</v>
      </c>
      <c r="H299" s="166"/>
      <c r="I299" s="167"/>
      <c r="J299" s="168" t="s">
        <v>31</v>
      </c>
      <c r="K299" s="168"/>
      <c r="L299" s="177">
        <v>41275</v>
      </c>
      <c r="M299" s="178"/>
      <c r="N299" s="170">
        <v>1</v>
      </c>
      <c r="O299" s="161">
        <v>1</v>
      </c>
      <c r="P299" s="147"/>
      <c r="Q299" s="26">
        <f t="shared" si="58"/>
        <v>31.7</v>
      </c>
      <c r="R299" s="27">
        <f t="shared" si="59"/>
        <v>31.709599999999998</v>
      </c>
      <c r="S299" s="28">
        <f t="shared" si="60"/>
        <v>0.73999999999999844</v>
      </c>
      <c r="T299" s="29">
        <f t="shared" si="61"/>
        <v>2.3901808785529666E-2</v>
      </c>
      <c r="U299" s="151"/>
      <c r="W299" s="47">
        <f t="shared" si="62"/>
        <v>32.105699999999999</v>
      </c>
      <c r="X299" s="155">
        <f t="shared" si="63"/>
        <v>32.105716299999997</v>
      </c>
      <c r="Y299" s="28">
        <f t="shared" si="64"/>
        <v>0.3961162999999992</v>
      </c>
      <c r="Z299" s="29">
        <f t="shared" si="65"/>
        <v>1.2491999268360346E-2</v>
      </c>
      <c r="AA299" s="151"/>
    </row>
    <row r="300" spans="1:27" s="39" customFormat="1" ht="39" customHeight="1" x14ac:dyDescent="0.25">
      <c r="A300" s="18">
        <v>299</v>
      </c>
      <c r="B300" s="162" t="s">
        <v>2538</v>
      </c>
      <c r="C300" s="206" t="s">
        <v>2108</v>
      </c>
      <c r="D300" s="163" t="s">
        <v>2570</v>
      </c>
      <c r="E300" s="164" t="s">
        <v>2569</v>
      </c>
      <c r="F300" s="141">
        <v>15.48</v>
      </c>
      <c r="G300" s="176">
        <v>15</v>
      </c>
      <c r="H300" s="166"/>
      <c r="I300" s="167"/>
      <c r="J300" s="168" t="s">
        <v>31</v>
      </c>
      <c r="K300" s="168"/>
      <c r="L300" s="177">
        <v>41275</v>
      </c>
      <c r="M300" s="178"/>
      <c r="N300" s="170">
        <v>1</v>
      </c>
      <c r="O300" s="161">
        <v>1</v>
      </c>
      <c r="P300" s="147"/>
      <c r="Q300" s="26">
        <f t="shared" si="58"/>
        <v>15.85</v>
      </c>
      <c r="R300" s="27">
        <f t="shared" si="59"/>
        <v>15.854799999999999</v>
      </c>
      <c r="S300" s="28">
        <f t="shared" si="60"/>
        <v>0.36999999999999922</v>
      </c>
      <c r="T300" s="29">
        <f t="shared" si="61"/>
        <v>2.3901808785529666E-2</v>
      </c>
      <c r="U300" s="151"/>
      <c r="W300" s="47">
        <f t="shared" si="62"/>
        <v>16.052900000000001</v>
      </c>
      <c r="X300" s="155">
        <f t="shared" si="63"/>
        <v>16.052858199999999</v>
      </c>
      <c r="Y300" s="28">
        <f t="shared" si="64"/>
        <v>0.19805820000000018</v>
      </c>
      <c r="Z300" s="29">
        <f t="shared" si="65"/>
        <v>1.2492002421979476E-2</v>
      </c>
      <c r="AA300" s="151"/>
    </row>
    <row r="301" spans="1:27" s="39" customFormat="1" ht="39" customHeight="1" x14ac:dyDescent="0.25">
      <c r="A301" s="18">
        <v>300</v>
      </c>
      <c r="B301" s="162" t="s">
        <v>2538</v>
      </c>
      <c r="C301" s="206" t="s">
        <v>2108</v>
      </c>
      <c r="D301" s="163" t="s">
        <v>2571</v>
      </c>
      <c r="E301" s="164" t="s">
        <v>2572</v>
      </c>
      <c r="F301" s="141">
        <v>36.130000000000003</v>
      </c>
      <c r="G301" s="176">
        <v>35</v>
      </c>
      <c r="H301" s="166"/>
      <c r="I301" s="167"/>
      <c r="J301" s="168" t="s">
        <v>31</v>
      </c>
      <c r="K301" s="168"/>
      <c r="L301" s="177">
        <v>41275</v>
      </c>
      <c r="M301" s="178"/>
      <c r="N301" s="170">
        <v>1</v>
      </c>
      <c r="O301" s="161">
        <v>1</v>
      </c>
      <c r="P301" s="147"/>
      <c r="Q301" s="26">
        <f t="shared" si="58"/>
        <v>37</v>
      </c>
      <c r="R301" s="27">
        <f t="shared" si="59"/>
        <v>37.004800000000003</v>
      </c>
      <c r="S301" s="28">
        <f t="shared" si="60"/>
        <v>0.86999999999999744</v>
      </c>
      <c r="T301" s="29">
        <f t="shared" si="61"/>
        <v>2.4079712150567322E-2</v>
      </c>
      <c r="U301" s="151"/>
      <c r="W301" s="47">
        <f t="shared" si="62"/>
        <v>37.467100000000002</v>
      </c>
      <c r="X301" s="155">
        <f t="shared" si="63"/>
        <v>37.467064000000001</v>
      </c>
      <c r="Y301" s="28">
        <f t="shared" si="64"/>
        <v>0.46226399999999757</v>
      </c>
      <c r="Z301" s="29">
        <f t="shared" si="65"/>
        <v>1.249200103770315E-2</v>
      </c>
      <c r="AA301" s="151"/>
    </row>
    <row r="302" spans="1:27" s="39" customFormat="1" ht="39" customHeight="1" x14ac:dyDescent="0.25">
      <c r="A302" s="18">
        <v>301</v>
      </c>
      <c r="B302" s="162" t="s">
        <v>2538</v>
      </c>
      <c r="C302" s="206" t="s">
        <v>2108</v>
      </c>
      <c r="D302" s="163" t="s">
        <v>2573</v>
      </c>
      <c r="E302" s="164" t="s">
        <v>2572</v>
      </c>
      <c r="F302" s="141">
        <v>8.77</v>
      </c>
      <c r="G302" s="176">
        <v>8.5</v>
      </c>
      <c r="H302" s="166"/>
      <c r="I302" s="167"/>
      <c r="J302" s="168" t="s">
        <v>31</v>
      </c>
      <c r="K302" s="168"/>
      <c r="L302" s="177">
        <v>41275</v>
      </c>
      <c r="M302" s="178"/>
      <c r="N302" s="170">
        <v>1</v>
      </c>
      <c r="O302" s="161">
        <v>1</v>
      </c>
      <c r="P302" s="147"/>
      <c r="Q302" s="26">
        <f t="shared" si="58"/>
        <v>8.98</v>
      </c>
      <c r="R302" s="27">
        <f t="shared" si="59"/>
        <v>8.9823000000000004</v>
      </c>
      <c r="S302" s="28">
        <f t="shared" si="60"/>
        <v>0.21000000000000085</v>
      </c>
      <c r="T302" s="29">
        <f t="shared" si="61"/>
        <v>2.3945267958951067E-2</v>
      </c>
      <c r="U302" s="151"/>
      <c r="W302" s="47">
        <f t="shared" si="62"/>
        <v>9.0945</v>
      </c>
      <c r="X302" s="155">
        <f t="shared" si="63"/>
        <v>9.0945069000000007</v>
      </c>
      <c r="Y302" s="28">
        <f t="shared" si="64"/>
        <v>0.11220690000000033</v>
      </c>
      <c r="Z302" s="29">
        <f t="shared" si="65"/>
        <v>1.2492000935172541E-2</v>
      </c>
      <c r="AA302" s="151"/>
    </row>
    <row r="303" spans="1:27" s="39" customFormat="1" ht="39" customHeight="1" x14ac:dyDescent="0.25">
      <c r="A303" s="18">
        <v>302</v>
      </c>
      <c r="B303" s="162" t="s">
        <v>2538</v>
      </c>
      <c r="C303" s="206" t="s">
        <v>2108</v>
      </c>
      <c r="D303" s="163" t="s">
        <v>2574</v>
      </c>
      <c r="E303" s="164" t="s">
        <v>2572</v>
      </c>
      <c r="F303" s="141">
        <v>36.130000000000003</v>
      </c>
      <c r="G303" s="176">
        <v>35</v>
      </c>
      <c r="H303" s="166"/>
      <c r="I303" s="167"/>
      <c r="J303" s="168" t="s">
        <v>31</v>
      </c>
      <c r="K303" s="168"/>
      <c r="L303" s="177">
        <v>41275</v>
      </c>
      <c r="M303" s="178"/>
      <c r="N303" s="170">
        <v>1</v>
      </c>
      <c r="O303" s="161">
        <v>1</v>
      </c>
      <c r="P303" s="147"/>
      <c r="Q303" s="26">
        <f t="shared" si="58"/>
        <v>37</v>
      </c>
      <c r="R303" s="27">
        <f t="shared" si="59"/>
        <v>37.004800000000003</v>
      </c>
      <c r="S303" s="28">
        <f t="shared" si="60"/>
        <v>0.86999999999999744</v>
      </c>
      <c r="T303" s="29">
        <f t="shared" si="61"/>
        <v>2.4079712150567322E-2</v>
      </c>
      <c r="U303" s="151"/>
      <c r="W303" s="47">
        <f t="shared" si="62"/>
        <v>37.467100000000002</v>
      </c>
      <c r="X303" s="155">
        <f t="shared" si="63"/>
        <v>37.467064000000001</v>
      </c>
      <c r="Y303" s="28">
        <f t="shared" si="64"/>
        <v>0.46226399999999757</v>
      </c>
      <c r="Z303" s="29">
        <f t="shared" si="65"/>
        <v>1.249200103770315E-2</v>
      </c>
      <c r="AA303" s="151"/>
    </row>
    <row r="304" spans="1:27" s="39" customFormat="1" ht="39" customHeight="1" x14ac:dyDescent="0.25">
      <c r="A304" s="18">
        <v>303</v>
      </c>
      <c r="B304" s="162" t="s">
        <v>2538</v>
      </c>
      <c r="C304" s="206" t="s">
        <v>2108</v>
      </c>
      <c r="D304" s="163" t="s">
        <v>2575</v>
      </c>
      <c r="E304" s="164" t="s">
        <v>2572</v>
      </c>
      <c r="F304" s="141">
        <v>36.130000000000003</v>
      </c>
      <c r="G304" s="176">
        <v>35</v>
      </c>
      <c r="H304" s="166"/>
      <c r="I304" s="167"/>
      <c r="J304" s="168" t="s">
        <v>31</v>
      </c>
      <c r="K304" s="168"/>
      <c r="L304" s="177">
        <v>41275</v>
      </c>
      <c r="M304" s="178"/>
      <c r="N304" s="170">
        <v>1</v>
      </c>
      <c r="O304" s="161">
        <v>1</v>
      </c>
      <c r="P304" s="147"/>
      <c r="Q304" s="26">
        <f t="shared" si="58"/>
        <v>37</v>
      </c>
      <c r="R304" s="27">
        <f t="shared" si="59"/>
        <v>37.004800000000003</v>
      </c>
      <c r="S304" s="28">
        <f t="shared" si="60"/>
        <v>0.86999999999999744</v>
      </c>
      <c r="T304" s="29">
        <f t="shared" si="61"/>
        <v>2.4079712150567322E-2</v>
      </c>
      <c r="U304" s="151"/>
      <c r="W304" s="47">
        <f t="shared" si="62"/>
        <v>37.467100000000002</v>
      </c>
      <c r="X304" s="155">
        <f t="shared" si="63"/>
        <v>37.467064000000001</v>
      </c>
      <c r="Y304" s="28">
        <f t="shared" si="64"/>
        <v>0.46226399999999757</v>
      </c>
      <c r="Z304" s="29">
        <f t="shared" si="65"/>
        <v>1.249200103770315E-2</v>
      </c>
      <c r="AA304" s="151"/>
    </row>
    <row r="305" spans="1:27" s="39" customFormat="1" ht="39" customHeight="1" x14ac:dyDescent="0.25">
      <c r="A305" s="18">
        <v>304</v>
      </c>
      <c r="B305" s="162" t="s">
        <v>2530</v>
      </c>
      <c r="C305" s="206" t="s">
        <v>2108</v>
      </c>
      <c r="D305" s="163" t="s">
        <v>2576</v>
      </c>
      <c r="E305" s="164" t="s">
        <v>2572</v>
      </c>
      <c r="F305" s="141">
        <v>8.77</v>
      </c>
      <c r="G305" s="176">
        <v>8.5</v>
      </c>
      <c r="H305" s="166"/>
      <c r="I305" s="167"/>
      <c r="J305" s="168" t="s">
        <v>31</v>
      </c>
      <c r="K305" s="168"/>
      <c r="L305" s="177">
        <v>41275</v>
      </c>
      <c r="M305" s="178"/>
      <c r="N305" s="170">
        <v>1</v>
      </c>
      <c r="O305" s="161">
        <v>1</v>
      </c>
      <c r="P305" s="147"/>
      <c r="Q305" s="26">
        <f t="shared" si="58"/>
        <v>8.98</v>
      </c>
      <c r="R305" s="27">
        <f t="shared" si="59"/>
        <v>8.9823000000000004</v>
      </c>
      <c r="S305" s="28">
        <f t="shared" si="60"/>
        <v>0.21000000000000085</v>
      </c>
      <c r="T305" s="29">
        <f t="shared" si="61"/>
        <v>2.3945267958951067E-2</v>
      </c>
      <c r="U305" s="151"/>
      <c r="W305" s="47">
        <f t="shared" si="62"/>
        <v>9.0945</v>
      </c>
      <c r="X305" s="155">
        <f t="shared" si="63"/>
        <v>9.0945069000000007</v>
      </c>
      <c r="Y305" s="28">
        <f t="shared" si="64"/>
        <v>0.11220690000000033</v>
      </c>
      <c r="Z305" s="29">
        <f t="shared" si="65"/>
        <v>1.2492000935172541E-2</v>
      </c>
      <c r="AA305" s="151"/>
    </row>
    <row r="306" spans="1:27" s="39" customFormat="1" ht="39" customHeight="1" x14ac:dyDescent="0.25">
      <c r="A306" s="18">
        <v>305</v>
      </c>
      <c r="B306" s="162" t="s">
        <v>2538</v>
      </c>
      <c r="C306" s="206" t="s">
        <v>2108</v>
      </c>
      <c r="D306" s="163" t="s">
        <v>2577</v>
      </c>
      <c r="E306" s="164" t="s">
        <v>2572</v>
      </c>
      <c r="F306" s="141">
        <v>36.130000000000003</v>
      </c>
      <c r="G306" s="176">
        <v>35</v>
      </c>
      <c r="H306" s="166"/>
      <c r="I306" s="167"/>
      <c r="J306" s="168" t="s">
        <v>31</v>
      </c>
      <c r="K306" s="168"/>
      <c r="L306" s="177">
        <v>41275</v>
      </c>
      <c r="M306" s="178"/>
      <c r="N306" s="170">
        <v>1</v>
      </c>
      <c r="O306" s="161">
        <v>1</v>
      </c>
      <c r="P306" s="147"/>
      <c r="Q306" s="26">
        <f t="shared" si="58"/>
        <v>37</v>
      </c>
      <c r="R306" s="27">
        <f t="shared" si="59"/>
        <v>37.004800000000003</v>
      </c>
      <c r="S306" s="28">
        <f t="shared" si="60"/>
        <v>0.86999999999999744</v>
      </c>
      <c r="T306" s="29">
        <f t="shared" si="61"/>
        <v>2.4079712150567322E-2</v>
      </c>
      <c r="U306" s="151"/>
      <c r="W306" s="47">
        <f t="shared" si="62"/>
        <v>37.467100000000002</v>
      </c>
      <c r="X306" s="155">
        <f t="shared" si="63"/>
        <v>37.467064000000001</v>
      </c>
      <c r="Y306" s="28">
        <f t="shared" si="64"/>
        <v>0.46226399999999757</v>
      </c>
      <c r="Z306" s="29">
        <f t="shared" si="65"/>
        <v>1.249200103770315E-2</v>
      </c>
      <c r="AA306" s="151"/>
    </row>
    <row r="307" spans="1:27" s="39" customFormat="1" ht="39" customHeight="1" x14ac:dyDescent="0.25">
      <c r="A307" s="18">
        <v>306</v>
      </c>
      <c r="B307" s="162" t="s">
        <v>2538</v>
      </c>
      <c r="C307" s="206" t="s">
        <v>2108</v>
      </c>
      <c r="D307" s="163" t="s">
        <v>2578</v>
      </c>
      <c r="E307" s="164" t="s">
        <v>2572</v>
      </c>
      <c r="F307" s="141">
        <v>8.77</v>
      </c>
      <c r="G307" s="176">
        <v>8.5</v>
      </c>
      <c r="H307" s="166"/>
      <c r="I307" s="167"/>
      <c r="J307" s="168" t="s">
        <v>31</v>
      </c>
      <c r="K307" s="168"/>
      <c r="L307" s="177">
        <v>41275</v>
      </c>
      <c r="M307" s="178"/>
      <c r="N307" s="170">
        <v>1</v>
      </c>
      <c r="O307" s="161">
        <v>1</v>
      </c>
      <c r="P307" s="147"/>
      <c r="Q307" s="26">
        <f t="shared" si="58"/>
        <v>8.98</v>
      </c>
      <c r="R307" s="27">
        <f t="shared" si="59"/>
        <v>8.9823000000000004</v>
      </c>
      <c r="S307" s="28">
        <f t="shared" si="60"/>
        <v>0.21000000000000085</v>
      </c>
      <c r="T307" s="29">
        <f t="shared" si="61"/>
        <v>2.3945267958951067E-2</v>
      </c>
      <c r="U307" s="151"/>
      <c r="W307" s="47">
        <f t="shared" si="62"/>
        <v>9.0945</v>
      </c>
      <c r="X307" s="155">
        <f t="shared" si="63"/>
        <v>9.0945069000000007</v>
      </c>
      <c r="Y307" s="28">
        <f t="shared" si="64"/>
        <v>0.11220690000000033</v>
      </c>
      <c r="Z307" s="29">
        <f t="shared" si="65"/>
        <v>1.2492000935172541E-2</v>
      </c>
      <c r="AA307" s="151"/>
    </row>
    <row r="308" spans="1:27" s="39" customFormat="1" ht="39" customHeight="1" x14ac:dyDescent="0.25">
      <c r="A308" s="18">
        <v>307</v>
      </c>
      <c r="B308" s="162" t="s">
        <v>2538</v>
      </c>
      <c r="C308" s="206" t="s">
        <v>2108</v>
      </c>
      <c r="D308" s="163" t="s">
        <v>2579</v>
      </c>
      <c r="E308" s="164" t="s">
        <v>2580</v>
      </c>
      <c r="F308" s="141">
        <v>72.260000000000005</v>
      </c>
      <c r="G308" s="176">
        <v>70</v>
      </c>
      <c r="H308" s="166"/>
      <c r="I308" s="167" t="s">
        <v>2581</v>
      </c>
      <c r="J308" s="168" t="s">
        <v>31</v>
      </c>
      <c r="K308" s="168"/>
      <c r="L308" s="177">
        <v>41275</v>
      </c>
      <c r="M308" s="178"/>
      <c r="N308" s="170">
        <v>1</v>
      </c>
      <c r="O308" s="161">
        <v>1</v>
      </c>
      <c r="P308" s="147"/>
      <c r="Q308" s="26">
        <f t="shared" si="58"/>
        <v>74</v>
      </c>
      <c r="R308" s="27">
        <f t="shared" si="59"/>
        <v>74.009699999999995</v>
      </c>
      <c r="S308" s="28">
        <f t="shared" si="60"/>
        <v>1.7399999999999949</v>
      </c>
      <c r="T308" s="29">
        <f t="shared" si="61"/>
        <v>2.4079712150567322E-2</v>
      </c>
      <c r="U308" s="151"/>
      <c r="W308" s="47">
        <f t="shared" si="62"/>
        <v>74.934200000000004</v>
      </c>
      <c r="X308" s="155">
        <f t="shared" si="63"/>
        <v>74.934229200000004</v>
      </c>
      <c r="Y308" s="28">
        <f t="shared" si="64"/>
        <v>0.92452920000000915</v>
      </c>
      <c r="Z308" s="29">
        <f t="shared" si="65"/>
        <v>1.2492000372924214E-2</v>
      </c>
      <c r="AA308" s="151"/>
    </row>
    <row r="309" spans="1:27" s="39" customFormat="1" ht="39" customHeight="1" x14ac:dyDescent="0.25">
      <c r="A309" s="18">
        <v>308</v>
      </c>
      <c r="B309" s="162" t="s">
        <v>2538</v>
      </c>
      <c r="C309" s="206" t="s">
        <v>2108</v>
      </c>
      <c r="D309" s="163" t="s">
        <v>2582</v>
      </c>
      <c r="E309" s="164" t="s">
        <v>2580</v>
      </c>
      <c r="F309" s="141">
        <v>2.58</v>
      </c>
      <c r="G309" s="176">
        <v>2.5</v>
      </c>
      <c r="H309" s="166"/>
      <c r="I309" s="167" t="s">
        <v>2581</v>
      </c>
      <c r="J309" s="168" t="s">
        <v>31</v>
      </c>
      <c r="K309" s="168"/>
      <c r="L309" s="177">
        <v>41275</v>
      </c>
      <c r="M309" s="178"/>
      <c r="N309" s="170">
        <v>1</v>
      </c>
      <c r="O309" s="161">
        <v>1</v>
      </c>
      <c r="P309" s="147"/>
      <c r="Q309" s="26">
        <f t="shared" si="58"/>
        <v>2.64</v>
      </c>
      <c r="R309" s="27">
        <f t="shared" si="59"/>
        <v>2.6423999999999999</v>
      </c>
      <c r="S309" s="28">
        <f t="shared" si="60"/>
        <v>6.0000000000000053E-2</v>
      </c>
      <c r="T309" s="29">
        <f t="shared" si="61"/>
        <v>2.3255813953488393E-2</v>
      </c>
      <c r="U309" s="151"/>
      <c r="W309" s="47">
        <f t="shared" si="62"/>
        <v>2.6754000000000002</v>
      </c>
      <c r="X309" s="155">
        <f t="shared" si="63"/>
        <v>2.6754088999999999</v>
      </c>
      <c r="Y309" s="28">
        <f t="shared" si="64"/>
        <v>3.3008900000000008E-2</v>
      </c>
      <c r="Z309" s="29">
        <f t="shared" si="65"/>
        <v>1.249201483499849E-2</v>
      </c>
      <c r="AA309" s="151"/>
    </row>
    <row r="310" spans="1:27" s="39" customFormat="1" ht="39" customHeight="1" x14ac:dyDescent="0.25">
      <c r="A310" s="18">
        <v>309</v>
      </c>
      <c r="B310" s="162" t="s">
        <v>2538</v>
      </c>
      <c r="C310" s="206" t="s">
        <v>2108</v>
      </c>
      <c r="D310" s="163" t="s">
        <v>2583</v>
      </c>
      <c r="E310" s="164" t="s">
        <v>2584</v>
      </c>
      <c r="F310" s="141">
        <v>72.260000000000005</v>
      </c>
      <c r="G310" s="176">
        <v>70</v>
      </c>
      <c r="H310" s="166"/>
      <c r="I310" s="167"/>
      <c r="J310" s="168" t="s">
        <v>31</v>
      </c>
      <c r="K310" s="168"/>
      <c r="L310" s="177">
        <v>41275</v>
      </c>
      <c r="M310" s="178"/>
      <c r="N310" s="170">
        <v>1</v>
      </c>
      <c r="O310" s="161">
        <v>1</v>
      </c>
      <c r="P310" s="147"/>
      <c r="Q310" s="26">
        <f t="shared" si="58"/>
        <v>74</v>
      </c>
      <c r="R310" s="27">
        <f t="shared" si="59"/>
        <v>74.009699999999995</v>
      </c>
      <c r="S310" s="28">
        <f t="shared" si="60"/>
        <v>1.7399999999999949</v>
      </c>
      <c r="T310" s="29">
        <f t="shared" si="61"/>
        <v>2.4079712150567322E-2</v>
      </c>
      <c r="U310" s="151"/>
      <c r="W310" s="47">
        <f t="shared" si="62"/>
        <v>74.934200000000004</v>
      </c>
      <c r="X310" s="155">
        <f t="shared" si="63"/>
        <v>74.934229200000004</v>
      </c>
      <c r="Y310" s="28">
        <f t="shared" si="64"/>
        <v>0.92452920000000915</v>
      </c>
      <c r="Z310" s="29">
        <f t="shared" si="65"/>
        <v>1.2492000372924214E-2</v>
      </c>
      <c r="AA310" s="151"/>
    </row>
    <row r="311" spans="1:27" s="39" customFormat="1" ht="39" customHeight="1" x14ac:dyDescent="0.25">
      <c r="A311" s="18">
        <v>310</v>
      </c>
      <c r="B311" s="162" t="s">
        <v>2538</v>
      </c>
      <c r="C311" s="206" t="s">
        <v>2108</v>
      </c>
      <c r="D311" s="163" t="s">
        <v>2585</v>
      </c>
      <c r="E311" s="164" t="s">
        <v>2584</v>
      </c>
      <c r="F311" s="141">
        <v>2.06</v>
      </c>
      <c r="G311" s="176">
        <v>2</v>
      </c>
      <c r="H311" s="166"/>
      <c r="I311" s="167"/>
      <c r="J311" s="168" t="s">
        <v>31</v>
      </c>
      <c r="K311" s="168"/>
      <c r="L311" s="177">
        <v>41275</v>
      </c>
      <c r="M311" s="178"/>
      <c r="N311" s="170">
        <v>1</v>
      </c>
      <c r="O311" s="161">
        <v>1</v>
      </c>
      <c r="P311" s="147"/>
      <c r="Q311" s="26">
        <f t="shared" ref="Q311:Q330" si="66">IF(O311=1,INT(F311*$U$1*100)/100,F311)</f>
        <v>2.1</v>
      </c>
      <c r="R311" s="27">
        <f t="shared" ref="R311:R339" si="67">IF(O311=1,INT(F311*$U$1*10000)/10000,F311)</f>
        <v>2.1097999999999999</v>
      </c>
      <c r="S311" s="28">
        <f t="shared" ref="S311:S330" si="68">Q311-F311</f>
        <v>4.0000000000000036E-2</v>
      </c>
      <c r="T311" s="29">
        <f t="shared" ref="T311:T330" si="69">IF(F311&lt;&gt;0,S311/F311,0)</f>
        <v>1.9417475728155355E-2</v>
      </c>
      <c r="U311" s="151"/>
      <c r="V311" s="219"/>
      <c r="W311" s="47">
        <f t="shared" ref="W311:W314" si="70">IF(O311=1,ROUND(R311*$AA$1*100,2)/100,R311)</f>
        <v>2.1362000000000001</v>
      </c>
      <c r="X311" s="155">
        <f t="shared" ref="X311:X314" si="71">IF(O311=1,ROUND(R311*$AA$1*1000,4)/1000,R311)</f>
        <v>2.1361555999999999</v>
      </c>
      <c r="Y311" s="28">
        <f t="shared" ref="Y311:Y314" si="72">X311-R311</f>
        <v>2.6355600000000035E-2</v>
      </c>
      <c r="Z311" s="29">
        <f t="shared" ref="Z311:Z314" si="73">IF(R311&lt;&gt;0,Y311/R311,0)</f>
        <v>1.2491989762062772E-2</v>
      </c>
      <c r="AA311" s="151"/>
    </row>
    <row r="312" spans="1:27" s="39" customFormat="1" ht="39" customHeight="1" x14ac:dyDescent="0.25">
      <c r="A312" s="18">
        <v>311</v>
      </c>
      <c r="B312" s="162" t="s">
        <v>2538</v>
      </c>
      <c r="C312" s="206" t="s">
        <v>2108</v>
      </c>
      <c r="D312" s="163" t="s">
        <v>2586</v>
      </c>
      <c r="E312" s="164" t="s">
        <v>2584</v>
      </c>
      <c r="F312" s="141">
        <v>72.260000000000005</v>
      </c>
      <c r="G312" s="176">
        <v>70</v>
      </c>
      <c r="H312" s="166"/>
      <c r="I312" s="167"/>
      <c r="J312" s="168" t="s">
        <v>31</v>
      </c>
      <c r="K312" s="168"/>
      <c r="L312" s="177">
        <v>41275</v>
      </c>
      <c r="M312" s="178"/>
      <c r="N312" s="170">
        <v>4</v>
      </c>
      <c r="O312" s="161">
        <v>1</v>
      </c>
      <c r="P312" s="147"/>
      <c r="Q312" s="26">
        <f t="shared" si="66"/>
        <v>74</v>
      </c>
      <c r="R312" s="27">
        <f t="shared" si="67"/>
        <v>74.009699999999995</v>
      </c>
      <c r="S312" s="28">
        <f t="shared" si="68"/>
        <v>1.7399999999999949</v>
      </c>
      <c r="T312" s="29">
        <f t="shared" si="69"/>
        <v>2.4079712150567322E-2</v>
      </c>
      <c r="U312" s="151"/>
      <c r="V312" s="219"/>
      <c r="W312" s="47">
        <f t="shared" si="70"/>
        <v>74.934200000000004</v>
      </c>
      <c r="X312" s="155">
        <f t="shared" si="71"/>
        <v>74.934229200000004</v>
      </c>
      <c r="Y312" s="28">
        <f t="shared" si="72"/>
        <v>0.92452920000000915</v>
      </c>
      <c r="Z312" s="29">
        <f t="shared" si="73"/>
        <v>1.2492000372924214E-2</v>
      </c>
      <c r="AA312" s="151"/>
    </row>
    <row r="313" spans="1:27" s="39" customFormat="1" ht="97.5" customHeight="1" x14ac:dyDescent="0.25">
      <c r="A313" s="18">
        <v>312</v>
      </c>
      <c r="B313" s="162" t="s">
        <v>2538</v>
      </c>
      <c r="C313" s="206" t="s">
        <v>2108</v>
      </c>
      <c r="D313" s="220" t="s">
        <v>2587</v>
      </c>
      <c r="E313" s="164" t="s">
        <v>2584</v>
      </c>
      <c r="F313" s="141">
        <v>72.260000000000005</v>
      </c>
      <c r="G313" s="176">
        <v>70</v>
      </c>
      <c r="H313" s="166"/>
      <c r="I313" s="167" t="s">
        <v>2588</v>
      </c>
      <c r="J313" s="168" t="s">
        <v>31</v>
      </c>
      <c r="K313" s="168"/>
      <c r="L313" s="177">
        <v>41275</v>
      </c>
      <c r="M313" s="178"/>
      <c r="N313" s="170">
        <v>4</v>
      </c>
      <c r="O313" s="161">
        <v>1</v>
      </c>
      <c r="P313" s="147"/>
      <c r="Q313" s="26">
        <f t="shared" si="66"/>
        <v>74</v>
      </c>
      <c r="R313" s="27">
        <f t="shared" si="67"/>
        <v>74.009699999999995</v>
      </c>
      <c r="S313" s="28">
        <f t="shared" si="68"/>
        <v>1.7399999999999949</v>
      </c>
      <c r="T313" s="29">
        <f t="shared" si="69"/>
        <v>2.4079712150567322E-2</v>
      </c>
      <c r="U313" s="151"/>
      <c r="V313" s="219"/>
      <c r="W313" s="47">
        <f t="shared" si="70"/>
        <v>74.934200000000004</v>
      </c>
      <c r="X313" s="155">
        <f t="shared" si="71"/>
        <v>74.934229200000004</v>
      </c>
      <c r="Y313" s="28">
        <f t="shared" si="72"/>
        <v>0.92452920000000915</v>
      </c>
      <c r="Z313" s="29">
        <f t="shared" si="73"/>
        <v>1.2492000372924214E-2</v>
      </c>
      <c r="AA313" s="151"/>
    </row>
    <row r="314" spans="1:27" s="39" customFormat="1" ht="39" customHeight="1" x14ac:dyDescent="0.25">
      <c r="A314" s="18">
        <v>313</v>
      </c>
      <c r="B314" s="162" t="s">
        <v>2530</v>
      </c>
      <c r="C314" s="206" t="s">
        <v>2108</v>
      </c>
      <c r="D314" s="163" t="s">
        <v>2589</v>
      </c>
      <c r="E314" s="164" t="s">
        <v>2584</v>
      </c>
      <c r="F314" s="141">
        <v>72.260000000000005</v>
      </c>
      <c r="G314" s="176">
        <v>70</v>
      </c>
      <c r="H314" s="166"/>
      <c r="I314" s="167"/>
      <c r="J314" s="168" t="s">
        <v>31</v>
      </c>
      <c r="K314" s="168"/>
      <c r="L314" s="177">
        <v>41275</v>
      </c>
      <c r="M314" s="178"/>
      <c r="N314" s="170">
        <v>4</v>
      </c>
      <c r="O314" s="161">
        <v>1</v>
      </c>
      <c r="P314" s="147"/>
      <c r="Q314" s="26">
        <f t="shared" si="66"/>
        <v>74</v>
      </c>
      <c r="R314" s="27">
        <f t="shared" si="67"/>
        <v>74.009699999999995</v>
      </c>
      <c r="S314" s="28">
        <f t="shared" si="68"/>
        <v>1.7399999999999949</v>
      </c>
      <c r="T314" s="29">
        <f t="shared" si="69"/>
        <v>2.4079712150567322E-2</v>
      </c>
      <c r="U314" s="151"/>
      <c r="V314" s="219"/>
      <c r="W314" s="47">
        <f t="shared" si="70"/>
        <v>74.934200000000004</v>
      </c>
      <c r="X314" s="155">
        <f t="shared" si="71"/>
        <v>74.934229200000004</v>
      </c>
      <c r="Y314" s="28">
        <f t="shared" si="72"/>
        <v>0.92452920000000915</v>
      </c>
      <c r="Z314" s="29">
        <f t="shared" si="73"/>
        <v>1.2492000372924214E-2</v>
      </c>
      <c r="AA314" s="151"/>
    </row>
    <row r="315" spans="1:27" s="39" customFormat="1" ht="39" customHeight="1" x14ac:dyDescent="0.25">
      <c r="A315" s="18">
        <v>314</v>
      </c>
      <c r="B315" s="162" t="s">
        <v>2538</v>
      </c>
      <c r="C315" s="206" t="s">
        <v>2108</v>
      </c>
      <c r="D315" s="163" t="s">
        <v>2590</v>
      </c>
      <c r="E315" s="164" t="s">
        <v>2405</v>
      </c>
      <c r="F315" s="141">
        <v>0</v>
      </c>
      <c r="G315" s="176">
        <v>0</v>
      </c>
      <c r="H315" s="166"/>
      <c r="I315" s="218"/>
      <c r="J315" s="168"/>
      <c r="K315" s="168"/>
      <c r="L315" s="154"/>
      <c r="M315" s="178"/>
      <c r="N315" s="170">
        <v>6</v>
      </c>
      <c r="O315" s="161">
        <v>6</v>
      </c>
      <c r="P315" s="147"/>
      <c r="Q315" s="26">
        <f t="shared" si="66"/>
        <v>0</v>
      </c>
      <c r="R315" s="27">
        <f t="shared" si="67"/>
        <v>0</v>
      </c>
      <c r="S315" s="28">
        <f t="shared" si="68"/>
        <v>0</v>
      </c>
      <c r="T315" s="29">
        <f t="shared" si="69"/>
        <v>0</v>
      </c>
      <c r="U315" s="151"/>
      <c r="W315" s="47">
        <f t="shared" ref="W315:Z319" si="74">Q315</f>
        <v>0</v>
      </c>
      <c r="X315" s="149">
        <f t="shared" si="74"/>
        <v>0</v>
      </c>
      <c r="Y315" s="149">
        <f t="shared" si="74"/>
        <v>0</v>
      </c>
      <c r="Z315" s="149">
        <f t="shared" si="74"/>
        <v>0</v>
      </c>
      <c r="AA315" s="151"/>
    </row>
    <row r="316" spans="1:27" s="39" customFormat="1" ht="39" customHeight="1" x14ac:dyDescent="0.25">
      <c r="A316" s="18">
        <v>315</v>
      </c>
      <c r="B316" s="162" t="s">
        <v>2538</v>
      </c>
      <c r="C316" s="206" t="s">
        <v>2108</v>
      </c>
      <c r="D316" s="163" t="s">
        <v>2591</v>
      </c>
      <c r="E316" s="164" t="s">
        <v>2405</v>
      </c>
      <c r="F316" s="141">
        <v>0</v>
      </c>
      <c r="G316" s="176">
        <v>0</v>
      </c>
      <c r="H316" s="166"/>
      <c r="I316" s="218"/>
      <c r="J316" s="168"/>
      <c r="K316" s="168"/>
      <c r="L316" s="154"/>
      <c r="M316" s="178"/>
      <c r="N316" s="170">
        <v>6</v>
      </c>
      <c r="O316" s="161">
        <v>6</v>
      </c>
      <c r="P316" s="147"/>
      <c r="Q316" s="26">
        <f t="shared" si="66"/>
        <v>0</v>
      </c>
      <c r="R316" s="27">
        <f t="shared" si="67"/>
        <v>0</v>
      </c>
      <c r="S316" s="28">
        <f t="shared" si="68"/>
        <v>0</v>
      </c>
      <c r="T316" s="29">
        <f t="shared" si="69"/>
        <v>0</v>
      </c>
      <c r="U316" s="151"/>
      <c r="W316" s="47">
        <f t="shared" si="74"/>
        <v>0</v>
      </c>
      <c r="X316" s="149">
        <f t="shared" si="74"/>
        <v>0</v>
      </c>
      <c r="Y316" s="149">
        <f t="shared" si="74"/>
        <v>0</v>
      </c>
      <c r="Z316" s="149">
        <f t="shared" si="74"/>
        <v>0</v>
      </c>
      <c r="AA316" s="151"/>
    </row>
    <row r="317" spans="1:27" s="39" customFormat="1" ht="39" customHeight="1" x14ac:dyDescent="0.25">
      <c r="A317" s="18">
        <v>316</v>
      </c>
      <c r="B317" s="162" t="s">
        <v>2538</v>
      </c>
      <c r="C317" s="206" t="s">
        <v>2108</v>
      </c>
      <c r="D317" s="163" t="s">
        <v>2592</v>
      </c>
      <c r="E317" s="164" t="s">
        <v>2405</v>
      </c>
      <c r="F317" s="141">
        <v>0</v>
      </c>
      <c r="G317" s="176">
        <v>0</v>
      </c>
      <c r="H317" s="166"/>
      <c r="I317" s="167"/>
      <c r="J317" s="161"/>
      <c r="K317" s="161"/>
      <c r="L317" s="154"/>
      <c r="M317" s="178"/>
      <c r="N317" s="170">
        <v>6</v>
      </c>
      <c r="O317" s="161">
        <v>6</v>
      </c>
      <c r="P317" s="147"/>
      <c r="Q317" s="26">
        <f t="shared" si="66"/>
        <v>0</v>
      </c>
      <c r="R317" s="27">
        <f t="shared" si="67"/>
        <v>0</v>
      </c>
      <c r="S317" s="28">
        <f t="shared" si="68"/>
        <v>0</v>
      </c>
      <c r="T317" s="29">
        <f t="shared" si="69"/>
        <v>0</v>
      </c>
      <c r="U317" s="151"/>
      <c r="W317" s="47">
        <f t="shared" si="74"/>
        <v>0</v>
      </c>
      <c r="X317" s="149">
        <f t="shared" si="74"/>
        <v>0</v>
      </c>
      <c r="Y317" s="149">
        <f t="shared" si="74"/>
        <v>0</v>
      </c>
      <c r="Z317" s="149">
        <f t="shared" si="74"/>
        <v>0</v>
      </c>
      <c r="AA317" s="151"/>
    </row>
    <row r="318" spans="1:27" s="39" customFormat="1" ht="39" customHeight="1" x14ac:dyDescent="0.25">
      <c r="A318" s="18">
        <v>317</v>
      </c>
      <c r="B318" s="162" t="s">
        <v>2538</v>
      </c>
      <c r="C318" s="206" t="s">
        <v>2108</v>
      </c>
      <c r="D318" s="163" t="s">
        <v>2593</v>
      </c>
      <c r="E318" s="164" t="s">
        <v>2405</v>
      </c>
      <c r="F318" s="141">
        <v>0</v>
      </c>
      <c r="G318" s="176">
        <v>0</v>
      </c>
      <c r="H318" s="166"/>
      <c r="I318" s="167"/>
      <c r="J318" s="161" t="s">
        <v>26</v>
      </c>
      <c r="K318" s="168"/>
      <c r="L318" s="154"/>
      <c r="M318" s="178"/>
      <c r="N318" s="170">
        <v>6</v>
      </c>
      <c r="O318" s="161">
        <v>6</v>
      </c>
      <c r="P318" s="147"/>
      <c r="Q318" s="26">
        <f t="shared" si="66"/>
        <v>0</v>
      </c>
      <c r="R318" s="27">
        <f t="shared" si="67"/>
        <v>0</v>
      </c>
      <c r="S318" s="28">
        <f t="shared" si="68"/>
        <v>0</v>
      </c>
      <c r="T318" s="29">
        <f t="shared" si="69"/>
        <v>0</v>
      </c>
      <c r="U318" s="151"/>
      <c r="W318" s="47">
        <f t="shared" si="74"/>
        <v>0</v>
      </c>
      <c r="X318" s="149">
        <f t="shared" si="74"/>
        <v>0</v>
      </c>
      <c r="Y318" s="149">
        <f t="shared" si="74"/>
        <v>0</v>
      </c>
      <c r="Z318" s="149">
        <f t="shared" si="74"/>
        <v>0</v>
      </c>
      <c r="AA318" s="151"/>
    </row>
    <row r="319" spans="1:27" s="39" customFormat="1" ht="39" customHeight="1" x14ac:dyDescent="0.25">
      <c r="A319" s="18">
        <v>318</v>
      </c>
      <c r="B319" s="162" t="s">
        <v>2538</v>
      </c>
      <c r="C319" s="206" t="s">
        <v>2108</v>
      </c>
      <c r="D319" s="163" t="s">
        <v>2594</v>
      </c>
      <c r="E319" s="164" t="s">
        <v>2405</v>
      </c>
      <c r="F319" s="141">
        <v>0</v>
      </c>
      <c r="G319" s="176">
        <v>0</v>
      </c>
      <c r="H319" s="166"/>
      <c r="I319" s="218"/>
      <c r="J319" s="161" t="s">
        <v>26</v>
      </c>
      <c r="K319" s="168"/>
      <c r="L319" s="154"/>
      <c r="M319" s="178"/>
      <c r="N319" s="170">
        <v>6</v>
      </c>
      <c r="O319" s="161">
        <v>6</v>
      </c>
      <c r="P319" s="147"/>
      <c r="Q319" s="26">
        <f t="shared" si="66"/>
        <v>0</v>
      </c>
      <c r="R319" s="27">
        <f t="shared" si="67"/>
        <v>0</v>
      </c>
      <c r="S319" s="28">
        <f t="shared" si="68"/>
        <v>0</v>
      </c>
      <c r="T319" s="29">
        <f t="shared" si="69"/>
        <v>0</v>
      </c>
      <c r="U319" s="151"/>
      <c r="W319" s="47">
        <f t="shared" si="74"/>
        <v>0</v>
      </c>
      <c r="X319" s="149">
        <f t="shared" si="74"/>
        <v>0</v>
      </c>
      <c r="Y319" s="149">
        <f t="shared" si="74"/>
        <v>0</v>
      </c>
      <c r="Z319" s="149">
        <f t="shared" si="74"/>
        <v>0</v>
      </c>
      <c r="AA319" s="151"/>
    </row>
    <row r="320" spans="1:27" s="39" customFormat="1" ht="39" customHeight="1" x14ac:dyDescent="0.25">
      <c r="A320" s="18">
        <v>319</v>
      </c>
      <c r="B320" s="162" t="s">
        <v>2530</v>
      </c>
      <c r="C320" s="206" t="s">
        <v>2108</v>
      </c>
      <c r="D320" s="163" t="s">
        <v>2434</v>
      </c>
      <c r="E320" s="164" t="s">
        <v>2183</v>
      </c>
      <c r="F320" s="141">
        <v>70</v>
      </c>
      <c r="G320" s="176">
        <v>70</v>
      </c>
      <c r="H320" s="166"/>
      <c r="I320" s="167"/>
      <c r="J320" s="168" t="s">
        <v>31</v>
      </c>
      <c r="K320" s="168"/>
      <c r="L320" s="177">
        <v>41275</v>
      </c>
      <c r="M320" s="178"/>
      <c r="N320" s="170">
        <v>1</v>
      </c>
      <c r="O320" s="161">
        <v>1</v>
      </c>
      <c r="P320" s="147"/>
      <c r="Q320" s="26">
        <f t="shared" si="66"/>
        <v>71.69</v>
      </c>
      <c r="R320" s="27">
        <f t="shared" si="67"/>
        <v>71.694900000000004</v>
      </c>
      <c r="S320" s="28">
        <f t="shared" si="68"/>
        <v>1.6899999999999977</v>
      </c>
      <c r="T320" s="29">
        <f t="shared" si="69"/>
        <v>2.4142857142857112E-2</v>
      </c>
      <c r="U320" s="151"/>
      <c r="V320" s="219"/>
      <c r="W320" s="47">
        <f t="shared" ref="W320:W330" si="75">IF(O320=1,ROUND(R320*$AA$1*100,2)/100,R320)</f>
        <v>72.590500000000006</v>
      </c>
      <c r="X320" s="155">
        <f t="shared" ref="X320:X330" si="76">IF(O320=1,ROUND(R320*$AA$1*1000,4)/1000,R320)</f>
        <v>72.590512700000005</v>
      </c>
      <c r="Y320" s="28">
        <f t="shared" ref="Y320:Y330" si="77">X320-R320</f>
        <v>0.89561270000000093</v>
      </c>
      <c r="Z320" s="29">
        <f t="shared" ref="Z320:Z330" si="78">IF(R320&lt;&gt;0,Y320/R320,0)</f>
        <v>1.2492000128321553E-2</v>
      </c>
      <c r="AA320" s="151"/>
    </row>
    <row r="321" spans="1:27" s="39" customFormat="1" ht="39" customHeight="1" x14ac:dyDescent="0.25">
      <c r="A321" s="18">
        <v>320</v>
      </c>
      <c r="B321" s="162" t="s">
        <v>775</v>
      </c>
      <c r="C321" s="206" t="s">
        <v>2108</v>
      </c>
      <c r="D321" s="163" t="s">
        <v>2595</v>
      </c>
      <c r="E321" s="221" t="s">
        <v>2596</v>
      </c>
      <c r="F321" s="141">
        <v>103.23</v>
      </c>
      <c r="G321" s="78">
        <v>100</v>
      </c>
      <c r="H321" s="21"/>
      <c r="I321" s="167" t="s">
        <v>2597</v>
      </c>
      <c r="J321" s="161" t="s">
        <v>31</v>
      </c>
      <c r="K321" s="161"/>
      <c r="L321" s="177">
        <v>41275</v>
      </c>
      <c r="M321" s="169"/>
      <c r="N321" s="222">
        <v>3</v>
      </c>
      <c r="O321" s="161">
        <v>1</v>
      </c>
      <c r="P321" s="147"/>
      <c r="Q321" s="26">
        <f t="shared" si="66"/>
        <v>105.72</v>
      </c>
      <c r="R321" s="27">
        <f t="shared" si="67"/>
        <v>105.7296</v>
      </c>
      <c r="S321" s="28">
        <f t="shared" si="68"/>
        <v>2.4899999999999949</v>
      </c>
      <c r="T321" s="29">
        <f t="shared" si="69"/>
        <v>2.4120895088636973E-2</v>
      </c>
      <c r="U321" s="151"/>
      <c r="V321" s="219"/>
      <c r="W321" s="47">
        <f t="shared" si="75"/>
        <v>107.05040000000001</v>
      </c>
      <c r="X321" s="155">
        <f t="shared" si="76"/>
        <v>107.05037420000001</v>
      </c>
      <c r="Y321" s="28">
        <f t="shared" si="77"/>
        <v>1.3207742000000025</v>
      </c>
      <c r="Z321" s="29">
        <f t="shared" si="78"/>
        <v>1.2492000348057709E-2</v>
      </c>
      <c r="AA321" s="151"/>
    </row>
    <row r="322" spans="1:27" s="39" customFormat="1" ht="39" customHeight="1" x14ac:dyDescent="0.25">
      <c r="A322" s="18">
        <v>321</v>
      </c>
      <c r="B322" s="162" t="s">
        <v>775</v>
      </c>
      <c r="C322" s="206" t="s">
        <v>2108</v>
      </c>
      <c r="D322" s="163" t="s">
        <v>2598</v>
      </c>
      <c r="E322" s="221" t="s">
        <v>2596</v>
      </c>
      <c r="F322" s="141">
        <v>4.12</v>
      </c>
      <c r="G322" s="78">
        <v>4</v>
      </c>
      <c r="H322" s="21"/>
      <c r="I322" s="167" t="s">
        <v>2597</v>
      </c>
      <c r="J322" s="161" t="s">
        <v>31</v>
      </c>
      <c r="K322" s="161"/>
      <c r="L322" s="177">
        <v>41275</v>
      </c>
      <c r="M322" s="169"/>
      <c r="N322" s="222">
        <v>3</v>
      </c>
      <c r="O322" s="161">
        <v>1</v>
      </c>
      <c r="P322" s="147"/>
      <c r="Q322" s="26">
        <f t="shared" si="66"/>
        <v>4.21</v>
      </c>
      <c r="R322" s="27">
        <f t="shared" si="67"/>
        <v>4.2196999999999996</v>
      </c>
      <c r="S322" s="28">
        <f t="shared" si="68"/>
        <v>8.9999999999999858E-2</v>
      </c>
      <c r="T322" s="29">
        <f t="shared" si="69"/>
        <v>2.1844660194174723E-2</v>
      </c>
      <c r="U322" s="151"/>
      <c r="V322" s="219"/>
      <c r="W322" s="47">
        <f t="shared" si="75"/>
        <v>4.2724000000000002</v>
      </c>
      <c r="X322" s="155">
        <f t="shared" si="76"/>
        <v>4.2724125000000006</v>
      </c>
      <c r="Y322" s="28">
        <f t="shared" si="77"/>
        <v>5.271250000000105E-2</v>
      </c>
      <c r="Z322" s="29">
        <f t="shared" si="78"/>
        <v>1.2492001801076156E-2</v>
      </c>
      <c r="AA322" s="151"/>
    </row>
    <row r="323" spans="1:27" s="39" customFormat="1" ht="39" customHeight="1" x14ac:dyDescent="0.25">
      <c r="A323" s="18">
        <v>322</v>
      </c>
      <c r="B323" s="162" t="s">
        <v>775</v>
      </c>
      <c r="C323" s="206" t="s">
        <v>2108</v>
      </c>
      <c r="D323" s="163" t="s">
        <v>2599</v>
      </c>
      <c r="E323" s="221" t="s">
        <v>2596</v>
      </c>
      <c r="F323" s="141">
        <v>10.32</v>
      </c>
      <c r="G323" s="78">
        <v>10</v>
      </c>
      <c r="H323" s="21"/>
      <c r="I323" s="167"/>
      <c r="J323" s="161" t="s">
        <v>31</v>
      </c>
      <c r="K323" s="161"/>
      <c r="L323" s="177">
        <v>41275</v>
      </c>
      <c r="M323" s="169"/>
      <c r="N323" s="222">
        <v>3</v>
      </c>
      <c r="O323" s="161">
        <v>1</v>
      </c>
      <c r="P323" s="147"/>
      <c r="Q323" s="26">
        <f t="shared" si="66"/>
        <v>10.56</v>
      </c>
      <c r="R323" s="27">
        <f t="shared" si="67"/>
        <v>10.569800000000001</v>
      </c>
      <c r="S323" s="28">
        <f t="shared" si="68"/>
        <v>0.24000000000000021</v>
      </c>
      <c r="T323" s="29">
        <f t="shared" si="69"/>
        <v>2.3255813953488393E-2</v>
      </c>
      <c r="U323" s="223"/>
      <c r="V323" s="219"/>
      <c r="W323" s="47">
        <f t="shared" si="75"/>
        <v>10.7018</v>
      </c>
      <c r="X323" s="155">
        <f t="shared" si="76"/>
        <v>10.701837900000001</v>
      </c>
      <c r="Y323" s="28">
        <f t="shared" si="77"/>
        <v>0.13203790000000026</v>
      </c>
      <c r="Z323" s="29">
        <f t="shared" si="78"/>
        <v>1.2491996064258572E-2</v>
      </c>
      <c r="AA323" s="223"/>
    </row>
    <row r="324" spans="1:27" s="39" customFormat="1" ht="39" customHeight="1" x14ac:dyDescent="0.25">
      <c r="A324" s="18">
        <v>323</v>
      </c>
      <c r="B324" s="162" t="s">
        <v>2600</v>
      </c>
      <c r="C324" s="206" t="s">
        <v>2108</v>
      </c>
      <c r="D324" s="163" t="s">
        <v>2601</v>
      </c>
      <c r="E324" s="221" t="s">
        <v>2602</v>
      </c>
      <c r="F324" s="141">
        <v>25.8</v>
      </c>
      <c r="G324" s="78">
        <v>25</v>
      </c>
      <c r="H324" s="21"/>
      <c r="I324" s="167"/>
      <c r="J324" s="161" t="s">
        <v>31</v>
      </c>
      <c r="K324" s="161"/>
      <c r="L324" s="177">
        <v>41275</v>
      </c>
      <c r="M324" s="169"/>
      <c r="N324" s="222">
        <v>1</v>
      </c>
      <c r="O324" s="161">
        <v>1</v>
      </c>
      <c r="P324" s="147"/>
      <c r="Q324" s="26">
        <f t="shared" si="66"/>
        <v>26.42</v>
      </c>
      <c r="R324" s="27">
        <f t="shared" si="67"/>
        <v>26.424700000000001</v>
      </c>
      <c r="S324" s="28">
        <f t="shared" si="68"/>
        <v>0.62000000000000099</v>
      </c>
      <c r="T324" s="29">
        <f t="shared" si="69"/>
        <v>2.4031007751938022E-2</v>
      </c>
      <c r="U324" s="151"/>
      <c r="V324" s="219"/>
      <c r="W324" s="47">
        <f t="shared" si="75"/>
        <v>26.754799999999999</v>
      </c>
      <c r="X324" s="155">
        <f t="shared" si="76"/>
        <v>26.754797400000001</v>
      </c>
      <c r="Y324" s="28">
        <f t="shared" si="77"/>
        <v>0.33009739999999965</v>
      </c>
      <c r="Z324" s="29">
        <f t="shared" si="78"/>
        <v>1.2492001801344939E-2</v>
      </c>
      <c r="AA324" s="151"/>
    </row>
    <row r="325" spans="1:27" s="39" customFormat="1" ht="39" customHeight="1" x14ac:dyDescent="0.25">
      <c r="A325" s="18">
        <v>324</v>
      </c>
      <c r="B325" s="162" t="s">
        <v>2600</v>
      </c>
      <c r="C325" s="206" t="s">
        <v>2108</v>
      </c>
      <c r="D325" s="163" t="s">
        <v>2603</v>
      </c>
      <c r="E325" s="221" t="s">
        <v>2604</v>
      </c>
      <c r="F325" s="141">
        <v>25.8</v>
      </c>
      <c r="G325" s="78">
        <v>25</v>
      </c>
      <c r="H325" s="21"/>
      <c r="I325" s="167"/>
      <c r="J325" s="161" t="s">
        <v>31</v>
      </c>
      <c r="K325" s="161"/>
      <c r="L325" s="177">
        <v>41275</v>
      </c>
      <c r="M325" s="169"/>
      <c r="N325" s="222">
        <v>1</v>
      </c>
      <c r="O325" s="161">
        <v>1</v>
      </c>
      <c r="P325" s="147"/>
      <c r="Q325" s="26">
        <f t="shared" si="66"/>
        <v>26.42</v>
      </c>
      <c r="R325" s="27">
        <f t="shared" si="67"/>
        <v>26.424700000000001</v>
      </c>
      <c r="S325" s="28">
        <f t="shared" si="68"/>
        <v>0.62000000000000099</v>
      </c>
      <c r="T325" s="29">
        <f t="shared" si="69"/>
        <v>2.4031007751938022E-2</v>
      </c>
      <c r="U325" s="151"/>
      <c r="V325" s="219"/>
      <c r="W325" s="47">
        <f t="shared" si="75"/>
        <v>26.754799999999999</v>
      </c>
      <c r="X325" s="155">
        <f t="shared" si="76"/>
        <v>26.754797400000001</v>
      </c>
      <c r="Y325" s="28">
        <f t="shared" si="77"/>
        <v>0.33009739999999965</v>
      </c>
      <c r="Z325" s="29">
        <f t="shared" si="78"/>
        <v>1.2492001801344939E-2</v>
      </c>
      <c r="AA325" s="151"/>
    </row>
    <row r="326" spans="1:27" s="39" customFormat="1" ht="39" customHeight="1" x14ac:dyDescent="0.25">
      <c r="A326" s="18">
        <v>325</v>
      </c>
      <c r="B326" s="162" t="s">
        <v>2600</v>
      </c>
      <c r="C326" s="206" t="s">
        <v>2108</v>
      </c>
      <c r="D326" s="163" t="s">
        <v>2605</v>
      </c>
      <c r="E326" s="221" t="s">
        <v>2606</v>
      </c>
      <c r="F326" s="141">
        <v>25.8</v>
      </c>
      <c r="G326" s="78">
        <v>25</v>
      </c>
      <c r="H326" s="21"/>
      <c r="I326" s="167"/>
      <c r="J326" s="161" t="s">
        <v>31</v>
      </c>
      <c r="K326" s="161"/>
      <c r="L326" s="177">
        <v>41275</v>
      </c>
      <c r="M326" s="169"/>
      <c r="N326" s="222">
        <v>1</v>
      </c>
      <c r="O326" s="161">
        <v>1</v>
      </c>
      <c r="P326" s="147"/>
      <c r="Q326" s="26">
        <f t="shared" si="66"/>
        <v>26.42</v>
      </c>
      <c r="R326" s="27">
        <f t="shared" si="67"/>
        <v>26.424700000000001</v>
      </c>
      <c r="S326" s="28">
        <f t="shared" si="68"/>
        <v>0.62000000000000099</v>
      </c>
      <c r="T326" s="29">
        <f t="shared" si="69"/>
        <v>2.4031007751938022E-2</v>
      </c>
      <c r="U326" s="151"/>
      <c r="V326" s="219"/>
      <c r="W326" s="47">
        <f t="shared" si="75"/>
        <v>26.754799999999999</v>
      </c>
      <c r="X326" s="155">
        <f t="shared" si="76"/>
        <v>26.754797400000001</v>
      </c>
      <c r="Y326" s="28">
        <f t="shared" si="77"/>
        <v>0.33009739999999965</v>
      </c>
      <c r="Z326" s="29">
        <f t="shared" si="78"/>
        <v>1.2492001801344939E-2</v>
      </c>
      <c r="AA326" s="151"/>
    </row>
    <row r="327" spans="1:27" s="39" customFormat="1" ht="39" customHeight="1" x14ac:dyDescent="0.25">
      <c r="A327" s="18">
        <v>326</v>
      </c>
      <c r="B327" s="162" t="s">
        <v>2600</v>
      </c>
      <c r="C327" s="206" t="s">
        <v>2108</v>
      </c>
      <c r="D327" s="163" t="s">
        <v>2607</v>
      </c>
      <c r="E327" s="221" t="s">
        <v>2608</v>
      </c>
      <c r="F327" s="141">
        <v>196.13</v>
      </c>
      <c r="G327" s="78">
        <v>190</v>
      </c>
      <c r="H327" s="21"/>
      <c r="I327" s="167"/>
      <c r="J327" s="161" t="s">
        <v>31</v>
      </c>
      <c r="K327" s="161"/>
      <c r="L327" s="177">
        <v>41275</v>
      </c>
      <c r="M327" s="169"/>
      <c r="N327" s="222">
        <v>1</v>
      </c>
      <c r="O327" s="161">
        <v>1</v>
      </c>
      <c r="P327" s="147"/>
      <c r="Q327" s="26">
        <f t="shared" si="66"/>
        <v>200.87</v>
      </c>
      <c r="R327" s="27">
        <f t="shared" si="67"/>
        <v>200.87899999999999</v>
      </c>
      <c r="S327" s="28">
        <f t="shared" si="68"/>
        <v>4.7400000000000091</v>
      </c>
      <c r="T327" s="29">
        <f t="shared" si="69"/>
        <v>2.4167643909651808E-2</v>
      </c>
      <c r="U327" s="151"/>
      <c r="V327" s="219"/>
      <c r="W327" s="47">
        <f t="shared" si="75"/>
        <v>203.38839999999999</v>
      </c>
      <c r="X327" s="155">
        <f t="shared" si="76"/>
        <v>203.38838050000001</v>
      </c>
      <c r="Y327" s="28">
        <f t="shared" si="77"/>
        <v>2.5093805000000202</v>
      </c>
      <c r="Z327" s="29">
        <f t="shared" si="78"/>
        <v>1.2492000159299979E-2</v>
      </c>
      <c r="AA327" s="151"/>
    </row>
    <row r="328" spans="1:27" s="39" customFormat="1" ht="39" customHeight="1" x14ac:dyDescent="0.25">
      <c r="A328" s="18">
        <v>327</v>
      </c>
      <c r="B328" s="162" t="s">
        <v>2609</v>
      </c>
      <c r="C328" s="206" t="s">
        <v>2108</v>
      </c>
      <c r="D328" s="163" t="s">
        <v>2610</v>
      </c>
      <c r="E328" s="221" t="s">
        <v>2611</v>
      </c>
      <c r="F328" s="141">
        <v>103.23</v>
      </c>
      <c r="G328" s="78">
        <v>100</v>
      </c>
      <c r="H328" s="21"/>
      <c r="I328" s="167"/>
      <c r="J328" s="161" t="s">
        <v>31</v>
      </c>
      <c r="K328" s="161"/>
      <c r="L328" s="177">
        <v>41275</v>
      </c>
      <c r="M328" s="169"/>
      <c r="N328" s="222">
        <v>2</v>
      </c>
      <c r="O328" s="161">
        <v>1</v>
      </c>
      <c r="P328" s="147"/>
      <c r="Q328" s="26">
        <f t="shared" si="66"/>
        <v>105.72</v>
      </c>
      <c r="R328" s="27">
        <f t="shared" si="67"/>
        <v>105.7296</v>
      </c>
      <c r="S328" s="28">
        <f t="shared" si="68"/>
        <v>2.4899999999999949</v>
      </c>
      <c r="T328" s="29">
        <f t="shared" si="69"/>
        <v>2.4120895088636973E-2</v>
      </c>
      <c r="U328" s="151"/>
      <c r="V328" s="219"/>
      <c r="W328" s="47">
        <f t="shared" si="75"/>
        <v>107.05040000000001</v>
      </c>
      <c r="X328" s="155">
        <f t="shared" si="76"/>
        <v>107.05037420000001</v>
      </c>
      <c r="Y328" s="28">
        <f t="shared" si="77"/>
        <v>1.3207742000000025</v>
      </c>
      <c r="Z328" s="29">
        <f t="shared" si="78"/>
        <v>1.2492000348057709E-2</v>
      </c>
      <c r="AA328" s="151"/>
    </row>
    <row r="329" spans="1:27" s="39" customFormat="1" ht="39" customHeight="1" x14ac:dyDescent="0.25">
      <c r="A329" s="18">
        <v>328</v>
      </c>
      <c r="B329" s="162" t="s">
        <v>2609</v>
      </c>
      <c r="C329" s="206" t="s">
        <v>2108</v>
      </c>
      <c r="D329" s="163" t="s">
        <v>2612</v>
      </c>
      <c r="E329" s="221" t="s">
        <v>2613</v>
      </c>
      <c r="F329" s="141">
        <v>103.23</v>
      </c>
      <c r="G329" s="78">
        <v>100</v>
      </c>
      <c r="H329" s="21"/>
      <c r="I329" s="167"/>
      <c r="J329" s="161" t="s">
        <v>31</v>
      </c>
      <c r="K329" s="161"/>
      <c r="L329" s="177">
        <v>41275</v>
      </c>
      <c r="M329" s="169"/>
      <c r="N329" s="222">
        <v>2</v>
      </c>
      <c r="O329" s="161">
        <v>1</v>
      </c>
      <c r="P329" s="147"/>
      <c r="Q329" s="26">
        <f t="shared" si="66"/>
        <v>105.72</v>
      </c>
      <c r="R329" s="27">
        <f t="shared" si="67"/>
        <v>105.7296</v>
      </c>
      <c r="S329" s="28">
        <f t="shared" si="68"/>
        <v>2.4899999999999949</v>
      </c>
      <c r="T329" s="29">
        <f t="shared" si="69"/>
        <v>2.4120895088636973E-2</v>
      </c>
      <c r="U329" s="151"/>
      <c r="V329" s="219"/>
      <c r="W329" s="47">
        <f t="shared" si="75"/>
        <v>107.05040000000001</v>
      </c>
      <c r="X329" s="155">
        <f t="shared" si="76"/>
        <v>107.05037420000001</v>
      </c>
      <c r="Y329" s="28">
        <f t="shared" si="77"/>
        <v>1.3207742000000025</v>
      </c>
      <c r="Z329" s="29">
        <f t="shared" si="78"/>
        <v>1.2492000348057709E-2</v>
      </c>
      <c r="AA329" s="151"/>
    </row>
    <row r="330" spans="1:27" s="39" customFormat="1" ht="39" customHeight="1" x14ac:dyDescent="0.25">
      <c r="A330" s="18">
        <v>329</v>
      </c>
      <c r="B330" s="162" t="s">
        <v>467</v>
      </c>
      <c r="C330" s="206" t="s">
        <v>2108</v>
      </c>
      <c r="D330" s="163" t="s">
        <v>2614</v>
      </c>
      <c r="E330" s="221" t="s">
        <v>2615</v>
      </c>
      <c r="F330" s="141">
        <v>25.8</v>
      </c>
      <c r="G330" s="78">
        <v>25</v>
      </c>
      <c r="H330" s="21"/>
      <c r="I330" s="167"/>
      <c r="J330" s="161" t="s">
        <v>31</v>
      </c>
      <c r="K330" s="161"/>
      <c r="L330" s="177">
        <v>41275</v>
      </c>
      <c r="M330" s="169"/>
      <c r="N330" s="222">
        <v>6</v>
      </c>
      <c r="O330" s="161">
        <v>1</v>
      </c>
      <c r="P330" s="147"/>
      <c r="Q330" s="26">
        <f t="shared" si="66"/>
        <v>26.42</v>
      </c>
      <c r="R330" s="27">
        <f t="shared" si="67"/>
        <v>26.424700000000001</v>
      </c>
      <c r="S330" s="28">
        <f t="shared" si="68"/>
        <v>0.62000000000000099</v>
      </c>
      <c r="T330" s="29">
        <f t="shared" si="69"/>
        <v>2.4031007751938022E-2</v>
      </c>
      <c r="U330" s="151"/>
      <c r="W330" s="47">
        <f t="shared" si="75"/>
        <v>26.754799999999999</v>
      </c>
      <c r="X330" s="155">
        <f t="shared" si="76"/>
        <v>26.754797400000001</v>
      </c>
      <c r="Y330" s="28">
        <f t="shared" si="77"/>
        <v>0.33009739999999965</v>
      </c>
      <c r="Z330" s="29">
        <f t="shared" si="78"/>
        <v>1.2492001801344939E-2</v>
      </c>
      <c r="AA330" s="151"/>
    </row>
    <row r="331" spans="1:27" s="39" customFormat="1" ht="39" customHeight="1" x14ac:dyDescent="0.25">
      <c r="A331" s="18">
        <v>330</v>
      </c>
      <c r="B331" s="162" t="s">
        <v>467</v>
      </c>
      <c r="C331" s="206" t="s">
        <v>2108</v>
      </c>
      <c r="D331" s="163" t="s">
        <v>2616</v>
      </c>
      <c r="E331" s="221" t="s">
        <v>2617</v>
      </c>
      <c r="F331" s="141" t="s">
        <v>2113</v>
      </c>
      <c r="G331" s="224" t="s">
        <v>2113</v>
      </c>
      <c r="H331" s="21"/>
      <c r="I331" s="167"/>
      <c r="J331" s="161" t="s">
        <v>26</v>
      </c>
      <c r="K331" s="161"/>
      <c r="L331" s="225" t="s">
        <v>2113</v>
      </c>
      <c r="M331" s="169"/>
      <c r="N331" s="222">
        <v>6</v>
      </c>
      <c r="O331" s="161">
        <v>6</v>
      </c>
      <c r="P331" s="147"/>
      <c r="Q331" s="172" t="str">
        <f>+F331</f>
        <v>Calculation</v>
      </c>
      <c r="R331" s="149" t="str">
        <f t="shared" si="67"/>
        <v>Calculation</v>
      </c>
      <c r="S331" s="226" t="s">
        <v>24</v>
      </c>
      <c r="T331" s="226" t="s">
        <v>24</v>
      </c>
      <c r="U331" s="151"/>
      <c r="W331" s="152" t="str">
        <f>Q331</f>
        <v>Calculation</v>
      </c>
      <c r="X331" s="149" t="str">
        <f>R331</f>
        <v>Calculation</v>
      </c>
      <c r="Y331" s="149" t="str">
        <f t="shared" ref="Y331:Z331" si="79">S331</f>
        <v>TBD</v>
      </c>
      <c r="Z331" s="149" t="str">
        <f t="shared" si="79"/>
        <v>TBD</v>
      </c>
      <c r="AA331" s="151"/>
    </row>
    <row r="332" spans="1:27" ht="39" customHeight="1" x14ac:dyDescent="0.25">
      <c r="A332" s="18">
        <v>331</v>
      </c>
      <c r="B332" s="162" t="s">
        <v>2609</v>
      </c>
      <c r="C332" s="206" t="s">
        <v>2108</v>
      </c>
      <c r="D332" s="163" t="s">
        <v>2618</v>
      </c>
      <c r="E332" s="221" t="s">
        <v>2619</v>
      </c>
      <c r="F332" s="141">
        <v>72.260000000000005</v>
      </c>
      <c r="G332" s="78">
        <v>70</v>
      </c>
      <c r="I332" s="167"/>
      <c r="J332" s="161" t="s">
        <v>31</v>
      </c>
      <c r="K332" s="161"/>
      <c r="L332" s="225">
        <v>41275</v>
      </c>
      <c r="M332" s="169"/>
      <c r="N332" s="222">
        <v>2</v>
      </c>
      <c r="O332" s="161">
        <v>1</v>
      </c>
      <c r="P332" s="147"/>
      <c r="Q332" s="26">
        <f t="shared" ref="Q332:Q339" si="80">IF(O332=1,INT(F332*$U$1*100)/100,F332)</f>
        <v>74</v>
      </c>
      <c r="R332" s="27">
        <f t="shared" si="67"/>
        <v>74.009699999999995</v>
      </c>
      <c r="S332" s="28">
        <f t="shared" ref="S332:S339" si="81">Q332-F332</f>
        <v>1.7399999999999949</v>
      </c>
      <c r="T332" s="29">
        <f t="shared" ref="T332:T339" si="82">IF(F332&lt;&gt;0,S332/F332,0)</f>
        <v>2.4079712150567322E-2</v>
      </c>
      <c r="U332" s="151"/>
      <c r="V332" s="39"/>
      <c r="W332" s="47">
        <f t="shared" ref="W332:W339" si="83">IF(O332=1,ROUND(R332*$AA$1*100,2)/100,R332)</f>
        <v>74.934200000000004</v>
      </c>
      <c r="X332" s="155">
        <f t="shared" ref="X332:X339" si="84">IF(O332=1,ROUND(R332*$AA$1*1000,4)/1000,R332)</f>
        <v>74.934229200000004</v>
      </c>
      <c r="Y332" s="28">
        <f t="shared" ref="Y332:Y339" si="85">X332-R332</f>
        <v>0.92452920000000915</v>
      </c>
      <c r="Z332" s="29">
        <f t="shared" ref="Z332:Z339" si="86">IF(R332&lt;&gt;0,Y332/R332,0)</f>
        <v>1.2492000372924214E-2</v>
      </c>
      <c r="AA332" s="151"/>
    </row>
    <row r="333" spans="1:27" s="39" customFormat="1" ht="39" customHeight="1" x14ac:dyDescent="0.25">
      <c r="A333" s="18">
        <v>332</v>
      </c>
      <c r="B333" s="162" t="s">
        <v>2609</v>
      </c>
      <c r="C333" s="206" t="s">
        <v>2108</v>
      </c>
      <c r="D333" s="163" t="s">
        <v>2620</v>
      </c>
      <c r="E333" s="221" t="s">
        <v>2619</v>
      </c>
      <c r="F333" s="141">
        <v>51.61</v>
      </c>
      <c r="G333" s="78">
        <v>50</v>
      </c>
      <c r="H333" s="21"/>
      <c r="I333" s="167"/>
      <c r="J333" s="161" t="s">
        <v>31</v>
      </c>
      <c r="K333" s="161"/>
      <c r="L333" s="225">
        <v>41275</v>
      </c>
      <c r="M333" s="169"/>
      <c r="N333" s="222">
        <v>2</v>
      </c>
      <c r="O333" s="161">
        <v>1</v>
      </c>
      <c r="P333" s="147"/>
      <c r="Q333" s="26">
        <f t="shared" si="80"/>
        <v>52.85</v>
      </c>
      <c r="R333" s="27">
        <f t="shared" si="67"/>
        <v>52.8596</v>
      </c>
      <c r="S333" s="28">
        <f t="shared" si="81"/>
        <v>1.240000000000002</v>
      </c>
      <c r="T333" s="29">
        <f t="shared" si="82"/>
        <v>2.4026351482270916E-2</v>
      </c>
      <c r="U333" s="151"/>
      <c r="W333" s="47">
        <f t="shared" si="83"/>
        <v>53.5199</v>
      </c>
      <c r="X333" s="155">
        <f t="shared" si="84"/>
        <v>53.519922100000002</v>
      </c>
      <c r="Y333" s="28">
        <f t="shared" si="85"/>
        <v>0.66032210000000191</v>
      </c>
      <c r="Z333" s="29">
        <f t="shared" si="86"/>
        <v>1.249199956110152E-2</v>
      </c>
      <c r="AA333" s="151"/>
    </row>
    <row r="334" spans="1:27" s="39" customFormat="1" ht="39" customHeight="1" x14ac:dyDescent="0.25">
      <c r="A334" s="18">
        <v>333</v>
      </c>
      <c r="B334" s="162" t="s">
        <v>2600</v>
      </c>
      <c r="C334" s="206" t="s">
        <v>2108</v>
      </c>
      <c r="D334" s="163" t="s">
        <v>2621</v>
      </c>
      <c r="E334" s="221" t="s">
        <v>2622</v>
      </c>
      <c r="F334" s="141">
        <v>61.93</v>
      </c>
      <c r="G334" s="78">
        <v>60</v>
      </c>
      <c r="H334" s="21"/>
      <c r="I334" s="167"/>
      <c r="J334" s="161" t="s">
        <v>31</v>
      </c>
      <c r="K334" s="161"/>
      <c r="L334" s="225">
        <v>41275</v>
      </c>
      <c r="M334" s="169"/>
      <c r="N334" s="222">
        <v>1</v>
      </c>
      <c r="O334" s="161">
        <v>1</v>
      </c>
      <c r="P334" s="147"/>
      <c r="Q334" s="26">
        <f t="shared" si="80"/>
        <v>63.42</v>
      </c>
      <c r="R334" s="27">
        <f t="shared" si="67"/>
        <v>63.429499999999997</v>
      </c>
      <c r="S334" s="28">
        <f t="shared" si="81"/>
        <v>1.490000000000002</v>
      </c>
      <c r="T334" s="29">
        <f t="shared" si="82"/>
        <v>2.405942192798324E-2</v>
      </c>
      <c r="U334" s="151"/>
      <c r="W334" s="47">
        <f t="shared" si="83"/>
        <v>64.221899999999991</v>
      </c>
      <c r="X334" s="155">
        <f t="shared" si="84"/>
        <v>64.2218613</v>
      </c>
      <c r="Y334" s="28">
        <f t="shared" si="85"/>
        <v>0.79236130000000315</v>
      </c>
      <c r="Z334" s="29">
        <f t="shared" si="86"/>
        <v>1.2491999779282561E-2</v>
      </c>
      <c r="AA334" s="151"/>
    </row>
    <row r="335" spans="1:27" s="88" customFormat="1" ht="39" customHeight="1" x14ac:dyDescent="0.25">
      <c r="A335" s="18">
        <v>334</v>
      </c>
      <c r="B335" s="162" t="s">
        <v>775</v>
      </c>
      <c r="C335" s="206" t="s">
        <v>2108</v>
      </c>
      <c r="D335" s="163" t="s">
        <v>2623</v>
      </c>
      <c r="E335" s="221" t="s">
        <v>2622</v>
      </c>
      <c r="F335" s="141">
        <v>123.87</v>
      </c>
      <c r="G335" s="78">
        <v>120</v>
      </c>
      <c r="H335" s="21"/>
      <c r="I335" s="167"/>
      <c r="J335" s="161" t="s">
        <v>31</v>
      </c>
      <c r="K335" s="161"/>
      <c r="L335" s="225">
        <v>41275</v>
      </c>
      <c r="M335" s="169"/>
      <c r="N335" s="222">
        <v>3</v>
      </c>
      <c r="O335" s="161">
        <v>1</v>
      </c>
      <c r="P335" s="147"/>
      <c r="Q335" s="26">
        <f t="shared" si="80"/>
        <v>126.86</v>
      </c>
      <c r="R335" s="27">
        <f t="shared" si="67"/>
        <v>126.8693</v>
      </c>
      <c r="S335" s="28">
        <f t="shared" si="81"/>
        <v>2.9899999999999949</v>
      </c>
      <c r="T335" s="29">
        <f t="shared" si="82"/>
        <v>2.413820941309433E-2</v>
      </c>
      <c r="U335" s="151"/>
      <c r="V335" s="39"/>
      <c r="W335" s="47">
        <f t="shared" si="83"/>
        <v>128.45420000000001</v>
      </c>
      <c r="X335" s="155">
        <f t="shared" si="84"/>
        <v>128.45415130000001</v>
      </c>
      <c r="Y335" s="28">
        <f t="shared" si="85"/>
        <v>1.5848513000000111</v>
      </c>
      <c r="Z335" s="29">
        <f t="shared" si="86"/>
        <v>1.2492000034681448E-2</v>
      </c>
      <c r="AA335" s="151"/>
    </row>
    <row r="336" spans="1:27" s="39" customFormat="1" ht="39" customHeight="1" x14ac:dyDescent="0.25">
      <c r="A336" s="18">
        <v>335</v>
      </c>
      <c r="B336" s="162" t="s">
        <v>467</v>
      </c>
      <c r="C336" s="206" t="s">
        <v>2108</v>
      </c>
      <c r="D336" s="163" t="s">
        <v>2624</v>
      </c>
      <c r="E336" s="221" t="s">
        <v>2622</v>
      </c>
      <c r="F336" s="141">
        <v>36.130000000000003</v>
      </c>
      <c r="G336" s="78">
        <v>35</v>
      </c>
      <c r="H336" s="21"/>
      <c r="I336" s="167"/>
      <c r="J336" s="161" t="s">
        <v>31</v>
      </c>
      <c r="K336" s="161"/>
      <c r="L336" s="225">
        <v>41275</v>
      </c>
      <c r="M336" s="169"/>
      <c r="N336" s="222">
        <v>6</v>
      </c>
      <c r="O336" s="161">
        <v>1</v>
      </c>
      <c r="P336" s="147"/>
      <c r="Q336" s="26">
        <f t="shared" si="80"/>
        <v>37</v>
      </c>
      <c r="R336" s="27">
        <f t="shared" si="67"/>
        <v>37.004800000000003</v>
      </c>
      <c r="S336" s="28">
        <f t="shared" si="81"/>
        <v>0.86999999999999744</v>
      </c>
      <c r="T336" s="29">
        <f t="shared" si="82"/>
        <v>2.4079712150567322E-2</v>
      </c>
      <c r="U336" s="151"/>
      <c r="W336" s="47">
        <f t="shared" si="83"/>
        <v>37.467100000000002</v>
      </c>
      <c r="X336" s="155">
        <f t="shared" si="84"/>
        <v>37.467064000000001</v>
      </c>
      <c r="Y336" s="28">
        <f t="shared" si="85"/>
        <v>0.46226399999999757</v>
      </c>
      <c r="Z336" s="29">
        <f t="shared" si="86"/>
        <v>1.249200103770315E-2</v>
      </c>
      <c r="AA336" s="151"/>
    </row>
    <row r="337" spans="1:27" s="39" customFormat="1" ht="39" customHeight="1" x14ac:dyDescent="0.25">
      <c r="A337" s="18">
        <v>336</v>
      </c>
      <c r="B337" s="162" t="s">
        <v>775</v>
      </c>
      <c r="C337" s="206" t="s">
        <v>2108</v>
      </c>
      <c r="D337" s="163" t="s">
        <v>2625</v>
      </c>
      <c r="E337" s="221" t="s">
        <v>2626</v>
      </c>
      <c r="F337" s="141">
        <v>51.61</v>
      </c>
      <c r="G337" s="78">
        <v>50</v>
      </c>
      <c r="H337" s="21"/>
      <c r="I337" s="167"/>
      <c r="J337" s="161" t="s">
        <v>31</v>
      </c>
      <c r="K337" s="161"/>
      <c r="L337" s="225">
        <v>41275</v>
      </c>
      <c r="M337" s="169"/>
      <c r="N337" s="222">
        <v>3</v>
      </c>
      <c r="O337" s="161">
        <v>1</v>
      </c>
      <c r="P337" s="147"/>
      <c r="Q337" s="26">
        <f t="shared" si="80"/>
        <v>52.85</v>
      </c>
      <c r="R337" s="27">
        <f t="shared" si="67"/>
        <v>52.8596</v>
      </c>
      <c r="S337" s="28">
        <f t="shared" si="81"/>
        <v>1.240000000000002</v>
      </c>
      <c r="T337" s="29">
        <f t="shared" si="82"/>
        <v>2.4026351482270916E-2</v>
      </c>
      <c r="U337" s="151"/>
      <c r="W337" s="47">
        <f t="shared" si="83"/>
        <v>53.5199</v>
      </c>
      <c r="X337" s="155">
        <f t="shared" si="84"/>
        <v>53.519922100000002</v>
      </c>
      <c r="Y337" s="28">
        <f t="shared" si="85"/>
        <v>0.66032210000000191</v>
      </c>
      <c r="Z337" s="29">
        <f t="shared" si="86"/>
        <v>1.249199956110152E-2</v>
      </c>
      <c r="AA337" s="151"/>
    </row>
    <row r="338" spans="1:27" s="39" customFormat="1" ht="39" customHeight="1" x14ac:dyDescent="0.25">
      <c r="A338" s="18">
        <v>337</v>
      </c>
      <c r="B338" s="162" t="s">
        <v>467</v>
      </c>
      <c r="C338" s="206" t="s">
        <v>2108</v>
      </c>
      <c r="D338" s="163" t="s">
        <v>2627</v>
      </c>
      <c r="E338" s="221" t="s">
        <v>2628</v>
      </c>
      <c r="F338" s="141">
        <v>25.8</v>
      </c>
      <c r="G338" s="78">
        <v>25</v>
      </c>
      <c r="H338" s="21"/>
      <c r="I338" s="167"/>
      <c r="J338" s="161" t="s">
        <v>31</v>
      </c>
      <c r="K338" s="161"/>
      <c r="L338" s="225">
        <v>41275</v>
      </c>
      <c r="M338" s="169"/>
      <c r="N338" s="222">
        <v>6</v>
      </c>
      <c r="O338" s="161">
        <v>1</v>
      </c>
      <c r="P338" s="147"/>
      <c r="Q338" s="26">
        <f t="shared" si="80"/>
        <v>26.42</v>
      </c>
      <c r="R338" s="27">
        <f t="shared" si="67"/>
        <v>26.424700000000001</v>
      </c>
      <c r="S338" s="28">
        <f t="shared" si="81"/>
        <v>0.62000000000000099</v>
      </c>
      <c r="T338" s="29">
        <f t="shared" si="82"/>
        <v>2.4031007751938022E-2</v>
      </c>
      <c r="U338" s="151"/>
      <c r="W338" s="47">
        <f t="shared" si="83"/>
        <v>26.754799999999999</v>
      </c>
      <c r="X338" s="155">
        <f t="shared" si="84"/>
        <v>26.754797400000001</v>
      </c>
      <c r="Y338" s="28">
        <f t="shared" si="85"/>
        <v>0.33009739999999965</v>
      </c>
      <c r="Z338" s="29">
        <f t="shared" si="86"/>
        <v>1.2492001801344939E-2</v>
      </c>
      <c r="AA338" s="151"/>
    </row>
    <row r="339" spans="1:27" s="39" customFormat="1" ht="39" customHeight="1" x14ac:dyDescent="0.25">
      <c r="A339" s="18">
        <v>338</v>
      </c>
      <c r="B339" s="162" t="s">
        <v>2600</v>
      </c>
      <c r="C339" s="206" t="s">
        <v>2108</v>
      </c>
      <c r="D339" s="163" t="s">
        <v>2629</v>
      </c>
      <c r="E339" s="164" t="s">
        <v>2183</v>
      </c>
      <c r="F339" s="141">
        <v>70</v>
      </c>
      <c r="G339" s="176">
        <v>70</v>
      </c>
      <c r="H339" s="166"/>
      <c r="I339" s="167"/>
      <c r="J339" s="168" t="s">
        <v>31</v>
      </c>
      <c r="K339" s="168"/>
      <c r="L339" s="225">
        <v>41275</v>
      </c>
      <c r="M339" s="178"/>
      <c r="N339" s="170">
        <v>1</v>
      </c>
      <c r="O339" s="161">
        <v>1</v>
      </c>
      <c r="P339" s="147"/>
      <c r="Q339" s="26">
        <f t="shared" si="80"/>
        <v>71.69</v>
      </c>
      <c r="R339" s="27">
        <f t="shared" si="67"/>
        <v>71.694900000000004</v>
      </c>
      <c r="S339" s="28">
        <f t="shared" si="81"/>
        <v>1.6899999999999977</v>
      </c>
      <c r="T339" s="29">
        <f t="shared" si="82"/>
        <v>2.4142857142857112E-2</v>
      </c>
      <c r="U339" s="151"/>
      <c r="W339" s="47">
        <f t="shared" si="83"/>
        <v>72.590500000000006</v>
      </c>
      <c r="X339" s="155">
        <f t="shared" si="84"/>
        <v>72.590512700000005</v>
      </c>
      <c r="Y339" s="28">
        <f t="shared" si="85"/>
        <v>0.89561270000000093</v>
      </c>
      <c r="Z339" s="29">
        <f t="shared" si="86"/>
        <v>1.2492000128321553E-2</v>
      </c>
      <c r="AA339" s="151"/>
    </row>
    <row r="340" spans="1:27" s="39" customFormat="1" ht="39" customHeight="1" x14ac:dyDescent="0.25">
      <c r="A340" s="18">
        <v>339</v>
      </c>
      <c r="B340" s="227" t="s">
        <v>2630</v>
      </c>
      <c r="C340" s="206" t="s">
        <v>2108</v>
      </c>
      <c r="D340" s="228" t="s">
        <v>2631</v>
      </c>
      <c r="E340" s="229" t="s">
        <v>2632</v>
      </c>
      <c r="F340" s="141" t="s">
        <v>2113</v>
      </c>
      <c r="G340" s="230" t="s">
        <v>2113</v>
      </c>
      <c r="H340" s="53"/>
      <c r="I340" s="167" t="s">
        <v>2633</v>
      </c>
      <c r="J340" s="161" t="s">
        <v>26</v>
      </c>
      <c r="K340" s="161"/>
      <c r="L340" s="225" t="s">
        <v>2113</v>
      </c>
      <c r="M340" s="169"/>
      <c r="N340" s="222">
        <v>6</v>
      </c>
      <c r="O340" s="161">
        <v>6</v>
      </c>
      <c r="P340" s="147"/>
      <c r="Q340" s="172" t="s">
        <v>2113</v>
      </c>
      <c r="R340" s="172" t="s">
        <v>2113</v>
      </c>
      <c r="S340" s="195">
        <v>0</v>
      </c>
      <c r="T340" s="196">
        <v>0</v>
      </c>
      <c r="U340" s="151"/>
      <c r="W340" s="152" t="str">
        <f t="shared" ref="W340:Z357" si="87">Q340</f>
        <v>Calculation</v>
      </c>
      <c r="X340" s="149" t="str">
        <f t="shared" si="87"/>
        <v>Calculation</v>
      </c>
      <c r="Y340" s="149">
        <f t="shared" si="87"/>
        <v>0</v>
      </c>
      <c r="Z340" s="149">
        <f t="shared" si="87"/>
        <v>0</v>
      </c>
      <c r="AA340" s="151"/>
    </row>
    <row r="341" spans="1:27" s="39" customFormat="1" ht="39" customHeight="1" x14ac:dyDescent="0.25">
      <c r="A341" s="18">
        <v>340</v>
      </c>
      <c r="B341" s="162" t="s">
        <v>775</v>
      </c>
      <c r="C341" s="206" t="s">
        <v>2108</v>
      </c>
      <c r="D341" s="163" t="s">
        <v>2634</v>
      </c>
      <c r="E341" s="221" t="s">
        <v>2635</v>
      </c>
      <c r="F341" s="141" t="s">
        <v>2113</v>
      </c>
      <c r="G341" s="224" t="s">
        <v>2113</v>
      </c>
      <c r="H341" s="21"/>
      <c r="I341" s="167"/>
      <c r="J341" s="161" t="s">
        <v>26</v>
      </c>
      <c r="K341" s="161"/>
      <c r="L341" s="225" t="s">
        <v>2113</v>
      </c>
      <c r="M341" s="169"/>
      <c r="N341" s="222">
        <v>3</v>
      </c>
      <c r="O341" s="161">
        <v>6</v>
      </c>
      <c r="P341" s="147"/>
      <c r="Q341" s="172" t="str">
        <f>+F341</f>
        <v>Calculation</v>
      </c>
      <c r="R341" s="149" t="str">
        <f t="shared" ref="R341:R404" si="88">IF(O341=1,INT(F341*$U$1*10000)/10000,F341)</f>
        <v>Calculation</v>
      </c>
      <c r="S341" s="231" t="s">
        <v>2113</v>
      </c>
      <c r="T341" s="226" t="s">
        <v>24</v>
      </c>
      <c r="U341" s="151"/>
      <c r="W341" s="152" t="str">
        <f t="shared" si="87"/>
        <v>Calculation</v>
      </c>
      <c r="X341" s="149" t="str">
        <f t="shared" si="87"/>
        <v>Calculation</v>
      </c>
      <c r="Y341" s="149" t="str">
        <f t="shared" si="87"/>
        <v>Calculation</v>
      </c>
      <c r="Z341" s="149" t="str">
        <f t="shared" si="87"/>
        <v>TBD</v>
      </c>
      <c r="AA341" s="151"/>
    </row>
    <row r="342" spans="1:27" s="39" customFormat="1" ht="39" customHeight="1" x14ac:dyDescent="0.25">
      <c r="A342" s="18">
        <v>341</v>
      </c>
      <c r="B342" s="232" t="s">
        <v>2636</v>
      </c>
      <c r="C342" s="206" t="s">
        <v>2108</v>
      </c>
      <c r="D342" s="156" t="s">
        <v>2637</v>
      </c>
      <c r="E342" s="138" t="s">
        <v>2638</v>
      </c>
      <c r="F342" s="141">
        <v>330</v>
      </c>
      <c r="G342" s="233">
        <v>330</v>
      </c>
      <c r="H342" s="234"/>
      <c r="I342" s="138"/>
      <c r="J342" s="235" t="s">
        <v>26</v>
      </c>
      <c r="K342" s="143"/>
      <c r="L342" s="236">
        <v>41730</v>
      </c>
      <c r="M342" s="145" t="s">
        <v>2639</v>
      </c>
      <c r="N342" s="146">
        <v>6</v>
      </c>
      <c r="O342" s="143">
        <v>5</v>
      </c>
      <c r="P342" s="147"/>
      <c r="Q342" s="26">
        <v>340</v>
      </c>
      <c r="R342" s="27">
        <f t="shared" si="88"/>
        <v>330</v>
      </c>
      <c r="S342" s="28">
        <f t="shared" ref="S342:S401" si="89">Q342-F342</f>
        <v>10</v>
      </c>
      <c r="T342" s="29">
        <f t="shared" ref="T342:T401" si="90">IF(F342&lt;&gt;0,S342/F342,0)</f>
        <v>3.0303030303030304E-2</v>
      </c>
      <c r="U342" s="151"/>
      <c r="W342" s="237">
        <f>ROUNDUP(SUM(Q342*1.016),-1)</f>
        <v>350</v>
      </c>
      <c r="X342" s="149">
        <f t="shared" si="87"/>
        <v>330</v>
      </c>
      <c r="Y342" s="149">
        <f t="shared" si="87"/>
        <v>10</v>
      </c>
      <c r="Z342" s="149">
        <f t="shared" si="87"/>
        <v>3.0303030303030304E-2</v>
      </c>
      <c r="AA342" s="151"/>
    </row>
    <row r="343" spans="1:27" s="39" customFormat="1" ht="39" customHeight="1" x14ac:dyDescent="0.25">
      <c r="A343" s="18">
        <v>342</v>
      </c>
      <c r="B343" s="232" t="s">
        <v>2636</v>
      </c>
      <c r="C343" s="206" t="s">
        <v>2108</v>
      </c>
      <c r="D343" s="156" t="s">
        <v>2640</v>
      </c>
      <c r="E343" s="138" t="s">
        <v>2638</v>
      </c>
      <c r="F343" s="141">
        <v>380</v>
      </c>
      <c r="G343" s="238">
        <v>380</v>
      </c>
      <c r="H343" s="234"/>
      <c r="I343" s="138"/>
      <c r="J343" s="235" t="s">
        <v>26</v>
      </c>
      <c r="K343" s="143"/>
      <c r="L343" s="236">
        <v>41730</v>
      </c>
      <c r="M343" s="145" t="s">
        <v>2639</v>
      </c>
      <c r="N343" s="146">
        <v>6</v>
      </c>
      <c r="O343" s="143">
        <v>5</v>
      </c>
      <c r="P343" s="147"/>
      <c r="Q343" s="26">
        <v>390</v>
      </c>
      <c r="R343" s="27">
        <f t="shared" si="88"/>
        <v>380</v>
      </c>
      <c r="S343" s="28">
        <f t="shared" si="89"/>
        <v>10</v>
      </c>
      <c r="T343" s="29">
        <f t="shared" si="90"/>
        <v>2.6315789473684209E-2</v>
      </c>
      <c r="U343" s="151"/>
      <c r="W343" s="237">
        <f t="shared" ref="W343:W355" si="91">ROUNDUP(SUM(Q343*1.016),-1)</f>
        <v>400</v>
      </c>
      <c r="X343" s="149">
        <f t="shared" si="87"/>
        <v>380</v>
      </c>
      <c r="Y343" s="149">
        <f t="shared" si="87"/>
        <v>10</v>
      </c>
      <c r="Z343" s="149">
        <f t="shared" si="87"/>
        <v>2.6315789473684209E-2</v>
      </c>
      <c r="AA343" s="151"/>
    </row>
    <row r="344" spans="1:27" s="39" customFormat="1" ht="39" customHeight="1" x14ac:dyDescent="0.25">
      <c r="A344" s="18">
        <v>343</v>
      </c>
      <c r="B344" s="232" t="s">
        <v>2636</v>
      </c>
      <c r="C344" s="206" t="s">
        <v>2108</v>
      </c>
      <c r="D344" s="156" t="s">
        <v>2641</v>
      </c>
      <c r="E344" s="138" t="s">
        <v>2638</v>
      </c>
      <c r="F344" s="141">
        <v>430</v>
      </c>
      <c r="G344" s="238">
        <v>430</v>
      </c>
      <c r="H344" s="234"/>
      <c r="I344" s="138"/>
      <c r="J344" s="235" t="s">
        <v>26</v>
      </c>
      <c r="K344" s="143"/>
      <c r="L344" s="236">
        <v>41730</v>
      </c>
      <c r="M344" s="145" t="s">
        <v>2639</v>
      </c>
      <c r="N344" s="146">
        <v>6</v>
      </c>
      <c r="O344" s="143">
        <v>5</v>
      </c>
      <c r="P344" s="147"/>
      <c r="Q344" s="26">
        <v>440</v>
      </c>
      <c r="R344" s="27">
        <f t="shared" si="88"/>
        <v>430</v>
      </c>
      <c r="S344" s="28">
        <f t="shared" si="89"/>
        <v>10</v>
      </c>
      <c r="T344" s="29">
        <f t="shared" si="90"/>
        <v>2.3255813953488372E-2</v>
      </c>
      <c r="U344" s="151"/>
      <c r="W344" s="237">
        <f t="shared" si="91"/>
        <v>450</v>
      </c>
      <c r="X344" s="149">
        <f t="shared" si="87"/>
        <v>430</v>
      </c>
      <c r="Y344" s="149">
        <f t="shared" si="87"/>
        <v>10</v>
      </c>
      <c r="Z344" s="149">
        <f t="shared" si="87"/>
        <v>2.3255813953488372E-2</v>
      </c>
      <c r="AA344" s="151"/>
    </row>
    <row r="345" spans="1:27" s="39" customFormat="1" ht="39" customHeight="1" x14ac:dyDescent="0.25">
      <c r="A345" s="18">
        <v>344</v>
      </c>
      <c r="B345" s="232" t="s">
        <v>2636</v>
      </c>
      <c r="C345" s="206" t="s">
        <v>2108</v>
      </c>
      <c r="D345" s="156" t="s">
        <v>2642</v>
      </c>
      <c r="E345" s="138" t="s">
        <v>2638</v>
      </c>
      <c r="F345" s="141">
        <v>480</v>
      </c>
      <c r="G345" s="238">
        <v>480</v>
      </c>
      <c r="H345" s="234"/>
      <c r="I345" s="138"/>
      <c r="J345" s="235" t="s">
        <v>26</v>
      </c>
      <c r="K345" s="143"/>
      <c r="L345" s="236">
        <v>41730</v>
      </c>
      <c r="M345" s="145" t="s">
        <v>2639</v>
      </c>
      <c r="N345" s="146">
        <v>6</v>
      </c>
      <c r="O345" s="143">
        <v>5</v>
      </c>
      <c r="P345" s="147"/>
      <c r="Q345" s="26">
        <v>490</v>
      </c>
      <c r="R345" s="27">
        <f t="shared" si="88"/>
        <v>480</v>
      </c>
      <c r="S345" s="28">
        <f t="shared" si="89"/>
        <v>10</v>
      </c>
      <c r="T345" s="29">
        <f t="shared" si="90"/>
        <v>2.0833333333333332E-2</v>
      </c>
      <c r="U345" s="151"/>
      <c r="W345" s="237">
        <f t="shared" si="91"/>
        <v>500</v>
      </c>
      <c r="X345" s="149">
        <f t="shared" si="87"/>
        <v>480</v>
      </c>
      <c r="Y345" s="149">
        <f t="shared" si="87"/>
        <v>10</v>
      </c>
      <c r="Z345" s="149">
        <f t="shared" si="87"/>
        <v>2.0833333333333332E-2</v>
      </c>
      <c r="AA345" s="151"/>
    </row>
    <row r="346" spans="1:27" s="39" customFormat="1" ht="39" customHeight="1" x14ac:dyDescent="0.25">
      <c r="A346" s="18">
        <v>345</v>
      </c>
      <c r="B346" s="232" t="s">
        <v>2636</v>
      </c>
      <c r="C346" s="206" t="s">
        <v>2108</v>
      </c>
      <c r="D346" s="156" t="s">
        <v>2643</v>
      </c>
      <c r="E346" s="138" t="s">
        <v>2638</v>
      </c>
      <c r="F346" s="141">
        <v>530</v>
      </c>
      <c r="G346" s="238">
        <v>530</v>
      </c>
      <c r="H346" s="234"/>
      <c r="I346" s="138"/>
      <c r="J346" s="235" t="s">
        <v>26</v>
      </c>
      <c r="K346" s="143"/>
      <c r="L346" s="236">
        <v>41730</v>
      </c>
      <c r="M346" s="145" t="s">
        <v>2639</v>
      </c>
      <c r="N346" s="146">
        <v>6</v>
      </c>
      <c r="O346" s="143">
        <v>5</v>
      </c>
      <c r="P346" s="147"/>
      <c r="Q346" s="26">
        <v>550</v>
      </c>
      <c r="R346" s="27">
        <f t="shared" si="88"/>
        <v>530</v>
      </c>
      <c r="S346" s="28">
        <f t="shared" si="89"/>
        <v>20</v>
      </c>
      <c r="T346" s="29">
        <f t="shared" si="90"/>
        <v>3.7735849056603772E-2</v>
      </c>
      <c r="U346" s="151"/>
      <c r="W346" s="237">
        <f t="shared" si="91"/>
        <v>560</v>
      </c>
      <c r="X346" s="149">
        <f t="shared" si="87"/>
        <v>530</v>
      </c>
      <c r="Y346" s="149">
        <f t="shared" si="87"/>
        <v>20</v>
      </c>
      <c r="Z346" s="149">
        <f t="shared" si="87"/>
        <v>3.7735849056603772E-2</v>
      </c>
      <c r="AA346" s="151"/>
    </row>
    <row r="347" spans="1:27" s="39" customFormat="1" ht="39" customHeight="1" x14ac:dyDescent="0.25">
      <c r="A347" s="18">
        <v>346</v>
      </c>
      <c r="B347" s="232" t="s">
        <v>2636</v>
      </c>
      <c r="C347" s="206" t="s">
        <v>2108</v>
      </c>
      <c r="D347" s="156" t="s">
        <v>2644</v>
      </c>
      <c r="E347" s="138" t="s">
        <v>2638</v>
      </c>
      <c r="F347" s="141">
        <v>590</v>
      </c>
      <c r="G347" s="238">
        <v>590</v>
      </c>
      <c r="H347" s="234"/>
      <c r="I347" s="138"/>
      <c r="J347" s="235" t="s">
        <v>26</v>
      </c>
      <c r="K347" s="143"/>
      <c r="L347" s="236">
        <v>41730</v>
      </c>
      <c r="M347" s="145" t="s">
        <v>2639</v>
      </c>
      <c r="N347" s="146">
        <v>6</v>
      </c>
      <c r="O347" s="143">
        <v>5</v>
      </c>
      <c r="P347" s="147"/>
      <c r="Q347" s="26">
        <v>610</v>
      </c>
      <c r="R347" s="27">
        <f t="shared" si="88"/>
        <v>590</v>
      </c>
      <c r="S347" s="28">
        <f t="shared" si="89"/>
        <v>20</v>
      </c>
      <c r="T347" s="29">
        <f t="shared" si="90"/>
        <v>3.3898305084745763E-2</v>
      </c>
      <c r="U347" s="151"/>
      <c r="W347" s="237">
        <f t="shared" si="91"/>
        <v>620</v>
      </c>
      <c r="X347" s="149">
        <f t="shared" si="87"/>
        <v>590</v>
      </c>
      <c r="Y347" s="149">
        <f t="shared" si="87"/>
        <v>20</v>
      </c>
      <c r="Z347" s="149">
        <f t="shared" si="87"/>
        <v>3.3898305084745763E-2</v>
      </c>
      <c r="AA347" s="151"/>
    </row>
    <row r="348" spans="1:27" s="39" customFormat="1" ht="39" customHeight="1" x14ac:dyDescent="0.25">
      <c r="A348" s="18">
        <v>347</v>
      </c>
      <c r="B348" s="232" t="s">
        <v>2636</v>
      </c>
      <c r="C348" s="206" t="s">
        <v>2108</v>
      </c>
      <c r="D348" s="156" t="s">
        <v>2645</v>
      </c>
      <c r="E348" s="138" t="s">
        <v>2638</v>
      </c>
      <c r="F348" s="141">
        <v>650</v>
      </c>
      <c r="G348" s="238">
        <v>650</v>
      </c>
      <c r="H348" s="234"/>
      <c r="I348" s="138"/>
      <c r="J348" s="235" t="s">
        <v>26</v>
      </c>
      <c r="K348" s="143"/>
      <c r="L348" s="236">
        <v>41730</v>
      </c>
      <c r="M348" s="145" t="s">
        <v>2639</v>
      </c>
      <c r="N348" s="146">
        <v>6</v>
      </c>
      <c r="O348" s="143">
        <v>5</v>
      </c>
      <c r="P348" s="147"/>
      <c r="Q348" s="26">
        <v>670</v>
      </c>
      <c r="R348" s="27">
        <f t="shared" si="88"/>
        <v>650</v>
      </c>
      <c r="S348" s="28">
        <f t="shared" si="89"/>
        <v>20</v>
      </c>
      <c r="T348" s="29">
        <f t="shared" si="90"/>
        <v>3.0769230769230771E-2</v>
      </c>
      <c r="U348" s="151"/>
      <c r="W348" s="237">
        <f t="shared" si="91"/>
        <v>690</v>
      </c>
      <c r="X348" s="149">
        <f t="shared" si="87"/>
        <v>650</v>
      </c>
      <c r="Y348" s="149">
        <f t="shared" si="87"/>
        <v>20</v>
      </c>
      <c r="Z348" s="149">
        <f t="shared" si="87"/>
        <v>3.0769230769230771E-2</v>
      </c>
      <c r="AA348" s="151"/>
    </row>
    <row r="349" spans="1:27" s="39" customFormat="1" ht="39" customHeight="1" x14ac:dyDescent="0.25">
      <c r="A349" s="18">
        <v>348</v>
      </c>
      <c r="B349" s="232" t="s">
        <v>2636</v>
      </c>
      <c r="C349" s="206" t="s">
        <v>2108</v>
      </c>
      <c r="D349" s="156" t="s">
        <v>2646</v>
      </c>
      <c r="E349" s="138" t="s">
        <v>2638</v>
      </c>
      <c r="F349" s="141">
        <v>700</v>
      </c>
      <c r="G349" s="238">
        <v>700</v>
      </c>
      <c r="H349" s="234"/>
      <c r="I349" s="138"/>
      <c r="J349" s="235" t="s">
        <v>26</v>
      </c>
      <c r="K349" s="143"/>
      <c r="L349" s="236">
        <v>41730</v>
      </c>
      <c r="M349" s="145" t="s">
        <v>2639</v>
      </c>
      <c r="N349" s="146">
        <v>6</v>
      </c>
      <c r="O349" s="143">
        <v>5</v>
      </c>
      <c r="P349" s="147"/>
      <c r="Q349" s="26">
        <v>720</v>
      </c>
      <c r="R349" s="27">
        <f t="shared" si="88"/>
        <v>700</v>
      </c>
      <c r="S349" s="28">
        <f t="shared" si="89"/>
        <v>20</v>
      </c>
      <c r="T349" s="29">
        <f t="shared" si="90"/>
        <v>2.8571428571428571E-2</v>
      </c>
      <c r="U349" s="151"/>
      <c r="W349" s="237">
        <f t="shared" si="91"/>
        <v>740</v>
      </c>
      <c r="X349" s="149">
        <f t="shared" si="87"/>
        <v>700</v>
      </c>
      <c r="Y349" s="149">
        <f t="shared" si="87"/>
        <v>20</v>
      </c>
      <c r="Z349" s="149">
        <f t="shared" si="87"/>
        <v>2.8571428571428571E-2</v>
      </c>
      <c r="AA349" s="151"/>
    </row>
    <row r="350" spans="1:27" s="39" customFormat="1" ht="39" customHeight="1" x14ac:dyDescent="0.25">
      <c r="A350" s="18">
        <v>349</v>
      </c>
      <c r="B350" s="232" t="s">
        <v>2636</v>
      </c>
      <c r="C350" s="206" t="s">
        <v>2108</v>
      </c>
      <c r="D350" s="156" t="s">
        <v>2647</v>
      </c>
      <c r="E350" s="138" t="s">
        <v>2638</v>
      </c>
      <c r="F350" s="141">
        <v>750</v>
      </c>
      <c r="G350" s="238">
        <v>750</v>
      </c>
      <c r="H350" s="234"/>
      <c r="I350" s="138"/>
      <c r="J350" s="235" t="s">
        <v>26</v>
      </c>
      <c r="K350" s="143"/>
      <c r="L350" s="236">
        <v>41730</v>
      </c>
      <c r="M350" s="145" t="s">
        <v>2639</v>
      </c>
      <c r="N350" s="146">
        <v>6</v>
      </c>
      <c r="O350" s="143">
        <v>5</v>
      </c>
      <c r="P350" s="147"/>
      <c r="Q350" s="26">
        <v>770</v>
      </c>
      <c r="R350" s="27">
        <f t="shared" si="88"/>
        <v>750</v>
      </c>
      <c r="S350" s="28">
        <f t="shared" si="89"/>
        <v>20</v>
      </c>
      <c r="T350" s="29">
        <f t="shared" si="90"/>
        <v>2.6666666666666668E-2</v>
      </c>
      <c r="U350" s="151"/>
      <c r="W350" s="237">
        <f t="shared" si="91"/>
        <v>790</v>
      </c>
      <c r="X350" s="149">
        <f t="shared" si="87"/>
        <v>750</v>
      </c>
      <c r="Y350" s="149">
        <f t="shared" si="87"/>
        <v>20</v>
      </c>
      <c r="Z350" s="149">
        <f t="shared" si="87"/>
        <v>2.6666666666666668E-2</v>
      </c>
      <c r="AA350" s="151"/>
    </row>
    <row r="351" spans="1:27" ht="39" customHeight="1" x14ac:dyDescent="0.25">
      <c r="A351" s="18">
        <v>350</v>
      </c>
      <c r="B351" s="232" t="s">
        <v>2636</v>
      </c>
      <c r="C351" s="206" t="s">
        <v>2108</v>
      </c>
      <c r="D351" s="156" t="s">
        <v>2648</v>
      </c>
      <c r="E351" s="138" t="s">
        <v>2638</v>
      </c>
      <c r="F351" s="141">
        <v>800</v>
      </c>
      <c r="G351" s="238">
        <v>800</v>
      </c>
      <c r="H351" s="234"/>
      <c r="I351" s="138"/>
      <c r="J351" s="235" t="s">
        <v>26</v>
      </c>
      <c r="K351" s="143"/>
      <c r="L351" s="236">
        <v>41730</v>
      </c>
      <c r="M351" s="145" t="s">
        <v>2639</v>
      </c>
      <c r="N351" s="146">
        <v>6</v>
      </c>
      <c r="O351" s="143">
        <v>5</v>
      </c>
      <c r="P351" s="147"/>
      <c r="Q351" s="26">
        <v>820</v>
      </c>
      <c r="R351" s="27">
        <f t="shared" si="88"/>
        <v>800</v>
      </c>
      <c r="S351" s="28">
        <f t="shared" si="89"/>
        <v>20</v>
      </c>
      <c r="T351" s="29">
        <f t="shared" si="90"/>
        <v>2.5000000000000001E-2</v>
      </c>
      <c r="U351" s="151"/>
      <c r="V351" s="39"/>
      <c r="W351" s="237">
        <f t="shared" si="91"/>
        <v>840</v>
      </c>
      <c r="X351" s="149">
        <f t="shared" si="87"/>
        <v>800</v>
      </c>
      <c r="Y351" s="149">
        <f t="shared" si="87"/>
        <v>20</v>
      </c>
      <c r="Z351" s="149">
        <f t="shared" si="87"/>
        <v>2.5000000000000001E-2</v>
      </c>
      <c r="AA351" s="151"/>
    </row>
    <row r="352" spans="1:27" ht="39" customHeight="1" x14ac:dyDescent="0.25">
      <c r="A352" s="18">
        <v>351</v>
      </c>
      <c r="B352" s="232" t="s">
        <v>2636</v>
      </c>
      <c r="C352" s="206" t="s">
        <v>2108</v>
      </c>
      <c r="D352" s="156" t="s">
        <v>2649</v>
      </c>
      <c r="E352" s="138" t="s">
        <v>2638</v>
      </c>
      <c r="F352" s="141">
        <v>850</v>
      </c>
      <c r="G352" s="238">
        <v>850</v>
      </c>
      <c r="H352" s="234"/>
      <c r="I352" s="138"/>
      <c r="J352" s="235" t="s">
        <v>26</v>
      </c>
      <c r="K352" s="143"/>
      <c r="L352" s="236">
        <v>41730</v>
      </c>
      <c r="M352" s="145" t="s">
        <v>2639</v>
      </c>
      <c r="N352" s="146">
        <v>6</v>
      </c>
      <c r="O352" s="143">
        <v>5</v>
      </c>
      <c r="P352" s="147"/>
      <c r="Q352" s="26">
        <v>870</v>
      </c>
      <c r="R352" s="27">
        <f t="shared" si="88"/>
        <v>850</v>
      </c>
      <c r="S352" s="28">
        <f t="shared" si="89"/>
        <v>20</v>
      </c>
      <c r="T352" s="29">
        <f t="shared" si="90"/>
        <v>2.3529411764705882E-2</v>
      </c>
      <c r="U352" s="151"/>
      <c r="V352" s="39"/>
      <c r="W352" s="237">
        <f t="shared" si="91"/>
        <v>890</v>
      </c>
      <c r="X352" s="149">
        <f t="shared" si="87"/>
        <v>850</v>
      </c>
      <c r="Y352" s="149">
        <f t="shared" si="87"/>
        <v>20</v>
      </c>
      <c r="Z352" s="149">
        <f t="shared" si="87"/>
        <v>2.3529411764705882E-2</v>
      </c>
      <c r="AA352" s="151"/>
    </row>
    <row r="353" spans="1:27" s="39" customFormat="1" ht="39" customHeight="1" x14ac:dyDescent="0.25">
      <c r="A353" s="18">
        <v>352</v>
      </c>
      <c r="B353" s="232" t="s">
        <v>2636</v>
      </c>
      <c r="C353" s="206" t="s">
        <v>2108</v>
      </c>
      <c r="D353" s="156" t="s">
        <v>2650</v>
      </c>
      <c r="E353" s="138" t="s">
        <v>2638</v>
      </c>
      <c r="F353" s="141">
        <v>960</v>
      </c>
      <c r="G353" s="238">
        <v>960</v>
      </c>
      <c r="H353" s="234"/>
      <c r="I353" s="138"/>
      <c r="J353" s="235" t="s">
        <v>26</v>
      </c>
      <c r="K353" s="143"/>
      <c r="L353" s="236">
        <v>41730</v>
      </c>
      <c r="M353" s="145" t="s">
        <v>2639</v>
      </c>
      <c r="N353" s="146">
        <v>6</v>
      </c>
      <c r="O353" s="143">
        <v>5</v>
      </c>
      <c r="P353" s="147"/>
      <c r="Q353" s="26">
        <v>980</v>
      </c>
      <c r="R353" s="27">
        <f t="shared" si="88"/>
        <v>960</v>
      </c>
      <c r="S353" s="28">
        <f t="shared" si="89"/>
        <v>20</v>
      </c>
      <c r="T353" s="29">
        <f t="shared" si="90"/>
        <v>2.0833333333333332E-2</v>
      </c>
      <c r="U353" s="151"/>
      <c r="W353" s="237">
        <f t="shared" si="91"/>
        <v>1000</v>
      </c>
      <c r="X353" s="149">
        <f t="shared" si="87"/>
        <v>960</v>
      </c>
      <c r="Y353" s="149">
        <f t="shared" si="87"/>
        <v>20</v>
      </c>
      <c r="Z353" s="149">
        <f t="shared" si="87"/>
        <v>2.0833333333333332E-2</v>
      </c>
      <c r="AA353" s="151"/>
    </row>
    <row r="354" spans="1:27" ht="39" customHeight="1" x14ac:dyDescent="0.25">
      <c r="A354" s="18">
        <v>353</v>
      </c>
      <c r="B354" s="232" t="s">
        <v>2636</v>
      </c>
      <c r="C354" s="206" t="s">
        <v>2108</v>
      </c>
      <c r="D354" s="156" t="s">
        <v>2651</v>
      </c>
      <c r="E354" s="138" t="s">
        <v>2652</v>
      </c>
      <c r="F354" s="141">
        <v>850</v>
      </c>
      <c r="G354" s="238">
        <v>850</v>
      </c>
      <c r="H354" s="234"/>
      <c r="I354" s="138"/>
      <c r="J354" s="235" t="s">
        <v>26</v>
      </c>
      <c r="K354" s="143"/>
      <c r="L354" s="236">
        <v>41730</v>
      </c>
      <c r="M354" s="145" t="s">
        <v>2639</v>
      </c>
      <c r="N354" s="146">
        <v>6</v>
      </c>
      <c r="O354" s="143">
        <v>5</v>
      </c>
      <c r="P354" s="147"/>
      <c r="Q354" s="26">
        <v>870</v>
      </c>
      <c r="R354" s="27">
        <f t="shared" si="88"/>
        <v>850</v>
      </c>
      <c r="S354" s="28">
        <f t="shared" si="89"/>
        <v>20</v>
      </c>
      <c r="T354" s="29">
        <f t="shared" si="90"/>
        <v>2.3529411764705882E-2</v>
      </c>
      <c r="U354" s="151"/>
      <c r="V354" s="39"/>
      <c r="W354" s="237">
        <f t="shared" si="91"/>
        <v>890</v>
      </c>
      <c r="X354" s="149">
        <f t="shared" si="87"/>
        <v>850</v>
      </c>
      <c r="Y354" s="149">
        <f t="shared" si="87"/>
        <v>20</v>
      </c>
      <c r="Z354" s="149">
        <f t="shared" si="87"/>
        <v>2.3529411764705882E-2</v>
      </c>
      <c r="AA354" s="151"/>
    </row>
    <row r="355" spans="1:27" ht="39" customHeight="1" x14ac:dyDescent="0.25">
      <c r="A355" s="18">
        <v>354</v>
      </c>
      <c r="B355" s="232" t="s">
        <v>2636</v>
      </c>
      <c r="C355" s="206" t="s">
        <v>2108</v>
      </c>
      <c r="D355" s="156" t="s">
        <v>2653</v>
      </c>
      <c r="E355" s="138" t="s">
        <v>2654</v>
      </c>
      <c r="F355" s="141">
        <v>530</v>
      </c>
      <c r="G355" s="238">
        <v>530</v>
      </c>
      <c r="H355" s="234"/>
      <c r="I355" s="138"/>
      <c r="J355" s="235" t="s">
        <v>26</v>
      </c>
      <c r="K355" s="143"/>
      <c r="L355" s="236">
        <v>41730</v>
      </c>
      <c r="M355" s="145" t="s">
        <v>2639</v>
      </c>
      <c r="N355" s="146">
        <v>6</v>
      </c>
      <c r="O355" s="143">
        <v>5</v>
      </c>
      <c r="P355" s="147"/>
      <c r="Q355" s="26">
        <v>550</v>
      </c>
      <c r="R355" s="27">
        <f t="shared" si="88"/>
        <v>530</v>
      </c>
      <c r="S355" s="28">
        <f t="shared" si="89"/>
        <v>20</v>
      </c>
      <c r="T355" s="29">
        <f t="shared" si="90"/>
        <v>3.7735849056603772E-2</v>
      </c>
      <c r="U355" s="151"/>
      <c r="V355" s="39"/>
      <c r="W355" s="237">
        <f t="shared" si="91"/>
        <v>560</v>
      </c>
      <c r="X355" s="149">
        <f t="shared" si="87"/>
        <v>530</v>
      </c>
      <c r="Y355" s="149">
        <f t="shared" si="87"/>
        <v>20</v>
      </c>
      <c r="Z355" s="149">
        <f t="shared" si="87"/>
        <v>3.7735849056603772E-2</v>
      </c>
      <c r="AA355" s="151"/>
    </row>
    <row r="356" spans="1:27" ht="39" customHeight="1" x14ac:dyDescent="0.25">
      <c r="A356" s="18">
        <v>355</v>
      </c>
      <c r="B356" s="239" t="s">
        <v>2655</v>
      </c>
      <c r="C356" s="206" t="s">
        <v>2108</v>
      </c>
      <c r="D356" s="156" t="s">
        <v>2656</v>
      </c>
      <c r="E356" s="138" t="s">
        <v>2657</v>
      </c>
      <c r="F356" s="240">
        <v>3.2000000000000001E-2</v>
      </c>
      <c r="G356" s="241">
        <v>3.2000000000000001E-2</v>
      </c>
      <c r="H356" s="185"/>
      <c r="I356" s="138" t="s">
        <v>2658</v>
      </c>
      <c r="J356" s="143" t="s">
        <v>26</v>
      </c>
      <c r="K356" s="143"/>
      <c r="L356" s="154">
        <v>40725</v>
      </c>
      <c r="M356" s="145"/>
      <c r="N356" s="146">
        <v>6</v>
      </c>
      <c r="O356" s="143">
        <v>6</v>
      </c>
      <c r="P356" s="146" t="s">
        <v>2659</v>
      </c>
      <c r="Q356" s="26">
        <f t="shared" ref="Q356:Q362" si="92">IF(O356=1,INT(F356*$U$1*100)/100,F356)</f>
        <v>3.2000000000000001E-2</v>
      </c>
      <c r="R356" s="27">
        <f t="shared" si="88"/>
        <v>3.2000000000000001E-2</v>
      </c>
      <c r="S356" s="28">
        <f t="shared" si="89"/>
        <v>0</v>
      </c>
      <c r="T356" s="29">
        <f t="shared" si="90"/>
        <v>0</v>
      </c>
      <c r="U356" s="151"/>
      <c r="V356" s="39"/>
      <c r="W356" s="242">
        <f t="shared" si="87"/>
        <v>3.2000000000000001E-2</v>
      </c>
      <c r="X356" s="149">
        <f t="shared" si="87"/>
        <v>3.2000000000000001E-2</v>
      </c>
      <c r="Y356" s="149">
        <f t="shared" si="87"/>
        <v>0</v>
      </c>
      <c r="Z356" s="149">
        <f t="shared" si="87"/>
        <v>0</v>
      </c>
      <c r="AA356" s="151"/>
    </row>
    <row r="357" spans="1:27" ht="39" customHeight="1" x14ac:dyDescent="0.25">
      <c r="A357" s="18">
        <v>356</v>
      </c>
      <c r="B357" s="239" t="s">
        <v>2655</v>
      </c>
      <c r="C357" s="206" t="s">
        <v>2108</v>
      </c>
      <c r="D357" s="156" t="s">
        <v>2660</v>
      </c>
      <c r="E357" s="138" t="s">
        <v>2657</v>
      </c>
      <c r="F357" s="240">
        <v>2.5999999999999999E-2</v>
      </c>
      <c r="G357" s="241">
        <v>2.5999999999999999E-2</v>
      </c>
      <c r="H357" s="185"/>
      <c r="I357" s="138" t="s">
        <v>2658</v>
      </c>
      <c r="J357" s="143" t="s">
        <v>26</v>
      </c>
      <c r="K357" s="143"/>
      <c r="L357" s="154">
        <v>40725</v>
      </c>
      <c r="M357" s="145"/>
      <c r="N357" s="146">
        <v>6</v>
      </c>
      <c r="O357" s="143">
        <v>6</v>
      </c>
      <c r="P357" s="146" t="s">
        <v>2659</v>
      </c>
      <c r="Q357" s="26">
        <f t="shared" si="92"/>
        <v>2.5999999999999999E-2</v>
      </c>
      <c r="R357" s="27">
        <f t="shared" si="88"/>
        <v>2.5999999999999999E-2</v>
      </c>
      <c r="S357" s="28">
        <f t="shared" si="89"/>
        <v>0</v>
      </c>
      <c r="T357" s="29">
        <f t="shared" si="90"/>
        <v>0</v>
      </c>
      <c r="U357" s="151"/>
      <c r="V357" s="39"/>
      <c r="W357" s="242">
        <f t="shared" si="87"/>
        <v>2.5999999999999999E-2</v>
      </c>
      <c r="X357" s="149">
        <f t="shared" si="87"/>
        <v>2.5999999999999999E-2</v>
      </c>
      <c r="Y357" s="149">
        <f t="shared" si="87"/>
        <v>0</v>
      </c>
      <c r="Z357" s="149">
        <f t="shared" si="87"/>
        <v>0</v>
      </c>
      <c r="AA357" s="151"/>
    </row>
    <row r="358" spans="1:27" ht="39" customHeight="1" x14ac:dyDescent="0.25">
      <c r="A358" s="18">
        <v>357</v>
      </c>
      <c r="B358" s="227" t="s">
        <v>2661</v>
      </c>
      <c r="C358" s="206" t="s">
        <v>2108</v>
      </c>
      <c r="D358" s="228" t="s">
        <v>2662</v>
      </c>
      <c r="E358" s="229" t="s">
        <v>2663</v>
      </c>
      <c r="F358" s="141">
        <v>129.03</v>
      </c>
      <c r="G358" s="160">
        <v>125</v>
      </c>
      <c r="H358" s="53"/>
      <c r="I358" s="167"/>
      <c r="J358" s="161" t="s">
        <v>31</v>
      </c>
      <c r="K358" s="161"/>
      <c r="L358" s="225">
        <v>41275</v>
      </c>
      <c r="M358" s="169"/>
      <c r="N358" s="222">
        <v>1</v>
      </c>
      <c r="O358" s="161">
        <v>1</v>
      </c>
      <c r="P358" s="147"/>
      <c r="Q358" s="26">
        <f t="shared" si="92"/>
        <v>132.15</v>
      </c>
      <c r="R358" s="27">
        <f t="shared" si="88"/>
        <v>132.15430000000001</v>
      </c>
      <c r="S358" s="28">
        <f t="shared" si="89"/>
        <v>3.1200000000000045</v>
      </c>
      <c r="T358" s="29">
        <f t="shared" si="90"/>
        <v>2.418042315740529E-2</v>
      </c>
      <c r="U358" s="151"/>
      <c r="V358" s="39"/>
      <c r="W358" s="47">
        <f t="shared" ref="W358:W362" si="93">IF(O358=1,ROUND(R358*$AA$1*100,2)/100,R358)</f>
        <v>133.80520000000001</v>
      </c>
      <c r="X358" s="155">
        <f t="shared" ref="X358:X362" si="94">IF(O358=1,ROUND(R358*$AA$1*1000,4)/1000,R358)</f>
        <v>133.8051715</v>
      </c>
      <c r="Y358" s="28">
        <f t="shared" ref="Y358:Y362" si="95">X358-R358</f>
        <v>1.6508714999999938</v>
      </c>
      <c r="Z358" s="29">
        <f t="shared" ref="Z358:Z362" si="96">IF(R358&lt;&gt;0,Y358/R358,0)</f>
        <v>1.2491999881956121E-2</v>
      </c>
      <c r="AA358" s="151"/>
    </row>
    <row r="359" spans="1:27" ht="39" customHeight="1" x14ac:dyDescent="0.25">
      <c r="A359" s="18">
        <v>358</v>
      </c>
      <c r="B359" s="227" t="s">
        <v>2661</v>
      </c>
      <c r="C359" s="206" t="s">
        <v>2108</v>
      </c>
      <c r="D359" s="228" t="s">
        <v>2664</v>
      </c>
      <c r="E359" s="229" t="s">
        <v>2663</v>
      </c>
      <c r="F359" s="141">
        <v>180.65</v>
      </c>
      <c r="G359" s="160">
        <v>175</v>
      </c>
      <c r="H359" s="53"/>
      <c r="I359" s="167"/>
      <c r="J359" s="161" t="s">
        <v>31</v>
      </c>
      <c r="K359" s="161"/>
      <c r="L359" s="225">
        <v>41275</v>
      </c>
      <c r="M359" s="169"/>
      <c r="N359" s="222">
        <v>1</v>
      </c>
      <c r="O359" s="161">
        <v>1</v>
      </c>
      <c r="P359" s="147"/>
      <c r="Q359" s="26">
        <f t="shared" si="92"/>
        <v>185.02</v>
      </c>
      <c r="R359" s="27">
        <f t="shared" si="88"/>
        <v>185.02420000000001</v>
      </c>
      <c r="S359" s="28">
        <f t="shared" si="89"/>
        <v>4.3700000000000045</v>
      </c>
      <c r="T359" s="29">
        <f t="shared" si="90"/>
        <v>2.4190423470799912E-2</v>
      </c>
      <c r="U359" s="151"/>
      <c r="V359" s="39"/>
      <c r="W359" s="47">
        <f t="shared" si="93"/>
        <v>187.3355</v>
      </c>
      <c r="X359" s="155">
        <f t="shared" si="94"/>
        <v>187.33552230000001</v>
      </c>
      <c r="Y359" s="28">
        <f t="shared" si="95"/>
        <v>2.3113223000000005</v>
      </c>
      <c r="Z359" s="29">
        <f t="shared" si="96"/>
        <v>1.2491999965409933E-2</v>
      </c>
      <c r="AA359" s="151"/>
    </row>
    <row r="360" spans="1:27" ht="39" customHeight="1" x14ac:dyDescent="0.25">
      <c r="A360" s="18">
        <v>359</v>
      </c>
      <c r="B360" s="227" t="s">
        <v>2661</v>
      </c>
      <c r="C360" s="206" t="s">
        <v>2108</v>
      </c>
      <c r="D360" s="228" t="s">
        <v>2665</v>
      </c>
      <c r="E360" s="229" t="s">
        <v>2666</v>
      </c>
      <c r="F360" s="141">
        <v>25.8</v>
      </c>
      <c r="G360" s="160">
        <v>25</v>
      </c>
      <c r="I360" s="167"/>
      <c r="J360" s="161" t="s">
        <v>31</v>
      </c>
      <c r="K360" s="161"/>
      <c r="L360" s="225">
        <v>41275</v>
      </c>
      <c r="M360" s="169"/>
      <c r="N360" s="222">
        <v>1</v>
      </c>
      <c r="O360" s="161">
        <v>1</v>
      </c>
      <c r="P360" s="147"/>
      <c r="Q360" s="26">
        <f t="shared" si="92"/>
        <v>26.42</v>
      </c>
      <c r="R360" s="27">
        <f t="shared" si="88"/>
        <v>26.424700000000001</v>
      </c>
      <c r="S360" s="28">
        <f t="shared" si="89"/>
        <v>0.62000000000000099</v>
      </c>
      <c r="T360" s="29">
        <f t="shared" si="90"/>
        <v>2.4031007751938022E-2</v>
      </c>
      <c r="U360" s="151"/>
      <c r="V360" s="39"/>
      <c r="W360" s="47">
        <f t="shared" si="93"/>
        <v>26.754799999999999</v>
      </c>
      <c r="X360" s="155">
        <f t="shared" si="94"/>
        <v>26.754797400000001</v>
      </c>
      <c r="Y360" s="28">
        <f t="shared" si="95"/>
        <v>0.33009739999999965</v>
      </c>
      <c r="Z360" s="29">
        <f t="shared" si="96"/>
        <v>1.2492001801344939E-2</v>
      </c>
      <c r="AA360" s="151"/>
    </row>
    <row r="361" spans="1:27" ht="39" customHeight="1" x14ac:dyDescent="0.25">
      <c r="A361" s="18">
        <v>360</v>
      </c>
      <c r="B361" s="227" t="s">
        <v>2661</v>
      </c>
      <c r="C361" s="206" t="s">
        <v>2108</v>
      </c>
      <c r="D361" s="228" t="s">
        <v>2667</v>
      </c>
      <c r="E361" s="229" t="s">
        <v>2666</v>
      </c>
      <c r="F361" s="141">
        <v>51.61</v>
      </c>
      <c r="G361" s="160">
        <v>50</v>
      </c>
      <c r="I361" s="167"/>
      <c r="J361" s="161" t="s">
        <v>31</v>
      </c>
      <c r="K361" s="161"/>
      <c r="L361" s="225">
        <v>41275</v>
      </c>
      <c r="M361" s="169"/>
      <c r="N361" s="222">
        <v>1</v>
      </c>
      <c r="O361" s="161">
        <v>1</v>
      </c>
      <c r="P361" s="147"/>
      <c r="Q361" s="26">
        <f t="shared" si="92"/>
        <v>52.85</v>
      </c>
      <c r="R361" s="27">
        <f t="shared" si="88"/>
        <v>52.8596</v>
      </c>
      <c r="S361" s="28">
        <f t="shared" si="89"/>
        <v>1.240000000000002</v>
      </c>
      <c r="T361" s="29">
        <f t="shared" si="90"/>
        <v>2.4026351482270916E-2</v>
      </c>
      <c r="U361" s="151"/>
      <c r="V361" s="39"/>
      <c r="W361" s="47">
        <f t="shared" si="93"/>
        <v>53.5199</v>
      </c>
      <c r="X361" s="155">
        <f t="shared" si="94"/>
        <v>53.519922100000002</v>
      </c>
      <c r="Y361" s="28">
        <f t="shared" si="95"/>
        <v>0.66032210000000191</v>
      </c>
      <c r="Z361" s="29">
        <f t="shared" si="96"/>
        <v>1.249199956110152E-2</v>
      </c>
      <c r="AA361" s="151"/>
    </row>
    <row r="362" spans="1:27" ht="39" customHeight="1" x14ac:dyDescent="0.25">
      <c r="A362" s="18">
        <v>361</v>
      </c>
      <c r="B362" s="227" t="s">
        <v>2661</v>
      </c>
      <c r="C362" s="206" t="s">
        <v>2108</v>
      </c>
      <c r="D362" s="228" t="s">
        <v>2668</v>
      </c>
      <c r="E362" s="229" t="s">
        <v>2666</v>
      </c>
      <c r="F362" s="141">
        <v>51.61</v>
      </c>
      <c r="G362" s="160">
        <v>50</v>
      </c>
      <c r="I362" s="167"/>
      <c r="J362" s="161" t="s">
        <v>31</v>
      </c>
      <c r="K362" s="161"/>
      <c r="L362" s="225">
        <v>41275</v>
      </c>
      <c r="M362" s="169"/>
      <c r="N362" s="222">
        <v>1</v>
      </c>
      <c r="O362" s="161">
        <v>1</v>
      </c>
      <c r="P362" s="147"/>
      <c r="Q362" s="26">
        <f t="shared" si="92"/>
        <v>52.85</v>
      </c>
      <c r="R362" s="27">
        <f t="shared" si="88"/>
        <v>52.8596</v>
      </c>
      <c r="S362" s="28">
        <f t="shared" si="89"/>
        <v>1.240000000000002</v>
      </c>
      <c r="T362" s="29">
        <f t="shared" si="90"/>
        <v>2.4026351482270916E-2</v>
      </c>
      <c r="U362" s="151"/>
      <c r="V362" s="39"/>
      <c r="W362" s="47">
        <f t="shared" si="93"/>
        <v>53.5199</v>
      </c>
      <c r="X362" s="155">
        <f t="shared" si="94"/>
        <v>53.519922100000002</v>
      </c>
      <c r="Y362" s="28">
        <f t="shared" si="95"/>
        <v>0.66032210000000191</v>
      </c>
      <c r="Z362" s="29">
        <f t="shared" si="96"/>
        <v>1.249199956110152E-2</v>
      </c>
      <c r="AA362" s="151"/>
    </row>
    <row r="363" spans="1:27" ht="39" customHeight="1" x14ac:dyDescent="0.25">
      <c r="A363" s="18">
        <v>362</v>
      </c>
      <c r="B363" s="227" t="s">
        <v>2661</v>
      </c>
      <c r="C363" s="206" t="s">
        <v>2108</v>
      </c>
      <c r="D363" s="228" t="s">
        <v>2669</v>
      </c>
      <c r="E363" s="229" t="s">
        <v>2670</v>
      </c>
      <c r="F363" s="141" t="s">
        <v>2113</v>
      </c>
      <c r="G363" s="230" t="s">
        <v>2113</v>
      </c>
      <c r="H363" s="53"/>
      <c r="I363" s="167" t="s">
        <v>2671</v>
      </c>
      <c r="J363" s="161" t="s">
        <v>26</v>
      </c>
      <c r="K363" s="161"/>
      <c r="L363" s="225" t="s">
        <v>2113</v>
      </c>
      <c r="M363" s="169"/>
      <c r="N363" s="222">
        <v>1</v>
      </c>
      <c r="O363" s="161">
        <v>6</v>
      </c>
      <c r="P363" s="147"/>
      <c r="Q363" s="172" t="s">
        <v>2113</v>
      </c>
      <c r="R363" s="149" t="str">
        <f t="shared" si="88"/>
        <v>Calculation</v>
      </c>
      <c r="S363" s="195" t="e">
        <f t="shared" si="89"/>
        <v>#VALUE!</v>
      </c>
      <c r="T363" s="196" t="e">
        <f t="shared" si="90"/>
        <v>#VALUE!</v>
      </c>
      <c r="U363" s="151"/>
      <c r="V363" s="39"/>
      <c r="W363" s="152" t="str">
        <f>Q363</f>
        <v>Calculation</v>
      </c>
      <c r="X363" s="149" t="str">
        <f>R363</f>
        <v>Calculation</v>
      </c>
      <c r="Y363" s="149" t="e">
        <f t="shared" ref="Y363:Z363" si="97">S363</f>
        <v>#VALUE!</v>
      </c>
      <c r="Z363" s="149" t="e">
        <f t="shared" si="97"/>
        <v>#VALUE!</v>
      </c>
      <c r="AA363" s="151"/>
    </row>
    <row r="364" spans="1:27" ht="39" customHeight="1" x14ac:dyDescent="0.25">
      <c r="A364" s="18">
        <v>363</v>
      </c>
      <c r="B364" s="162" t="s">
        <v>2672</v>
      </c>
      <c r="C364" s="206" t="s">
        <v>2108</v>
      </c>
      <c r="D364" s="163" t="s">
        <v>2673</v>
      </c>
      <c r="E364" s="221" t="s">
        <v>2674</v>
      </c>
      <c r="F364" s="141">
        <v>103.23</v>
      </c>
      <c r="G364" s="78">
        <v>100</v>
      </c>
      <c r="I364" s="243" t="s">
        <v>2675</v>
      </c>
      <c r="J364" s="244" t="s">
        <v>31</v>
      </c>
      <c r="K364" s="244"/>
      <c r="L364" s="225">
        <v>41275</v>
      </c>
      <c r="M364" s="169"/>
      <c r="N364" s="222">
        <v>1</v>
      </c>
      <c r="O364" s="161">
        <v>1</v>
      </c>
      <c r="P364" s="147"/>
      <c r="Q364" s="26">
        <f t="shared" ref="Q364:Q401" si="98">IF(O364=1,INT(F364*$U$1*100)/100,F364)</f>
        <v>105.72</v>
      </c>
      <c r="R364" s="27">
        <f t="shared" si="88"/>
        <v>105.7296</v>
      </c>
      <c r="S364" s="28">
        <f t="shared" si="89"/>
        <v>2.4899999999999949</v>
      </c>
      <c r="T364" s="29">
        <f t="shared" si="90"/>
        <v>2.4120895088636973E-2</v>
      </c>
      <c r="U364" s="151"/>
      <c r="V364" s="39"/>
      <c r="W364" s="47">
        <f t="shared" ref="W364:W420" si="99">IF(O364=1,ROUND(R364*$AA$1*100,2)/100,R364)</f>
        <v>107.05040000000001</v>
      </c>
      <c r="X364" s="155">
        <f t="shared" ref="X364:X420" si="100">IF(O364=1,ROUND(R364*$AA$1*1000,4)/1000,R364)</f>
        <v>107.05037420000001</v>
      </c>
      <c r="Y364" s="28">
        <f t="shared" ref="Y364:Y420" si="101">X364-R364</f>
        <v>1.3207742000000025</v>
      </c>
      <c r="Z364" s="29">
        <f t="shared" ref="Z364:Z420" si="102">IF(R364&lt;&gt;0,Y364/R364,0)</f>
        <v>1.2492000348057709E-2</v>
      </c>
      <c r="AA364" s="151"/>
    </row>
    <row r="365" spans="1:27" ht="39" customHeight="1" x14ac:dyDescent="0.25">
      <c r="A365" s="18">
        <v>364</v>
      </c>
      <c r="B365" s="162" t="s">
        <v>2676</v>
      </c>
      <c r="C365" s="206" t="s">
        <v>2108</v>
      </c>
      <c r="D365" s="163" t="s">
        <v>2677</v>
      </c>
      <c r="E365" s="221" t="s">
        <v>2674</v>
      </c>
      <c r="F365" s="141">
        <v>309.69</v>
      </c>
      <c r="G365" s="78">
        <v>300</v>
      </c>
      <c r="I365" s="243" t="s">
        <v>2675</v>
      </c>
      <c r="J365" s="244" t="s">
        <v>31</v>
      </c>
      <c r="K365" s="244"/>
      <c r="L365" s="225">
        <v>41275</v>
      </c>
      <c r="M365" s="169"/>
      <c r="N365" s="222">
        <v>1</v>
      </c>
      <c r="O365" s="161">
        <v>1</v>
      </c>
      <c r="P365" s="147"/>
      <c r="Q365" s="26">
        <f t="shared" si="98"/>
        <v>317.18</v>
      </c>
      <c r="R365" s="27">
        <f t="shared" si="88"/>
        <v>317.18880000000001</v>
      </c>
      <c r="S365" s="28">
        <f t="shared" si="89"/>
        <v>7.4900000000000091</v>
      </c>
      <c r="T365" s="29">
        <f t="shared" si="90"/>
        <v>2.4185475798379055E-2</v>
      </c>
      <c r="U365" s="151"/>
      <c r="V365" s="39"/>
      <c r="W365" s="47">
        <f t="shared" si="99"/>
        <v>321.15109999999999</v>
      </c>
      <c r="X365" s="155">
        <f t="shared" si="100"/>
        <v>321.15112249999999</v>
      </c>
      <c r="Y365" s="28">
        <f t="shared" si="101"/>
        <v>3.9623224999999707</v>
      </c>
      <c r="Z365" s="29">
        <f t="shared" si="102"/>
        <v>1.2492000032787949E-2</v>
      </c>
      <c r="AA365" s="151"/>
    </row>
    <row r="366" spans="1:27" ht="39" customHeight="1" x14ac:dyDescent="0.25">
      <c r="A366" s="18">
        <v>365</v>
      </c>
      <c r="B366" s="162" t="s">
        <v>2678</v>
      </c>
      <c r="C366" s="206" t="s">
        <v>2108</v>
      </c>
      <c r="D366" s="163" t="s">
        <v>2679</v>
      </c>
      <c r="E366" s="221" t="s">
        <v>2674</v>
      </c>
      <c r="F366" s="141">
        <v>309.69</v>
      </c>
      <c r="G366" s="78">
        <v>300</v>
      </c>
      <c r="I366" s="243" t="s">
        <v>2675</v>
      </c>
      <c r="J366" s="244" t="s">
        <v>31</v>
      </c>
      <c r="K366" s="244"/>
      <c r="L366" s="225">
        <v>41275</v>
      </c>
      <c r="M366" s="169"/>
      <c r="N366" s="222">
        <v>1</v>
      </c>
      <c r="O366" s="161">
        <v>1</v>
      </c>
      <c r="P366" s="147"/>
      <c r="Q366" s="26">
        <f t="shared" si="98"/>
        <v>317.18</v>
      </c>
      <c r="R366" s="27">
        <f t="shared" si="88"/>
        <v>317.18880000000001</v>
      </c>
      <c r="S366" s="28">
        <f t="shared" si="89"/>
        <v>7.4900000000000091</v>
      </c>
      <c r="T366" s="29">
        <f t="shared" si="90"/>
        <v>2.4185475798379055E-2</v>
      </c>
      <c r="U366" s="151"/>
      <c r="V366" s="39"/>
      <c r="W366" s="47">
        <f t="shared" si="99"/>
        <v>321.15109999999999</v>
      </c>
      <c r="X366" s="155">
        <f t="shared" si="100"/>
        <v>321.15112249999999</v>
      </c>
      <c r="Y366" s="28">
        <f t="shared" si="101"/>
        <v>3.9623224999999707</v>
      </c>
      <c r="Z366" s="29">
        <f t="shared" si="102"/>
        <v>1.2492000032787949E-2</v>
      </c>
      <c r="AA366" s="151"/>
    </row>
    <row r="367" spans="1:27" ht="39" customHeight="1" x14ac:dyDescent="0.25">
      <c r="A367" s="18">
        <v>366</v>
      </c>
      <c r="B367" s="162" t="s">
        <v>2676</v>
      </c>
      <c r="C367" s="206" t="s">
        <v>2108</v>
      </c>
      <c r="D367" s="163" t="s">
        <v>2680</v>
      </c>
      <c r="E367" s="221" t="s">
        <v>2674</v>
      </c>
      <c r="F367" s="141">
        <v>309.69</v>
      </c>
      <c r="G367" s="78">
        <v>300</v>
      </c>
      <c r="I367" s="243" t="s">
        <v>2675</v>
      </c>
      <c r="J367" s="244" t="s">
        <v>31</v>
      </c>
      <c r="K367" s="244"/>
      <c r="L367" s="225">
        <v>41275</v>
      </c>
      <c r="M367" s="169"/>
      <c r="N367" s="222">
        <v>1</v>
      </c>
      <c r="O367" s="161">
        <v>1</v>
      </c>
      <c r="P367" s="147"/>
      <c r="Q367" s="26">
        <f t="shared" si="98"/>
        <v>317.18</v>
      </c>
      <c r="R367" s="27">
        <f t="shared" si="88"/>
        <v>317.18880000000001</v>
      </c>
      <c r="S367" s="28">
        <f t="shared" si="89"/>
        <v>7.4900000000000091</v>
      </c>
      <c r="T367" s="29">
        <f t="shared" si="90"/>
        <v>2.4185475798379055E-2</v>
      </c>
      <c r="U367" s="151"/>
      <c r="V367" s="39"/>
      <c r="W367" s="47">
        <f t="shared" si="99"/>
        <v>321.15109999999999</v>
      </c>
      <c r="X367" s="155">
        <f t="shared" si="100"/>
        <v>321.15112249999999</v>
      </c>
      <c r="Y367" s="28">
        <f t="shared" si="101"/>
        <v>3.9623224999999707</v>
      </c>
      <c r="Z367" s="29">
        <f t="shared" si="102"/>
        <v>1.2492000032787949E-2</v>
      </c>
      <c r="AA367" s="151"/>
    </row>
    <row r="368" spans="1:27" ht="39" customHeight="1" x14ac:dyDescent="0.25">
      <c r="A368" s="18">
        <v>367</v>
      </c>
      <c r="B368" s="163" t="s">
        <v>2676</v>
      </c>
      <c r="C368" s="206" t="s">
        <v>2108</v>
      </c>
      <c r="D368" s="163" t="s">
        <v>2681</v>
      </c>
      <c r="E368" s="221" t="s">
        <v>2682</v>
      </c>
      <c r="F368" s="141">
        <v>516.15</v>
      </c>
      <c r="G368" s="224">
        <v>500</v>
      </c>
      <c r="I368" s="243"/>
      <c r="J368" s="244" t="s">
        <v>31</v>
      </c>
      <c r="K368" s="244"/>
      <c r="L368" s="225">
        <v>41275</v>
      </c>
      <c r="M368" s="169"/>
      <c r="N368" s="245">
        <v>1</v>
      </c>
      <c r="O368" s="161">
        <v>1</v>
      </c>
      <c r="P368" s="147"/>
      <c r="Q368" s="26">
        <f t="shared" si="98"/>
        <v>528.64</v>
      </c>
      <c r="R368" s="27">
        <f t="shared" si="88"/>
        <v>528.64800000000002</v>
      </c>
      <c r="S368" s="28">
        <f t="shared" si="89"/>
        <v>12.490000000000009</v>
      </c>
      <c r="T368" s="29">
        <f t="shared" si="90"/>
        <v>2.4198391940327444E-2</v>
      </c>
      <c r="U368" s="151"/>
      <c r="V368" s="39"/>
      <c r="W368" s="47">
        <f t="shared" si="99"/>
        <v>535.25189999999998</v>
      </c>
      <c r="X368" s="155">
        <f t="shared" si="100"/>
        <v>535.25187080000001</v>
      </c>
      <c r="Y368" s="28">
        <f t="shared" si="101"/>
        <v>6.6038707999999815</v>
      </c>
      <c r="Z368" s="29">
        <f t="shared" si="102"/>
        <v>1.2491999969734078E-2</v>
      </c>
      <c r="AA368" s="151"/>
    </row>
    <row r="369" spans="1:27" ht="39" customHeight="1" x14ac:dyDescent="0.25">
      <c r="A369" s="18">
        <v>368</v>
      </c>
      <c r="B369" s="162" t="s">
        <v>2678</v>
      </c>
      <c r="C369" s="206" t="s">
        <v>2108</v>
      </c>
      <c r="D369" s="163" t="s">
        <v>2683</v>
      </c>
      <c r="E369" s="221" t="s">
        <v>2684</v>
      </c>
      <c r="F369" s="141">
        <v>619.38</v>
      </c>
      <c r="G369" s="78">
        <v>600</v>
      </c>
      <c r="I369" s="243" t="s">
        <v>2675</v>
      </c>
      <c r="J369" s="244" t="s">
        <v>31</v>
      </c>
      <c r="K369" s="244"/>
      <c r="L369" s="225">
        <v>41275</v>
      </c>
      <c r="M369" s="169"/>
      <c r="N369" s="222">
        <v>1</v>
      </c>
      <c r="O369" s="161">
        <v>1</v>
      </c>
      <c r="P369" s="147"/>
      <c r="Q369" s="26">
        <f t="shared" si="98"/>
        <v>634.37</v>
      </c>
      <c r="R369" s="27">
        <f t="shared" si="88"/>
        <v>634.37760000000003</v>
      </c>
      <c r="S369" s="28">
        <f t="shared" si="89"/>
        <v>14.990000000000009</v>
      </c>
      <c r="T369" s="29">
        <f t="shared" si="90"/>
        <v>2.420162097581454E-2</v>
      </c>
      <c r="U369" s="151"/>
      <c r="V369" s="39"/>
      <c r="W369" s="47">
        <f t="shared" si="99"/>
        <v>642.30219999999997</v>
      </c>
      <c r="X369" s="155">
        <f t="shared" si="100"/>
        <v>642.30224499999997</v>
      </c>
      <c r="Y369" s="28">
        <f t="shared" si="101"/>
        <v>7.9246449999999413</v>
      </c>
      <c r="Z369" s="29">
        <f t="shared" si="102"/>
        <v>1.2492000032787949E-2</v>
      </c>
      <c r="AA369" s="151"/>
    </row>
    <row r="370" spans="1:27" ht="39" customHeight="1" x14ac:dyDescent="0.25">
      <c r="A370" s="18">
        <v>369</v>
      </c>
      <c r="B370" s="162" t="s">
        <v>2678</v>
      </c>
      <c r="C370" s="206" t="s">
        <v>2108</v>
      </c>
      <c r="D370" s="163" t="s">
        <v>2685</v>
      </c>
      <c r="E370" s="221" t="s">
        <v>2686</v>
      </c>
      <c r="F370" s="141">
        <v>619.38</v>
      </c>
      <c r="G370" s="78">
        <v>600</v>
      </c>
      <c r="I370" s="243" t="s">
        <v>2675</v>
      </c>
      <c r="J370" s="244" t="s">
        <v>31</v>
      </c>
      <c r="K370" s="244"/>
      <c r="L370" s="225">
        <v>41275</v>
      </c>
      <c r="M370" s="169"/>
      <c r="N370" s="222">
        <v>1</v>
      </c>
      <c r="O370" s="161">
        <v>1</v>
      </c>
      <c r="P370" s="147"/>
      <c r="Q370" s="26">
        <f t="shared" si="98"/>
        <v>634.37</v>
      </c>
      <c r="R370" s="27">
        <f t="shared" si="88"/>
        <v>634.37760000000003</v>
      </c>
      <c r="S370" s="28">
        <f t="shared" si="89"/>
        <v>14.990000000000009</v>
      </c>
      <c r="T370" s="29">
        <f t="shared" si="90"/>
        <v>2.420162097581454E-2</v>
      </c>
      <c r="U370" s="151"/>
      <c r="V370" s="39"/>
      <c r="W370" s="47">
        <f t="shared" si="99"/>
        <v>642.30219999999997</v>
      </c>
      <c r="X370" s="155">
        <f t="shared" si="100"/>
        <v>642.30224499999997</v>
      </c>
      <c r="Y370" s="28">
        <f t="shared" si="101"/>
        <v>7.9246449999999413</v>
      </c>
      <c r="Z370" s="29">
        <f t="shared" si="102"/>
        <v>1.2492000032787949E-2</v>
      </c>
      <c r="AA370" s="151"/>
    </row>
    <row r="371" spans="1:27" ht="39" customHeight="1" x14ac:dyDescent="0.25">
      <c r="A371" s="18">
        <v>370</v>
      </c>
      <c r="B371" s="162" t="s">
        <v>2676</v>
      </c>
      <c r="C371" s="206" t="s">
        <v>2108</v>
      </c>
      <c r="D371" s="163" t="s">
        <v>2687</v>
      </c>
      <c r="E371" s="221" t="s">
        <v>2674</v>
      </c>
      <c r="F371" s="141">
        <v>103.23</v>
      </c>
      <c r="G371" s="78">
        <v>100</v>
      </c>
      <c r="I371" s="243" t="s">
        <v>2675</v>
      </c>
      <c r="J371" s="244" t="s">
        <v>31</v>
      </c>
      <c r="K371" s="244"/>
      <c r="L371" s="225">
        <v>41275</v>
      </c>
      <c r="M371" s="169"/>
      <c r="N371" s="222">
        <v>1</v>
      </c>
      <c r="O371" s="161">
        <v>1</v>
      </c>
      <c r="P371" s="147"/>
      <c r="Q371" s="26">
        <f t="shared" si="98"/>
        <v>105.72</v>
      </c>
      <c r="R371" s="27">
        <f t="shared" si="88"/>
        <v>105.7296</v>
      </c>
      <c r="S371" s="28">
        <f t="shared" si="89"/>
        <v>2.4899999999999949</v>
      </c>
      <c r="T371" s="29">
        <f t="shared" si="90"/>
        <v>2.4120895088636973E-2</v>
      </c>
      <c r="U371" s="151"/>
      <c r="V371" s="39"/>
      <c r="W371" s="47">
        <f t="shared" si="99"/>
        <v>107.05040000000001</v>
      </c>
      <c r="X371" s="155">
        <f t="shared" si="100"/>
        <v>107.05037420000001</v>
      </c>
      <c r="Y371" s="28">
        <f t="shared" si="101"/>
        <v>1.3207742000000025</v>
      </c>
      <c r="Z371" s="29">
        <f t="shared" si="102"/>
        <v>1.2492000348057709E-2</v>
      </c>
      <c r="AA371" s="151"/>
    </row>
    <row r="372" spans="1:27" ht="39" customHeight="1" x14ac:dyDescent="0.25">
      <c r="A372" s="18">
        <v>371</v>
      </c>
      <c r="B372" s="162" t="s">
        <v>2688</v>
      </c>
      <c r="C372" s="206" t="s">
        <v>2108</v>
      </c>
      <c r="D372" s="163" t="s">
        <v>2689</v>
      </c>
      <c r="E372" s="221" t="s">
        <v>2682</v>
      </c>
      <c r="F372" s="141">
        <v>2580.75</v>
      </c>
      <c r="G372" s="78">
        <v>2500</v>
      </c>
      <c r="I372" s="243" t="s">
        <v>2690</v>
      </c>
      <c r="J372" s="244" t="s">
        <v>31</v>
      </c>
      <c r="K372" s="246"/>
      <c r="L372" s="225">
        <v>41275</v>
      </c>
      <c r="M372" s="247"/>
      <c r="N372" s="222">
        <v>1</v>
      </c>
      <c r="O372" s="161">
        <v>1</v>
      </c>
      <c r="P372" s="147"/>
      <c r="Q372" s="26">
        <f t="shared" si="98"/>
        <v>2643.24</v>
      </c>
      <c r="R372" s="27">
        <f t="shared" si="88"/>
        <v>2643.2402000000002</v>
      </c>
      <c r="S372" s="28">
        <f t="shared" si="89"/>
        <v>62.489999999999782</v>
      </c>
      <c r="T372" s="29">
        <f t="shared" si="90"/>
        <v>2.4213891310665418E-2</v>
      </c>
      <c r="U372" s="151"/>
      <c r="V372" s="39"/>
      <c r="W372" s="47">
        <f t="shared" si="99"/>
        <v>2676.2596000000003</v>
      </c>
      <c r="X372" s="155">
        <f t="shared" si="100"/>
        <v>2676.2595566</v>
      </c>
      <c r="Y372" s="28">
        <f t="shared" si="101"/>
        <v>33.01935659999981</v>
      </c>
      <c r="Z372" s="29">
        <f t="shared" si="102"/>
        <v>1.2492000008171716E-2</v>
      </c>
      <c r="AA372" s="151"/>
    </row>
    <row r="373" spans="1:27" ht="39" customHeight="1" x14ac:dyDescent="0.25">
      <c r="A373" s="18">
        <v>372</v>
      </c>
      <c r="B373" s="162" t="s">
        <v>2676</v>
      </c>
      <c r="C373" s="206" t="s">
        <v>2108</v>
      </c>
      <c r="D373" s="163" t="s">
        <v>2691</v>
      </c>
      <c r="E373" s="221" t="s">
        <v>2674</v>
      </c>
      <c r="F373" s="141">
        <v>309.69</v>
      </c>
      <c r="G373" s="78">
        <v>300</v>
      </c>
      <c r="I373" s="243" t="s">
        <v>2675</v>
      </c>
      <c r="J373" s="244" t="s">
        <v>31</v>
      </c>
      <c r="K373" s="244"/>
      <c r="L373" s="225">
        <v>41275</v>
      </c>
      <c r="M373" s="169"/>
      <c r="N373" s="222">
        <v>1</v>
      </c>
      <c r="O373" s="161">
        <v>1</v>
      </c>
      <c r="P373" s="147"/>
      <c r="Q373" s="26">
        <f t="shared" si="98"/>
        <v>317.18</v>
      </c>
      <c r="R373" s="27">
        <f t="shared" si="88"/>
        <v>317.18880000000001</v>
      </c>
      <c r="S373" s="28">
        <f t="shared" si="89"/>
        <v>7.4900000000000091</v>
      </c>
      <c r="T373" s="29">
        <f t="shared" si="90"/>
        <v>2.4185475798379055E-2</v>
      </c>
      <c r="U373" s="151"/>
      <c r="V373" s="39"/>
      <c r="W373" s="47">
        <f t="shared" si="99"/>
        <v>321.15109999999999</v>
      </c>
      <c r="X373" s="155">
        <f t="shared" si="100"/>
        <v>321.15112249999999</v>
      </c>
      <c r="Y373" s="28">
        <f t="shared" si="101"/>
        <v>3.9623224999999707</v>
      </c>
      <c r="Z373" s="29">
        <f t="shared" si="102"/>
        <v>1.2492000032787949E-2</v>
      </c>
      <c r="AA373" s="151"/>
    </row>
    <row r="374" spans="1:27" ht="39" customHeight="1" x14ac:dyDescent="0.25">
      <c r="A374" s="18">
        <v>373</v>
      </c>
      <c r="B374" s="162" t="s">
        <v>2692</v>
      </c>
      <c r="C374" s="206" t="s">
        <v>2108</v>
      </c>
      <c r="D374" s="163" t="s">
        <v>2693</v>
      </c>
      <c r="E374" s="221" t="s">
        <v>2674</v>
      </c>
      <c r="F374" s="141">
        <v>1264.57</v>
      </c>
      <c r="G374" s="78">
        <v>1225</v>
      </c>
      <c r="I374" s="243" t="s">
        <v>2675</v>
      </c>
      <c r="J374" s="244" t="s">
        <v>2694</v>
      </c>
      <c r="K374" s="244"/>
      <c r="L374" s="225">
        <v>41275</v>
      </c>
      <c r="M374" s="169"/>
      <c r="N374" s="222">
        <v>1</v>
      </c>
      <c r="O374" s="161">
        <v>1</v>
      </c>
      <c r="P374" s="147"/>
      <c r="Q374" s="26">
        <f t="shared" si="98"/>
        <v>1295.19</v>
      </c>
      <c r="R374" s="27">
        <f t="shared" si="88"/>
        <v>1295.1902</v>
      </c>
      <c r="S374" s="28">
        <f t="shared" si="89"/>
        <v>30.620000000000118</v>
      </c>
      <c r="T374" s="29">
        <f t="shared" si="90"/>
        <v>2.4213764362589749E-2</v>
      </c>
      <c r="U374" s="151"/>
      <c r="V374" s="39"/>
      <c r="W374" s="47">
        <f t="shared" si="99"/>
        <v>1311.3697</v>
      </c>
      <c r="X374" s="155">
        <f t="shared" si="100"/>
        <v>1311.3697159999999</v>
      </c>
      <c r="Y374" s="28">
        <f t="shared" si="101"/>
        <v>16.179515999999921</v>
      </c>
      <c r="Z374" s="29">
        <f t="shared" si="102"/>
        <v>1.2492000016677026E-2</v>
      </c>
      <c r="AA374" s="151"/>
    </row>
    <row r="375" spans="1:27" ht="39" customHeight="1" x14ac:dyDescent="0.25">
      <c r="A375" s="18">
        <v>374</v>
      </c>
      <c r="B375" s="162" t="s">
        <v>2695</v>
      </c>
      <c r="C375" s="206" t="s">
        <v>2108</v>
      </c>
      <c r="D375" s="163" t="s">
        <v>2696</v>
      </c>
      <c r="E375" s="221" t="s">
        <v>2674</v>
      </c>
      <c r="F375" s="141">
        <v>1687.81</v>
      </c>
      <c r="G375" s="78">
        <v>1635</v>
      </c>
      <c r="I375" s="243" t="s">
        <v>2697</v>
      </c>
      <c r="J375" s="244" t="s">
        <v>31</v>
      </c>
      <c r="K375" s="244"/>
      <c r="L375" s="225">
        <v>41275</v>
      </c>
      <c r="M375" s="169"/>
      <c r="N375" s="222">
        <v>1</v>
      </c>
      <c r="O375" s="161">
        <v>1</v>
      </c>
      <c r="P375" s="147"/>
      <c r="Q375" s="26">
        <f t="shared" si="98"/>
        <v>1728.67</v>
      </c>
      <c r="R375" s="27">
        <f t="shared" si="88"/>
        <v>1728.6786</v>
      </c>
      <c r="S375" s="28">
        <f t="shared" si="89"/>
        <v>40.860000000000127</v>
      </c>
      <c r="T375" s="29">
        <f t="shared" si="90"/>
        <v>2.4208886071299569E-2</v>
      </c>
      <c r="U375" s="151"/>
      <c r="V375" s="39"/>
      <c r="W375" s="47">
        <f t="shared" si="99"/>
        <v>1750.2732999999998</v>
      </c>
      <c r="X375" s="155">
        <f t="shared" si="100"/>
        <v>1750.2732531000001</v>
      </c>
      <c r="Y375" s="28">
        <f t="shared" si="101"/>
        <v>21.594653100000187</v>
      </c>
      <c r="Z375" s="29">
        <f t="shared" si="102"/>
        <v>1.2492000016660232E-2</v>
      </c>
      <c r="AA375" s="151"/>
    </row>
    <row r="376" spans="1:27" ht="39" customHeight="1" x14ac:dyDescent="0.25">
      <c r="A376" s="18">
        <v>375</v>
      </c>
      <c r="B376" s="162" t="s">
        <v>2676</v>
      </c>
      <c r="C376" s="206" t="s">
        <v>2108</v>
      </c>
      <c r="D376" s="163" t="s">
        <v>2698</v>
      </c>
      <c r="E376" s="221" t="s">
        <v>2674</v>
      </c>
      <c r="F376" s="141">
        <v>1687.81</v>
      </c>
      <c r="G376" s="78">
        <v>1635</v>
      </c>
      <c r="I376" s="243" t="s">
        <v>2675</v>
      </c>
      <c r="J376" s="244" t="s">
        <v>31</v>
      </c>
      <c r="K376" s="244"/>
      <c r="L376" s="225">
        <v>41275</v>
      </c>
      <c r="M376" s="169"/>
      <c r="N376" s="222">
        <v>1</v>
      </c>
      <c r="O376" s="161">
        <v>1</v>
      </c>
      <c r="P376" s="147"/>
      <c r="Q376" s="26">
        <f t="shared" si="98"/>
        <v>1728.67</v>
      </c>
      <c r="R376" s="27">
        <f t="shared" si="88"/>
        <v>1728.6786</v>
      </c>
      <c r="S376" s="28">
        <f t="shared" si="89"/>
        <v>40.860000000000127</v>
      </c>
      <c r="T376" s="29">
        <f t="shared" si="90"/>
        <v>2.4208886071299569E-2</v>
      </c>
      <c r="U376" s="151"/>
      <c r="V376" s="39"/>
      <c r="W376" s="47">
        <f t="shared" si="99"/>
        <v>1750.2732999999998</v>
      </c>
      <c r="X376" s="155">
        <f t="shared" si="100"/>
        <v>1750.2732531000001</v>
      </c>
      <c r="Y376" s="28">
        <f t="shared" si="101"/>
        <v>21.594653100000187</v>
      </c>
      <c r="Z376" s="29">
        <f t="shared" si="102"/>
        <v>1.2492000016660232E-2</v>
      </c>
      <c r="AA376" s="151"/>
    </row>
    <row r="377" spans="1:27" ht="39" customHeight="1" x14ac:dyDescent="0.25">
      <c r="A377" s="18">
        <v>376</v>
      </c>
      <c r="B377" s="162" t="s">
        <v>2676</v>
      </c>
      <c r="C377" s="206" t="s">
        <v>2108</v>
      </c>
      <c r="D377" s="163" t="s">
        <v>2699</v>
      </c>
      <c r="E377" s="221" t="s">
        <v>2674</v>
      </c>
      <c r="F377" s="141">
        <v>2111.0500000000002</v>
      </c>
      <c r="G377" s="78">
        <v>2045</v>
      </c>
      <c r="I377" s="243" t="s">
        <v>2675</v>
      </c>
      <c r="J377" s="244" t="s">
        <v>31</v>
      </c>
      <c r="K377" s="244"/>
      <c r="L377" s="225">
        <v>41275</v>
      </c>
      <c r="M377" s="169"/>
      <c r="N377" s="222">
        <v>1</v>
      </c>
      <c r="O377" s="161">
        <v>1</v>
      </c>
      <c r="P377" s="147"/>
      <c r="Q377" s="26">
        <f t="shared" si="98"/>
        <v>2162.16</v>
      </c>
      <c r="R377" s="27">
        <f t="shared" si="88"/>
        <v>2162.1669000000002</v>
      </c>
      <c r="S377" s="28">
        <f t="shared" si="89"/>
        <v>51.109999999999673</v>
      </c>
      <c r="T377" s="29">
        <f t="shared" si="90"/>
        <v>2.4210700836076678E-2</v>
      </c>
      <c r="U377" s="151"/>
      <c r="V377" s="39"/>
      <c r="W377" s="47">
        <f t="shared" si="99"/>
        <v>2189.1767</v>
      </c>
      <c r="X377" s="155">
        <f t="shared" si="100"/>
        <v>2189.1766889</v>
      </c>
      <c r="Y377" s="28">
        <f t="shared" si="101"/>
        <v>27.009788899999876</v>
      </c>
      <c r="Z377" s="29">
        <f t="shared" si="102"/>
        <v>1.2491999993154956E-2</v>
      </c>
      <c r="AA377" s="151"/>
    </row>
    <row r="378" spans="1:27" ht="39" customHeight="1" x14ac:dyDescent="0.25">
      <c r="A378" s="18">
        <v>377</v>
      </c>
      <c r="B378" s="162" t="s">
        <v>2678</v>
      </c>
      <c r="C378" s="206" t="s">
        <v>2108</v>
      </c>
      <c r="D378" s="163" t="s">
        <v>2700</v>
      </c>
      <c r="E378" s="221" t="s">
        <v>2674</v>
      </c>
      <c r="F378" s="141">
        <v>1264.57</v>
      </c>
      <c r="G378" s="78">
        <v>1225</v>
      </c>
      <c r="I378" s="243" t="s">
        <v>2675</v>
      </c>
      <c r="J378" s="244" t="s">
        <v>2694</v>
      </c>
      <c r="K378" s="244"/>
      <c r="L378" s="225">
        <v>41275</v>
      </c>
      <c r="M378" s="169"/>
      <c r="N378" s="222">
        <v>1</v>
      </c>
      <c r="O378" s="161">
        <v>1</v>
      </c>
      <c r="P378" s="147"/>
      <c r="Q378" s="26">
        <f t="shared" si="98"/>
        <v>1295.19</v>
      </c>
      <c r="R378" s="27">
        <f t="shared" si="88"/>
        <v>1295.1902</v>
      </c>
      <c r="S378" s="28">
        <f t="shared" si="89"/>
        <v>30.620000000000118</v>
      </c>
      <c r="T378" s="29">
        <f t="shared" si="90"/>
        <v>2.4213764362589749E-2</v>
      </c>
      <c r="U378" s="151"/>
      <c r="V378" s="39"/>
      <c r="W378" s="47">
        <f t="shared" si="99"/>
        <v>1311.3697</v>
      </c>
      <c r="X378" s="155">
        <f t="shared" si="100"/>
        <v>1311.3697159999999</v>
      </c>
      <c r="Y378" s="28">
        <f t="shared" si="101"/>
        <v>16.179515999999921</v>
      </c>
      <c r="Z378" s="29">
        <f t="shared" si="102"/>
        <v>1.2492000016677026E-2</v>
      </c>
      <c r="AA378" s="151"/>
    </row>
    <row r="379" spans="1:27" ht="39" customHeight="1" x14ac:dyDescent="0.25">
      <c r="A379" s="18">
        <v>378</v>
      </c>
      <c r="B379" s="162" t="s">
        <v>2678</v>
      </c>
      <c r="C379" s="206" t="s">
        <v>2108</v>
      </c>
      <c r="D379" s="163" t="s">
        <v>2701</v>
      </c>
      <c r="E379" s="221" t="s">
        <v>2674</v>
      </c>
      <c r="F379" s="141">
        <v>2111.0500000000002</v>
      </c>
      <c r="G379" s="78">
        <v>2045</v>
      </c>
      <c r="I379" s="243" t="s">
        <v>2675</v>
      </c>
      <c r="J379" s="244" t="s">
        <v>31</v>
      </c>
      <c r="K379" s="244"/>
      <c r="L379" s="225">
        <v>41275</v>
      </c>
      <c r="M379" s="169"/>
      <c r="N379" s="222">
        <v>1</v>
      </c>
      <c r="O379" s="161">
        <v>1</v>
      </c>
      <c r="P379" s="147"/>
      <c r="Q379" s="26">
        <f t="shared" si="98"/>
        <v>2162.16</v>
      </c>
      <c r="R379" s="27">
        <f t="shared" si="88"/>
        <v>2162.1669000000002</v>
      </c>
      <c r="S379" s="28">
        <f t="shared" si="89"/>
        <v>51.109999999999673</v>
      </c>
      <c r="T379" s="29">
        <f t="shared" si="90"/>
        <v>2.4210700836076678E-2</v>
      </c>
      <c r="U379" s="151"/>
      <c r="V379" s="39"/>
      <c r="W379" s="47">
        <f t="shared" si="99"/>
        <v>2189.1767</v>
      </c>
      <c r="X379" s="155">
        <f t="shared" si="100"/>
        <v>2189.1766889</v>
      </c>
      <c r="Y379" s="28">
        <f t="shared" si="101"/>
        <v>27.009788899999876</v>
      </c>
      <c r="Z379" s="29">
        <f t="shared" si="102"/>
        <v>1.2491999993154956E-2</v>
      </c>
      <c r="AA379" s="151"/>
    </row>
    <row r="380" spans="1:27" ht="39" customHeight="1" x14ac:dyDescent="0.25">
      <c r="A380" s="18">
        <v>379</v>
      </c>
      <c r="B380" s="162" t="s">
        <v>2678</v>
      </c>
      <c r="C380" s="206" t="s">
        <v>2108</v>
      </c>
      <c r="D380" s="163" t="s">
        <v>2702</v>
      </c>
      <c r="E380" s="221" t="s">
        <v>2674</v>
      </c>
      <c r="F380" s="141">
        <v>1687.81</v>
      </c>
      <c r="G380" s="78">
        <v>1635</v>
      </c>
      <c r="I380" s="243" t="s">
        <v>2675</v>
      </c>
      <c r="J380" s="244" t="s">
        <v>2694</v>
      </c>
      <c r="K380" s="244"/>
      <c r="L380" s="225">
        <v>41275</v>
      </c>
      <c r="M380" s="169"/>
      <c r="N380" s="222">
        <v>1</v>
      </c>
      <c r="O380" s="161">
        <v>1</v>
      </c>
      <c r="P380" s="147"/>
      <c r="Q380" s="26">
        <f t="shared" si="98"/>
        <v>1728.67</v>
      </c>
      <c r="R380" s="27">
        <f t="shared" si="88"/>
        <v>1728.6786</v>
      </c>
      <c r="S380" s="28">
        <f t="shared" si="89"/>
        <v>40.860000000000127</v>
      </c>
      <c r="T380" s="29">
        <f t="shared" si="90"/>
        <v>2.4208886071299569E-2</v>
      </c>
      <c r="U380" s="151"/>
      <c r="V380" s="39"/>
      <c r="W380" s="47">
        <f t="shared" si="99"/>
        <v>1750.2732999999998</v>
      </c>
      <c r="X380" s="155">
        <f t="shared" si="100"/>
        <v>1750.2732531000001</v>
      </c>
      <c r="Y380" s="28">
        <f t="shared" si="101"/>
        <v>21.594653100000187</v>
      </c>
      <c r="Z380" s="29">
        <f t="shared" si="102"/>
        <v>1.2492000016660232E-2</v>
      </c>
      <c r="AA380" s="151"/>
    </row>
    <row r="381" spans="1:27" ht="39" customHeight="1" x14ac:dyDescent="0.25">
      <c r="A381" s="18">
        <v>380</v>
      </c>
      <c r="B381" s="162" t="s">
        <v>2676</v>
      </c>
      <c r="C381" s="206" t="s">
        <v>2108</v>
      </c>
      <c r="D381" s="163" t="s">
        <v>2703</v>
      </c>
      <c r="E381" s="221" t="s">
        <v>2674</v>
      </c>
      <c r="F381" s="141">
        <v>2529.13</v>
      </c>
      <c r="G381" s="78">
        <v>2450</v>
      </c>
      <c r="I381" s="243" t="s">
        <v>2675</v>
      </c>
      <c r="J381" s="244" t="s">
        <v>31</v>
      </c>
      <c r="K381" s="244"/>
      <c r="L381" s="225">
        <v>41275</v>
      </c>
      <c r="M381" s="169"/>
      <c r="N381" s="222">
        <v>1</v>
      </c>
      <c r="O381" s="161">
        <v>1</v>
      </c>
      <c r="P381" s="147"/>
      <c r="Q381" s="26">
        <f t="shared" si="98"/>
        <v>2590.37</v>
      </c>
      <c r="R381" s="27">
        <f t="shared" si="88"/>
        <v>2590.3703</v>
      </c>
      <c r="S381" s="28">
        <f t="shared" si="89"/>
        <v>61.239999999999782</v>
      </c>
      <c r="T381" s="29">
        <f t="shared" si="90"/>
        <v>2.4213860102090354E-2</v>
      </c>
      <c r="U381" s="151"/>
      <c r="V381" s="39"/>
      <c r="W381" s="47">
        <f t="shared" si="99"/>
        <v>2622.7291999999998</v>
      </c>
      <c r="X381" s="155">
        <f t="shared" si="100"/>
        <v>2622.7292058000003</v>
      </c>
      <c r="Y381" s="28">
        <f t="shared" si="101"/>
        <v>32.35890580000023</v>
      </c>
      <c r="Z381" s="29">
        <f t="shared" si="102"/>
        <v>1.2492000004787049E-2</v>
      </c>
      <c r="AA381" s="151"/>
    </row>
    <row r="382" spans="1:27" ht="39" customHeight="1" x14ac:dyDescent="0.25">
      <c r="A382" s="18">
        <v>381</v>
      </c>
      <c r="B382" s="162" t="s">
        <v>2692</v>
      </c>
      <c r="C382" s="206" t="s">
        <v>2108</v>
      </c>
      <c r="D382" s="163" t="s">
        <v>2704</v>
      </c>
      <c r="E382" s="221" t="s">
        <v>2674</v>
      </c>
      <c r="F382" s="141">
        <v>1687.81</v>
      </c>
      <c r="G382" s="78">
        <v>1635</v>
      </c>
      <c r="I382" s="243" t="s">
        <v>2675</v>
      </c>
      <c r="J382" s="244" t="s">
        <v>2694</v>
      </c>
      <c r="K382" s="244"/>
      <c r="L382" s="225">
        <v>41275</v>
      </c>
      <c r="M382" s="169"/>
      <c r="N382" s="222">
        <v>1</v>
      </c>
      <c r="O382" s="161">
        <v>1</v>
      </c>
      <c r="P382" s="147"/>
      <c r="Q382" s="26">
        <f t="shared" si="98"/>
        <v>1728.67</v>
      </c>
      <c r="R382" s="27">
        <f t="shared" si="88"/>
        <v>1728.6786</v>
      </c>
      <c r="S382" s="28">
        <f t="shared" si="89"/>
        <v>40.860000000000127</v>
      </c>
      <c r="T382" s="29">
        <f t="shared" si="90"/>
        <v>2.4208886071299569E-2</v>
      </c>
      <c r="U382" s="151"/>
      <c r="V382" s="39"/>
      <c r="W382" s="47">
        <f t="shared" si="99"/>
        <v>1750.2732999999998</v>
      </c>
      <c r="X382" s="155">
        <f t="shared" si="100"/>
        <v>1750.2732531000001</v>
      </c>
      <c r="Y382" s="28">
        <f t="shared" si="101"/>
        <v>21.594653100000187</v>
      </c>
      <c r="Z382" s="29">
        <f t="shared" si="102"/>
        <v>1.2492000016660232E-2</v>
      </c>
      <c r="AA382" s="151"/>
    </row>
    <row r="383" spans="1:27" ht="39" customHeight="1" x14ac:dyDescent="0.25">
      <c r="A383" s="18">
        <v>382</v>
      </c>
      <c r="B383" s="162" t="s">
        <v>2676</v>
      </c>
      <c r="C383" s="206" t="s">
        <v>2108</v>
      </c>
      <c r="D383" s="163" t="s">
        <v>2705</v>
      </c>
      <c r="E383" s="221" t="s">
        <v>2674</v>
      </c>
      <c r="F383" s="141">
        <v>2529.13</v>
      </c>
      <c r="G383" s="78">
        <v>2450</v>
      </c>
      <c r="I383" s="243" t="s">
        <v>2675</v>
      </c>
      <c r="J383" s="244" t="s">
        <v>31</v>
      </c>
      <c r="K383" s="244"/>
      <c r="L383" s="225">
        <v>41275</v>
      </c>
      <c r="M383" s="169"/>
      <c r="N383" s="222">
        <v>1</v>
      </c>
      <c r="O383" s="161">
        <v>1</v>
      </c>
      <c r="P383" s="147"/>
      <c r="Q383" s="26">
        <f t="shared" si="98"/>
        <v>2590.37</v>
      </c>
      <c r="R383" s="27">
        <f t="shared" si="88"/>
        <v>2590.3703</v>
      </c>
      <c r="S383" s="28">
        <f t="shared" si="89"/>
        <v>61.239999999999782</v>
      </c>
      <c r="T383" s="29">
        <f t="shared" si="90"/>
        <v>2.4213860102090354E-2</v>
      </c>
      <c r="U383" s="151"/>
      <c r="V383" s="39"/>
      <c r="W383" s="47">
        <f t="shared" si="99"/>
        <v>2622.7291999999998</v>
      </c>
      <c r="X383" s="155">
        <f t="shared" si="100"/>
        <v>2622.7292058000003</v>
      </c>
      <c r="Y383" s="28">
        <f t="shared" si="101"/>
        <v>32.35890580000023</v>
      </c>
      <c r="Z383" s="29">
        <f t="shared" si="102"/>
        <v>1.2492000004787049E-2</v>
      </c>
      <c r="AA383" s="151"/>
    </row>
    <row r="384" spans="1:27" ht="39" customHeight="1" x14ac:dyDescent="0.25">
      <c r="A384" s="18">
        <v>383</v>
      </c>
      <c r="B384" s="162" t="s">
        <v>2706</v>
      </c>
      <c r="C384" s="206" t="s">
        <v>2108</v>
      </c>
      <c r="D384" s="163" t="s">
        <v>2707</v>
      </c>
      <c r="E384" s="221" t="s">
        <v>2674</v>
      </c>
      <c r="F384" s="141">
        <v>2111.0500000000002</v>
      </c>
      <c r="G384" s="78">
        <v>2045</v>
      </c>
      <c r="I384" s="243" t="s">
        <v>2675</v>
      </c>
      <c r="J384" s="244" t="s">
        <v>2694</v>
      </c>
      <c r="K384" s="244"/>
      <c r="L384" s="225">
        <v>41275</v>
      </c>
      <c r="M384" s="169"/>
      <c r="N384" s="222">
        <v>1</v>
      </c>
      <c r="O384" s="161">
        <v>1</v>
      </c>
      <c r="P384" s="147"/>
      <c r="Q384" s="26">
        <f t="shared" si="98"/>
        <v>2162.16</v>
      </c>
      <c r="R384" s="27">
        <f t="shared" si="88"/>
        <v>2162.1669000000002</v>
      </c>
      <c r="S384" s="28">
        <f t="shared" si="89"/>
        <v>51.109999999999673</v>
      </c>
      <c r="T384" s="29">
        <f t="shared" si="90"/>
        <v>2.4210700836076678E-2</v>
      </c>
      <c r="U384" s="151"/>
      <c r="V384" s="39"/>
      <c r="W384" s="47">
        <f t="shared" si="99"/>
        <v>2189.1767</v>
      </c>
      <c r="X384" s="155">
        <f t="shared" si="100"/>
        <v>2189.1766889</v>
      </c>
      <c r="Y384" s="28">
        <f t="shared" si="101"/>
        <v>27.009788899999876</v>
      </c>
      <c r="Z384" s="29">
        <f t="shared" si="102"/>
        <v>1.2491999993154956E-2</v>
      </c>
      <c r="AA384" s="151"/>
    </row>
    <row r="385" spans="1:27" ht="39" customHeight="1" x14ac:dyDescent="0.25">
      <c r="A385" s="18">
        <v>384</v>
      </c>
      <c r="B385" s="162" t="s">
        <v>2708</v>
      </c>
      <c r="C385" s="206" t="s">
        <v>2108</v>
      </c>
      <c r="D385" s="163" t="s">
        <v>2709</v>
      </c>
      <c r="E385" s="221" t="s">
        <v>2674</v>
      </c>
      <c r="F385" s="141">
        <v>2529.13</v>
      </c>
      <c r="G385" s="78">
        <v>2450</v>
      </c>
      <c r="I385" s="243" t="s">
        <v>2675</v>
      </c>
      <c r="J385" s="244" t="s">
        <v>31</v>
      </c>
      <c r="K385" s="244"/>
      <c r="L385" s="225">
        <v>41275</v>
      </c>
      <c r="M385" s="169"/>
      <c r="N385" s="222">
        <v>1</v>
      </c>
      <c r="O385" s="161">
        <v>1</v>
      </c>
      <c r="P385" s="147"/>
      <c r="Q385" s="26">
        <f t="shared" si="98"/>
        <v>2590.37</v>
      </c>
      <c r="R385" s="27">
        <f t="shared" si="88"/>
        <v>2590.3703</v>
      </c>
      <c r="S385" s="28">
        <f t="shared" si="89"/>
        <v>61.239999999999782</v>
      </c>
      <c r="T385" s="29">
        <f t="shared" si="90"/>
        <v>2.4213860102090354E-2</v>
      </c>
      <c r="U385" s="151"/>
      <c r="V385" s="39"/>
      <c r="W385" s="47">
        <f t="shared" si="99"/>
        <v>2622.7291999999998</v>
      </c>
      <c r="X385" s="155">
        <f t="shared" si="100"/>
        <v>2622.7292058000003</v>
      </c>
      <c r="Y385" s="28">
        <f t="shared" si="101"/>
        <v>32.35890580000023</v>
      </c>
      <c r="Z385" s="29">
        <f t="shared" si="102"/>
        <v>1.2492000004787049E-2</v>
      </c>
      <c r="AA385" s="151"/>
    </row>
    <row r="386" spans="1:27" ht="39" customHeight="1" x14ac:dyDescent="0.25">
      <c r="A386" s="18">
        <v>385</v>
      </c>
      <c r="B386" s="162" t="s">
        <v>2676</v>
      </c>
      <c r="C386" s="206" t="s">
        <v>2108</v>
      </c>
      <c r="D386" s="163" t="s">
        <v>2710</v>
      </c>
      <c r="E386" s="221" t="s">
        <v>2674</v>
      </c>
      <c r="F386" s="141">
        <v>1687.81</v>
      </c>
      <c r="G386" s="78">
        <v>1635</v>
      </c>
      <c r="I386" s="243" t="s">
        <v>2675</v>
      </c>
      <c r="J386" s="244" t="s">
        <v>2694</v>
      </c>
      <c r="K386" s="244"/>
      <c r="L386" s="225">
        <v>41275</v>
      </c>
      <c r="M386" s="169"/>
      <c r="N386" s="222">
        <v>1</v>
      </c>
      <c r="O386" s="161">
        <v>1</v>
      </c>
      <c r="P386" s="147"/>
      <c r="Q386" s="26">
        <f t="shared" si="98"/>
        <v>1728.67</v>
      </c>
      <c r="R386" s="27">
        <f t="shared" si="88"/>
        <v>1728.6786</v>
      </c>
      <c r="S386" s="28">
        <f t="shared" si="89"/>
        <v>40.860000000000127</v>
      </c>
      <c r="T386" s="29">
        <f t="shared" si="90"/>
        <v>2.4208886071299569E-2</v>
      </c>
      <c r="U386" s="151"/>
      <c r="V386" s="39"/>
      <c r="W386" s="47">
        <f t="shared" si="99"/>
        <v>1750.2732999999998</v>
      </c>
      <c r="X386" s="155">
        <f t="shared" si="100"/>
        <v>1750.2732531000001</v>
      </c>
      <c r="Y386" s="28">
        <f t="shared" si="101"/>
        <v>21.594653100000187</v>
      </c>
      <c r="Z386" s="29">
        <f t="shared" si="102"/>
        <v>1.2492000016660232E-2</v>
      </c>
      <c r="AA386" s="151"/>
    </row>
    <row r="387" spans="1:27" ht="39" customHeight="1" x14ac:dyDescent="0.25">
      <c r="A387" s="18">
        <v>386</v>
      </c>
      <c r="B387" s="162" t="s">
        <v>2676</v>
      </c>
      <c r="C387" s="206" t="s">
        <v>2108</v>
      </c>
      <c r="D387" s="163" t="s">
        <v>2711</v>
      </c>
      <c r="E387" s="221" t="s">
        <v>2674</v>
      </c>
      <c r="F387" s="141">
        <v>2529.13</v>
      </c>
      <c r="G387" s="78">
        <v>2450</v>
      </c>
      <c r="I387" s="243" t="s">
        <v>2675</v>
      </c>
      <c r="J387" s="244" t="s">
        <v>31</v>
      </c>
      <c r="K387" s="244"/>
      <c r="L387" s="225">
        <v>41275</v>
      </c>
      <c r="M387" s="169"/>
      <c r="N387" s="222">
        <v>1</v>
      </c>
      <c r="O387" s="161">
        <v>1</v>
      </c>
      <c r="P387" s="147"/>
      <c r="Q387" s="26">
        <f t="shared" si="98"/>
        <v>2590.37</v>
      </c>
      <c r="R387" s="27">
        <f t="shared" si="88"/>
        <v>2590.3703</v>
      </c>
      <c r="S387" s="28">
        <f t="shared" si="89"/>
        <v>61.239999999999782</v>
      </c>
      <c r="T387" s="29">
        <f t="shared" si="90"/>
        <v>2.4213860102090354E-2</v>
      </c>
      <c r="U387" s="151"/>
      <c r="V387" s="39"/>
      <c r="W387" s="47">
        <f t="shared" si="99"/>
        <v>2622.7291999999998</v>
      </c>
      <c r="X387" s="155">
        <f t="shared" si="100"/>
        <v>2622.7292058000003</v>
      </c>
      <c r="Y387" s="28">
        <f t="shared" si="101"/>
        <v>32.35890580000023</v>
      </c>
      <c r="Z387" s="29">
        <f t="shared" si="102"/>
        <v>1.2492000004787049E-2</v>
      </c>
      <c r="AA387" s="151"/>
    </row>
    <row r="388" spans="1:27" ht="39" customHeight="1" x14ac:dyDescent="0.25">
      <c r="A388" s="18">
        <v>387</v>
      </c>
      <c r="B388" s="162" t="s">
        <v>2678</v>
      </c>
      <c r="C388" s="206" t="s">
        <v>2108</v>
      </c>
      <c r="D388" s="163" t="s">
        <v>2712</v>
      </c>
      <c r="E388" s="221" t="s">
        <v>2674</v>
      </c>
      <c r="F388" s="141">
        <v>2111.0500000000002</v>
      </c>
      <c r="G388" s="78">
        <v>2045</v>
      </c>
      <c r="I388" s="243" t="s">
        <v>2675</v>
      </c>
      <c r="J388" s="244" t="s">
        <v>2694</v>
      </c>
      <c r="K388" s="244"/>
      <c r="L388" s="225">
        <v>41275</v>
      </c>
      <c r="M388" s="169"/>
      <c r="N388" s="222">
        <v>1</v>
      </c>
      <c r="O388" s="161">
        <v>1</v>
      </c>
      <c r="P388" s="147"/>
      <c r="Q388" s="26">
        <f t="shared" si="98"/>
        <v>2162.16</v>
      </c>
      <c r="R388" s="27">
        <f t="shared" si="88"/>
        <v>2162.1669000000002</v>
      </c>
      <c r="S388" s="28">
        <f t="shared" si="89"/>
        <v>51.109999999999673</v>
      </c>
      <c r="T388" s="29">
        <f t="shared" si="90"/>
        <v>2.4210700836076678E-2</v>
      </c>
      <c r="U388" s="151"/>
      <c r="V388" s="39"/>
      <c r="W388" s="47">
        <f t="shared" si="99"/>
        <v>2189.1767</v>
      </c>
      <c r="X388" s="155">
        <f t="shared" si="100"/>
        <v>2189.1766889</v>
      </c>
      <c r="Y388" s="28">
        <f t="shared" si="101"/>
        <v>27.009788899999876</v>
      </c>
      <c r="Z388" s="29">
        <f t="shared" si="102"/>
        <v>1.2491999993154956E-2</v>
      </c>
      <c r="AA388" s="151"/>
    </row>
    <row r="389" spans="1:27" ht="39" customHeight="1" x14ac:dyDescent="0.25">
      <c r="A389" s="18">
        <v>388</v>
      </c>
      <c r="B389" s="162" t="s">
        <v>2713</v>
      </c>
      <c r="C389" s="206" t="s">
        <v>2108</v>
      </c>
      <c r="D389" s="163" t="s">
        <v>2714</v>
      </c>
      <c r="E389" s="221" t="s">
        <v>2674</v>
      </c>
      <c r="F389" s="141">
        <v>2529.13</v>
      </c>
      <c r="G389" s="78">
        <v>2450</v>
      </c>
      <c r="I389" s="243" t="s">
        <v>2675</v>
      </c>
      <c r="J389" s="244" t="s">
        <v>31</v>
      </c>
      <c r="K389" s="244"/>
      <c r="L389" s="225">
        <v>41275</v>
      </c>
      <c r="M389" s="169"/>
      <c r="N389" s="222">
        <v>1</v>
      </c>
      <c r="O389" s="161">
        <v>1</v>
      </c>
      <c r="P389" s="147"/>
      <c r="Q389" s="26">
        <f t="shared" si="98"/>
        <v>2590.37</v>
      </c>
      <c r="R389" s="27">
        <f t="shared" si="88"/>
        <v>2590.3703</v>
      </c>
      <c r="S389" s="28">
        <f t="shared" si="89"/>
        <v>61.239999999999782</v>
      </c>
      <c r="T389" s="29">
        <f t="shared" si="90"/>
        <v>2.4213860102090354E-2</v>
      </c>
      <c r="U389" s="151"/>
      <c r="V389" s="39"/>
      <c r="W389" s="47">
        <f t="shared" si="99"/>
        <v>2622.7291999999998</v>
      </c>
      <c r="X389" s="155">
        <f t="shared" si="100"/>
        <v>2622.7292058000003</v>
      </c>
      <c r="Y389" s="28">
        <f t="shared" si="101"/>
        <v>32.35890580000023</v>
      </c>
      <c r="Z389" s="29">
        <f t="shared" si="102"/>
        <v>1.2492000004787049E-2</v>
      </c>
      <c r="AA389" s="151"/>
    </row>
    <row r="390" spans="1:27" ht="39" customHeight="1" x14ac:dyDescent="0.25">
      <c r="A390" s="18">
        <v>389</v>
      </c>
      <c r="B390" s="162" t="s">
        <v>2688</v>
      </c>
      <c r="C390" s="206" t="s">
        <v>2108</v>
      </c>
      <c r="D390" s="163" t="s">
        <v>2715</v>
      </c>
      <c r="E390" s="221" t="s">
        <v>2682</v>
      </c>
      <c r="F390" s="141">
        <v>1032.3</v>
      </c>
      <c r="G390" s="78">
        <v>1000</v>
      </c>
      <c r="I390" s="243" t="s">
        <v>2690</v>
      </c>
      <c r="J390" s="244" t="s">
        <v>31</v>
      </c>
      <c r="K390" s="244"/>
      <c r="L390" s="225">
        <v>41275</v>
      </c>
      <c r="M390" s="169"/>
      <c r="N390" s="222">
        <v>1</v>
      </c>
      <c r="O390" s="161">
        <v>1</v>
      </c>
      <c r="P390" s="147"/>
      <c r="Q390" s="26">
        <f t="shared" si="98"/>
        <v>1057.29</v>
      </c>
      <c r="R390" s="27">
        <f t="shared" si="88"/>
        <v>1057.2961</v>
      </c>
      <c r="S390" s="28">
        <f t="shared" si="89"/>
        <v>24.990000000000009</v>
      </c>
      <c r="T390" s="29">
        <f t="shared" si="90"/>
        <v>2.4208079046788733E-2</v>
      </c>
      <c r="U390" s="151"/>
      <c r="V390" s="39"/>
      <c r="W390" s="47">
        <f t="shared" si="99"/>
        <v>1070.5038</v>
      </c>
      <c r="X390" s="155">
        <f t="shared" si="100"/>
        <v>1070.5038429000001</v>
      </c>
      <c r="Y390" s="28">
        <f t="shared" si="101"/>
        <v>13.207742900000085</v>
      </c>
      <c r="Z390" s="29">
        <f t="shared" si="102"/>
        <v>1.2492000017781286E-2</v>
      </c>
      <c r="AA390" s="151"/>
    </row>
    <row r="391" spans="1:27" ht="39" customHeight="1" x14ac:dyDescent="0.25">
      <c r="A391" s="18">
        <v>390</v>
      </c>
      <c r="B391" s="162" t="s">
        <v>2676</v>
      </c>
      <c r="C391" s="206" t="s">
        <v>2108</v>
      </c>
      <c r="D391" s="163" t="s">
        <v>2716</v>
      </c>
      <c r="E391" s="221" t="s">
        <v>2684</v>
      </c>
      <c r="F391" s="141">
        <v>2529.13</v>
      </c>
      <c r="G391" s="78">
        <v>2450</v>
      </c>
      <c r="I391" s="243" t="s">
        <v>2675</v>
      </c>
      <c r="J391" s="244" t="s">
        <v>31</v>
      </c>
      <c r="K391" s="244"/>
      <c r="L391" s="225">
        <v>41275</v>
      </c>
      <c r="M391" s="169"/>
      <c r="N391" s="222">
        <v>1</v>
      </c>
      <c r="O391" s="161">
        <v>1</v>
      </c>
      <c r="P391" s="147"/>
      <c r="Q391" s="26">
        <f t="shared" si="98"/>
        <v>2590.37</v>
      </c>
      <c r="R391" s="27">
        <f t="shared" si="88"/>
        <v>2590.3703</v>
      </c>
      <c r="S391" s="28">
        <f t="shared" si="89"/>
        <v>61.239999999999782</v>
      </c>
      <c r="T391" s="29">
        <f t="shared" si="90"/>
        <v>2.4213860102090354E-2</v>
      </c>
      <c r="U391" s="151"/>
      <c r="V391" s="39"/>
      <c r="W391" s="47">
        <f t="shared" si="99"/>
        <v>2622.7291999999998</v>
      </c>
      <c r="X391" s="155">
        <f t="shared" si="100"/>
        <v>2622.7292058000003</v>
      </c>
      <c r="Y391" s="28">
        <f t="shared" si="101"/>
        <v>32.35890580000023</v>
      </c>
      <c r="Z391" s="29">
        <f t="shared" si="102"/>
        <v>1.2492000004787049E-2</v>
      </c>
      <c r="AA391" s="151"/>
    </row>
    <row r="392" spans="1:27" ht="39" customHeight="1" x14ac:dyDescent="0.25">
      <c r="A392" s="18">
        <v>391</v>
      </c>
      <c r="B392" s="162" t="s">
        <v>2676</v>
      </c>
      <c r="C392" s="206" t="s">
        <v>2108</v>
      </c>
      <c r="D392" s="163" t="s">
        <v>2717</v>
      </c>
      <c r="E392" s="221" t="s">
        <v>2718</v>
      </c>
      <c r="F392" s="141">
        <v>2529.13</v>
      </c>
      <c r="G392" s="78">
        <v>2450</v>
      </c>
      <c r="I392" s="243" t="s">
        <v>2675</v>
      </c>
      <c r="J392" s="244" t="s">
        <v>31</v>
      </c>
      <c r="K392" s="244"/>
      <c r="L392" s="225">
        <v>41275</v>
      </c>
      <c r="M392" s="169"/>
      <c r="N392" s="222">
        <v>1</v>
      </c>
      <c r="O392" s="161">
        <v>1</v>
      </c>
      <c r="P392" s="147"/>
      <c r="Q392" s="26">
        <f t="shared" si="98"/>
        <v>2590.37</v>
      </c>
      <c r="R392" s="27">
        <f t="shared" si="88"/>
        <v>2590.3703</v>
      </c>
      <c r="S392" s="28">
        <f t="shared" si="89"/>
        <v>61.239999999999782</v>
      </c>
      <c r="T392" s="29">
        <f t="shared" si="90"/>
        <v>2.4213860102090354E-2</v>
      </c>
      <c r="U392" s="151"/>
      <c r="V392" s="39"/>
      <c r="W392" s="47">
        <f t="shared" si="99"/>
        <v>2622.7291999999998</v>
      </c>
      <c r="X392" s="155">
        <f t="shared" si="100"/>
        <v>2622.7292058000003</v>
      </c>
      <c r="Y392" s="28">
        <f t="shared" si="101"/>
        <v>32.35890580000023</v>
      </c>
      <c r="Z392" s="29">
        <f t="shared" si="102"/>
        <v>1.2492000004787049E-2</v>
      </c>
      <c r="AA392" s="151"/>
    </row>
    <row r="393" spans="1:27" ht="39" customHeight="1" x14ac:dyDescent="0.25">
      <c r="A393" s="18">
        <v>392</v>
      </c>
      <c r="B393" s="162" t="s">
        <v>2678</v>
      </c>
      <c r="C393" s="206" t="s">
        <v>2108</v>
      </c>
      <c r="D393" s="163" t="s">
        <v>2719</v>
      </c>
      <c r="E393" s="221" t="s">
        <v>2718</v>
      </c>
      <c r="F393" s="141">
        <v>103.23</v>
      </c>
      <c r="G393" s="78">
        <v>100</v>
      </c>
      <c r="I393" s="243" t="s">
        <v>2675</v>
      </c>
      <c r="J393" s="244" t="s">
        <v>31</v>
      </c>
      <c r="K393" s="244"/>
      <c r="L393" s="225">
        <v>41275</v>
      </c>
      <c r="M393" s="169"/>
      <c r="N393" s="222">
        <v>1</v>
      </c>
      <c r="O393" s="161">
        <v>1</v>
      </c>
      <c r="P393" s="147"/>
      <c r="Q393" s="26">
        <f t="shared" si="98"/>
        <v>105.72</v>
      </c>
      <c r="R393" s="27">
        <f t="shared" si="88"/>
        <v>105.7296</v>
      </c>
      <c r="S393" s="28">
        <f t="shared" si="89"/>
        <v>2.4899999999999949</v>
      </c>
      <c r="T393" s="29">
        <f t="shared" si="90"/>
        <v>2.4120895088636973E-2</v>
      </c>
      <c r="U393" s="151"/>
      <c r="V393" s="39"/>
      <c r="W393" s="47">
        <f t="shared" si="99"/>
        <v>107.05040000000001</v>
      </c>
      <c r="X393" s="155">
        <f t="shared" si="100"/>
        <v>107.05037420000001</v>
      </c>
      <c r="Y393" s="28">
        <f t="shared" si="101"/>
        <v>1.3207742000000025</v>
      </c>
      <c r="Z393" s="29">
        <f t="shared" si="102"/>
        <v>1.2492000348057709E-2</v>
      </c>
      <c r="AA393" s="151"/>
    </row>
    <row r="394" spans="1:27" ht="39" customHeight="1" x14ac:dyDescent="0.25">
      <c r="A394" s="18">
        <v>393</v>
      </c>
      <c r="B394" s="162" t="s">
        <v>2678</v>
      </c>
      <c r="C394" s="206" t="s">
        <v>2108</v>
      </c>
      <c r="D394" s="163" t="s">
        <v>2720</v>
      </c>
      <c r="E394" s="221" t="s">
        <v>2682</v>
      </c>
      <c r="F394" s="141">
        <v>2580.75</v>
      </c>
      <c r="G394" s="78">
        <v>2500</v>
      </c>
      <c r="I394" s="243" t="s">
        <v>2721</v>
      </c>
      <c r="J394" s="244" t="s">
        <v>31</v>
      </c>
      <c r="K394" s="246"/>
      <c r="L394" s="225">
        <v>41275</v>
      </c>
      <c r="M394" s="247"/>
      <c r="N394" s="222">
        <v>1</v>
      </c>
      <c r="O394" s="161">
        <v>1</v>
      </c>
      <c r="P394" s="147"/>
      <c r="Q394" s="26">
        <f t="shared" si="98"/>
        <v>2643.24</v>
      </c>
      <c r="R394" s="27">
        <f t="shared" si="88"/>
        <v>2643.2402000000002</v>
      </c>
      <c r="S394" s="28">
        <f t="shared" si="89"/>
        <v>62.489999999999782</v>
      </c>
      <c r="T394" s="29">
        <f t="shared" si="90"/>
        <v>2.4213891310665418E-2</v>
      </c>
      <c r="U394" s="151"/>
      <c r="V394" s="39"/>
      <c r="W394" s="47">
        <f t="shared" si="99"/>
        <v>2676.2596000000003</v>
      </c>
      <c r="X394" s="155">
        <f t="shared" si="100"/>
        <v>2676.2595566</v>
      </c>
      <c r="Y394" s="28">
        <f t="shared" si="101"/>
        <v>33.01935659999981</v>
      </c>
      <c r="Z394" s="29">
        <f t="shared" si="102"/>
        <v>1.2492000008171716E-2</v>
      </c>
      <c r="AA394" s="151"/>
    </row>
    <row r="395" spans="1:27" ht="39" customHeight="1" x14ac:dyDescent="0.25">
      <c r="A395" s="18">
        <v>394</v>
      </c>
      <c r="B395" s="227" t="s">
        <v>1684</v>
      </c>
      <c r="C395" s="206" t="s">
        <v>2108</v>
      </c>
      <c r="D395" s="228" t="s">
        <v>2722</v>
      </c>
      <c r="E395" s="229" t="s">
        <v>2723</v>
      </c>
      <c r="F395" s="141">
        <v>300</v>
      </c>
      <c r="G395" s="160">
        <v>300</v>
      </c>
      <c r="H395" s="53"/>
      <c r="I395" s="138" t="s">
        <v>2724</v>
      </c>
      <c r="J395" s="161" t="s">
        <v>31</v>
      </c>
      <c r="K395" s="161"/>
      <c r="L395" s="225">
        <v>41275</v>
      </c>
      <c r="M395" s="169"/>
      <c r="N395" s="222">
        <v>6</v>
      </c>
      <c r="O395" s="143">
        <v>1</v>
      </c>
      <c r="P395" s="147"/>
      <c r="Q395" s="26">
        <f t="shared" si="98"/>
        <v>307.26</v>
      </c>
      <c r="R395" s="27">
        <f t="shared" si="88"/>
        <v>307.26420000000002</v>
      </c>
      <c r="S395" s="28">
        <f t="shared" si="89"/>
        <v>7.2599999999999909</v>
      </c>
      <c r="T395" s="29">
        <f t="shared" si="90"/>
        <v>2.4199999999999968E-2</v>
      </c>
      <c r="U395" s="151"/>
      <c r="V395" s="39"/>
      <c r="W395" s="47">
        <f t="shared" si="99"/>
        <v>311.10250000000002</v>
      </c>
      <c r="X395" s="155">
        <f t="shared" si="100"/>
        <v>311.1025444</v>
      </c>
      <c r="Y395" s="28">
        <f t="shared" si="101"/>
        <v>3.8383443999999827</v>
      </c>
      <c r="Z395" s="29">
        <f t="shared" si="102"/>
        <v>1.2492000044261526E-2</v>
      </c>
      <c r="AA395" s="151"/>
    </row>
    <row r="396" spans="1:27" ht="39" customHeight="1" x14ac:dyDescent="0.25">
      <c r="A396" s="18">
        <v>395</v>
      </c>
      <c r="B396" s="227" t="s">
        <v>1684</v>
      </c>
      <c r="C396" s="206" t="s">
        <v>2108</v>
      </c>
      <c r="D396" s="228" t="s">
        <v>2725</v>
      </c>
      <c r="E396" s="229" t="s">
        <v>2723</v>
      </c>
      <c r="F396" s="141">
        <v>5</v>
      </c>
      <c r="G396" s="160">
        <v>5</v>
      </c>
      <c r="H396" s="53"/>
      <c r="I396" s="138" t="s">
        <v>2724</v>
      </c>
      <c r="J396" s="161" t="s">
        <v>31</v>
      </c>
      <c r="K396" s="161"/>
      <c r="L396" s="225">
        <v>41275</v>
      </c>
      <c r="M396" s="169"/>
      <c r="N396" s="222">
        <v>6</v>
      </c>
      <c r="O396" s="143">
        <v>1</v>
      </c>
      <c r="P396" s="147"/>
      <c r="Q396" s="26">
        <f t="shared" si="98"/>
        <v>5.12</v>
      </c>
      <c r="R396" s="27">
        <f t="shared" si="88"/>
        <v>5.1210000000000004</v>
      </c>
      <c r="S396" s="28">
        <f t="shared" si="89"/>
        <v>0.12000000000000011</v>
      </c>
      <c r="T396" s="29">
        <f t="shared" si="90"/>
        <v>2.4000000000000021E-2</v>
      </c>
      <c r="U396" s="151"/>
      <c r="V396" s="39"/>
      <c r="W396" s="47">
        <f t="shared" si="99"/>
        <v>5.1849999999999996</v>
      </c>
      <c r="X396" s="155">
        <f t="shared" si="100"/>
        <v>5.1849714999999996</v>
      </c>
      <c r="Y396" s="28">
        <f t="shared" si="101"/>
        <v>6.3971499999999182E-2</v>
      </c>
      <c r="Z396" s="29">
        <f t="shared" si="102"/>
        <v>1.2491993751220305E-2</v>
      </c>
      <c r="AA396" s="151"/>
    </row>
    <row r="397" spans="1:27" ht="39" customHeight="1" x14ac:dyDescent="0.25">
      <c r="A397" s="18">
        <v>396</v>
      </c>
      <c r="B397" s="227" t="s">
        <v>1684</v>
      </c>
      <c r="C397" s="206" t="s">
        <v>2108</v>
      </c>
      <c r="D397" s="228" t="s">
        <v>2726</v>
      </c>
      <c r="E397" s="229" t="s">
        <v>2723</v>
      </c>
      <c r="F397" s="141">
        <v>300</v>
      </c>
      <c r="G397" s="160">
        <v>300</v>
      </c>
      <c r="H397" s="53"/>
      <c r="I397" s="138" t="s">
        <v>2724</v>
      </c>
      <c r="J397" s="161" t="s">
        <v>31</v>
      </c>
      <c r="K397" s="161"/>
      <c r="L397" s="225">
        <v>41275</v>
      </c>
      <c r="M397" s="169"/>
      <c r="N397" s="222">
        <v>6</v>
      </c>
      <c r="O397" s="143">
        <v>1</v>
      </c>
      <c r="P397" s="147"/>
      <c r="Q397" s="26">
        <f t="shared" si="98"/>
        <v>307.26</v>
      </c>
      <c r="R397" s="27">
        <f t="shared" si="88"/>
        <v>307.26420000000002</v>
      </c>
      <c r="S397" s="28">
        <f t="shared" si="89"/>
        <v>7.2599999999999909</v>
      </c>
      <c r="T397" s="29">
        <f t="shared" si="90"/>
        <v>2.4199999999999968E-2</v>
      </c>
      <c r="U397" s="151"/>
      <c r="V397" s="39"/>
      <c r="W397" s="47">
        <f t="shared" si="99"/>
        <v>311.10250000000002</v>
      </c>
      <c r="X397" s="155">
        <f t="shared" si="100"/>
        <v>311.1025444</v>
      </c>
      <c r="Y397" s="28">
        <f t="shared" si="101"/>
        <v>3.8383443999999827</v>
      </c>
      <c r="Z397" s="29">
        <f t="shared" si="102"/>
        <v>1.2492000044261526E-2</v>
      </c>
      <c r="AA397" s="151"/>
    </row>
    <row r="398" spans="1:27" ht="39" customHeight="1" x14ac:dyDescent="0.25">
      <c r="A398" s="18">
        <v>397</v>
      </c>
      <c r="B398" s="227" t="s">
        <v>1684</v>
      </c>
      <c r="C398" s="206" t="s">
        <v>2108</v>
      </c>
      <c r="D398" s="228" t="s">
        <v>2727</v>
      </c>
      <c r="E398" s="229" t="s">
        <v>2723</v>
      </c>
      <c r="F398" s="141">
        <v>500</v>
      </c>
      <c r="G398" s="160">
        <v>500</v>
      </c>
      <c r="H398" s="53"/>
      <c r="I398" s="138" t="s">
        <v>2724</v>
      </c>
      <c r="J398" s="161" t="s">
        <v>31</v>
      </c>
      <c r="K398" s="161"/>
      <c r="L398" s="225">
        <v>41275</v>
      </c>
      <c r="M398" s="169"/>
      <c r="N398" s="222">
        <v>6</v>
      </c>
      <c r="O398" s="143">
        <v>1</v>
      </c>
      <c r="P398" s="147"/>
      <c r="Q398" s="26">
        <f t="shared" si="98"/>
        <v>512.1</v>
      </c>
      <c r="R398" s="27">
        <f t="shared" si="88"/>
        <v>512.10699999999997</v>
      </c>
      <c r="S398" s="28">
        <f t="shared" si="89"/>
        <v>12.100000000000023</v>
      </c>
      <c r="T398" s="29">
        <f t="shared" si="90"/>
        <v>2.4200000000000044E-2</v>
      </c>
      <c r="U398" s="151"/>
      <c r="V398" s="39"/>
      <c r="W398" s="47">
        <f t="shared" si="99"/>
        <v>518.50419999999997</v>
      </c>
      <c r="X398" s="155">
        <f t="shared" si="100"/>
        <v>518.5042406</v>
      </c>
      <c r="Y398" s="28">
        <f t="shared" si="101"/>
        <v>6.3972406000000319</v>
      </c>
      <c r="Z398" s="29">
        <f t="shared" si="102"/>
        <v>1.2491999914080518E-2</v>
      </c>
      <c r="AA398" s="151"/>
    </row>
    <row r="399" spans="1:27" ht="39" customHeight="1" x14ac:dyDescent="0.25">
      <c r="A399" s="18">
        <v>398</v>
      </c>
      <c r="B399" s="227" t="s">
        <v>1684</v>
      </c>
      <c r="C399" s="206" t="s">
        <v>2108</v>
      </c>
      <c r="D399" s="228" t="s">
        <v>2728</v>
      </c>
      <c r="E399" s="229" t="s">
        <v>2723</v>
      </c>
      <c r="F399" s="141">
        <v>35</v>
      </c>
      <c r="G399" s="160">
        <v>35</v>
      </c>
      <c r="H399" s="53"/>
      <c r="I399" s="138" t="s">
        <v>2724</v>
      </c>
      <c r="J399" s="161" t="s">
        <v>31</v>
      </c>
      <c r="K399" s="161"/>
      <c r="L399" s="225">
        <v>41275</v>
      </c>
      <c r="M399" s="169"/>
      <c r="N399" s="222">
        <v>6</v>
      </c>
      <c r="O399" s="143">
        <v>1</v>
      </c>
      <c r="P399" s="147"/>
      <c r="Q399" s="26">
        <f t="shared" si="98"/>
        <v>35.840000000000003</v>
      </c>
      <c r="R399" s="27">
        <f t="shared" si="88"/>
        <v>35.8474</v>
      </c>
      <c r="S399" s="28">
        <f t="shared" si="89"/>
        <v>0.84000000000000341</v>
      </c>
      <c r="T399" s="29">
        <f t="shared" si="90"/>
        <v>2.4000000000000098E-2</v>
      </c>
      <c r="U399" s="151"/>
      <c r="V399" s="39"/>
      <c r="W399" s="47">
        <f t="shared" si="99"/>
        <v>36.295200000000001</v>
      </c>
      <c r="X399" s="155">
        <f t="shared" si="100"/>
        <v>36.295205699999997</v>
      </c>
      <c r="Y399" s="28">
        <f t="shared" si="101"/>
        <v>0.44780569999999642</v>
      </c>
      <c r="Z399" s="29">
        <f t="shared" si="102"/>
        <v>1.249199941976256E-2</v>
      </c>
      <c r="AA399" s="151"/>
    </row>
    <row r="400" spans="1:27" ht="39" customHeight="1" x14ac:dyDescent="0.25">
      <c r="A400" s="18">
        <v>399</v>
      </c>
      <c r="B400" s="227" t="s">
        <v>1684</v>
      </c>
      <c r="C400" s="206" t="s">
        <v>2108</v>
      </c>
      <c r="D400" s="228" t="s">
        <v>2729</v>
      </c>
      <c r="E400" s="229" t="s">
        <v>2723</v>
      </c>
      <c r="F400" s="141">
        <v>50</v>
      </c>
      <c r="G400" s="160">
        <v>50</v>
      </c>
      <c r="H400" s="53"/>
      <c r="I400" s="138" t="s">
        <v>2724</v>
      </c>
      <c r="J400" s="161" t="s">
        <v>31</v>
      </c>
      <c r="K400" s="161"/>
      <c r="L400" s="225">
        <v>41275</v>
      </c>
      <c r="M400" s="169"/>
      <c r="N400" s="222">
        <v>6</v>
      </c>
      <c r="O400" s="143">
        <v>1</v>
      </c>
      <c r="P400" s="147"/>
      <c r="Q400" s="26">
        <f t="shared" si="98"/>
        <v>51.21</v>
      </c>
      <c r="R400" s="27">
        <f t="shared" si="88"/>
        <v>51.210700000000003</v>
      </c>
      <c r="S400" s="28">
        <f t="shared" si="89"/>
        <v>1.2100000000000009</v>
      </c>
      <c r="T400" s="29">
        <f t="shared" si="90"/>
        <v>2.4200000000000017E-2</v>
      </c>
      <c r="U400" s="151"/>
      <c r="V400" s="39"/>
      <c r="W400" s="47">
        <f t="shared" si="99"/>
        <v>51.8504</v>
      </c>
      <c r="X400" s="155">
        <f t="shared" si="100"/>
        <v>51.850424099999998</v>
      </c>
      <c r="Y400" s="28">
        <f t="shared" si="101"/>
        <v>0.63972409999999513</v>
      </c>
      <c r="Z400" s="29">
        <f t="shared" si="102"/>
        <v>1.2492000695167125E-2</v>
      </c>
      <c r="AA400" s="151"/>
    </row>
    <row r="401" spans="1:27" ht="39" customHeight="1" x14ac:dyDescent="0.25">
      <c r="A401" s="18">
        <v>400</v>
      </c>
      <c r="B401" s="227" t="s">
        <v>1684</v>
      </c>
      <c r="C401" s="206" t="s">
        <v>2108</v>
      </c>
      <c r="D401" s="228" t="s">
        <v>2730</v>
      </c>
      <c r="E401" s="229" t="s">
        <v>2723</v>
      </c>
      <c r="F401" s="141">
        <v>50</v>
      </c>
      <c r="G401" s="160">
        <v>50</v>
      </c>
      <c r="H401" s="53"/>
      <c r="I401" s="138" t="s">
        <v>2724</v>
      </c>
      <c r="J401" s="161" t="s">
        <v>31</v>
      </c>
      <c r="K401" s="161"/>
      <c r="L401" s="225">
        <v>41275</v>
      </c>
      <c r="M401" s="169"/>
      <c r="N401" s="222">
        <v>6</v>
      </c>
      <c r="O401" s="143">
        <v>1</v>
      </c>
      <c r="P401" s="147"/>
      <c r="Q401" s="26">
        <f t="shared" si="98"/>
        <v>51.21</v>
      </c>
      <c r="R401" s="27">
        <f t="shared" si="88"/>
        <v>51.210700000000003</v>
      </c>
      <c r="S401" s="28">
        <f t="shared" si="89"/>
        <v>1.2100000000000009</v>
      </c>
      <c r="T401" s="29">
        <f t="shared" si="90"/>
        <v>2.4200000000000017E-2</v>
      </c>
      <c r="U401" s="151"/>
      <c r="V401" s="39"/>
      <c r="W401" s="47">
        <f t="shared" si="99"/>
        <v>51.8504</v>
      </c>
      <c r="X401" s="155">
        <f t="shared" si="100"/>
        <v>51.850424099999998</v>
      </c>
      <c r="Y401" s="28">
        <f t="shared" si="101"/>
        <v>0.63972409999999513</v>
      </c>
      <c r="Z401" s="29">
        <f t="shared" si="102"/>
        <v>1.2492000695167125E-2</v>
      </c>
      <c r="AA401" s="151"/>
    </row>
    <row r="402" spans="1:27" ht="39" customHeight="1" x14ac:dyDescent="0.25">
      <c r="A402" s="18">
        <v>401</v>
      </c>
      <c r="B402" s="239" t="s">
        <v>1684</v>
      </c>
      <c r="C402" s="206" t="s">
        <v>2108</v>
      </c>
      <c r="D402" s="156" t="s">
        <v>2731</v>
      </c>
      <c r="E402" s="183" t="s">
        <v>2732</v>
      </c>
      <c r="F402" s="141" t="s">
        <v>2733</v>
      </c>
      <c r="G402" s="248" t="s">
        <v>2733</v>
      </c>
      <c r="H402" s="249"/>
      <c r="I402" s="138" t="s">
        <v>2734</v>
      </c>
      <c r="J402" s="143" t="s">
        <v>31</v>
      </c>
      <c r="K402" s="250"/>
      <c r="L402" s="225">
        <v>41275</v>
      </c>
      <c r="M402" s="251"/>
      <c r="N402" s="146">
        <v>1</v>
      </c>
      <c r="O402" s="143">
        <v>1</v>
      </c>
      <c r="P402" s="147"/>
      <c r="Q402" s="252" t="s">
        <v>2733</v>
      </c>
      <c r="R402" s="149" t="e">
        <f t="shared" si="88"/>
        <v>#VALUE!</v>
      </c>
      <c r="S402" s="253" t="s">
        <v>2733</v>
      </c>
      <c r="T402" s="253" t="s">
        <v>2733</v>
      </c>
      <c r="U402" s="254"/>
      <c r="V402" s="39"/>
      <c r="W402" s="47" t="str">
        <f>Q402</f>
        <v>By Motion</v>
      </c>
      <c r="X402" s="155" t="e">
        <f t="shared" si="100"/>
        <v>#VALUE!</v>
      </c>
      <c r="Y402" s="28" t="str">
        <f>S402</f>
        <v>By Motion</v>
      </c>
      <c r="Z402" s="255" t="str">
        <f>T402</f>
        <v>By Motion</v>
      </c>
      <c r="AA402" s="254"/>
    </row>
    <row r="403" spans="1:27" ht="39" customHeight="1" x14ac:dyDescent="0.25">
      <c r="A403" s="18">
        <v>402</v>
      </c>
      <c r="B403" s="227" t="s">
        <v>1684</v>
      </c>
      <c r="C403" s="206" t="s">
        <v>2108</v>
      </c>
      <c r="D403" s="228" t="s">
        <v>2735</v>
      </c>
      <c r="E403" s="229" t="s">
        <v>2723</v>
      </c>
      <c r="F403" s="141">
        <v>100</v>
      </c>
      <c r="G403" s="160">
        <v>100</v>
      </c>
      <c r="H403" s="53"/>
      <c r="I403" s="138" t="s">
        <v>2724</v>
      </c>
      <c r="J403" s="161" t="s">
        <v>31</v>
      </c>
      <c r="K403" s="161"/>
      <c r="L403" s="225">
        <v>41275</v>
      </c>
      <c r="M403" s="169"/>
      <c r="N403" s="222">
        <v>6</v>
      </c>
      <c r="O403" s="143">
        <v>1</v>
      </c>
      <c r="P403" s="147"/>
      <c r="Q403" s="26">
        <f t="shared" ref="Q403:Q420" si="103">IF(O403=1,INT(F403*$U$1*100)/100,F403)</f>
        <v>102.42</v>
      </c>
      <c r="R403" s="27">
        <f t="shared" si="88"/>
        <v>102.42140000000001</v>
      </c>
      <c r="S403" s="28">
        <f t="shared" ref="S403:S420" si="104">Q403-F403</f>
        <v>2.4200000000000017</v>
      </c>
      <c r="T403" s="29">
        <f t="shared" ref="T403:T420" si="105">IF(F403&lt;&gt;0,S403/F403,0)</f>
        <v>2.4200000000000017E-2</v>
      </c>
      <c r="U403" s="151"/>
      <c r="V403" s="39"/>
      <c r="W403" s="47">
        <f t="shared" si="99"/>
        <v>103.7008</v>
      </c>
      <c r="X403" s="155">
        <f t="shared" si="100"/>
        <v>103.7008481</v>
      </c>
      <c r="Y403" s="28">
        <f t="shared" si="101"/>
        <v>1.2794480999999962</v>
      </c>
      <c r="Z403" s="29">
        <f t="shared" si="102"/>
        <v>1.2491999718808726E-2</v>
      </c>
      <c r="AA403" s="151"/>
    </row>
    <row r="404" spans="1:27" ht="39" customHeight="1" x14ac:dyDescent="0.25">
      <c r="A404" s="18">
        <v>403</v>
      </c>
      <c r="B404" s="227" t="s">
        <v>1684</v>
      </c>
      <c r="C404" s="206" t="s">
        <v>2108</v>
      </c>
      <c r="D404" s="228" t="s">
        <v>2736</v>
      </c>
      <c r="E404" s="229" t="s">
        <v>2723</v>
      </c>
      <c r="F404" s="141">
        <v>15</v>
      </c>
      <c r="G404" s="160">
        <v>15</v>
      </c>
      <c r="H404" s="53"/>
      <c r="I404" s="138" t="s">
        <v>2724</v>
      </c>
      <c r="J404" s="161" t="s">
        <v>31</v>
      </c>
      <c r="K404" s="161"/>
      <c r="L404" s="225">
        <v>41275</v>
      </c>
      <c r="M404" s="256"/>
      <c r="N404" s="222">
        <v>6</v>
      </c>
      <c r="O404" s="143">
        <v>1</v>
      </c>
      <c r="P404" s="147"/>
      <c r="Q404" s="26">
        <f t="shared" si="103"/>
        <v>15.36</v>
      </c>
      <c r="R404" s="27">
        <f t="shared" si="88"/>
        <v>15.363200000000001</v>
      </c>
      <c r="S404" s="28">
        <f t="shared" si="104"/>
        <v>0.35999999999999943</v>
      </c>
      <c r="T404" s="29">
        <f t="shared" si="105"/>
        <v>2.3999999999999962E-2</v>
      </c>
      <c r="U404" s="151"/>
      <c r="V404" s="39"/>
      <c r="W404" s="47">
        <f t="shared" si="99"/>
        <v>15.555099999999999</v>
      </c>
      <c r="X404" s="155">
        <f t="shared" si="100"/>
        <v>15.5551171</v>
      </c>
      <c r="Y404" s="28">
        <f t="shared" si="101"/>
        <v>0.19191709999999951</v>
      </c>
      <c r="Z404" s="29">
        <f t="shared" si="102"/>
        <v>1.2492000364507361E-2</v>
      </c>
      <c r="AA404" s="151"/>
    </row>
    <row r="405" spans="1:27" ht="39" customHeight="1" x14ac:dyDescent="0.25">
      <c r="A405" s="18">
        <v>404</v>
      </c>
      <c r="B405" s="227" t="s">
        <v>1684</v>
      </c>
      <c r="C405" s="206" t="s">
        <v>2108</v>
      </c>
      <c r="D405" s="228" t="s">
        <v>2737</v>
      </c>
      <c r="E405" s="229" t="s">
        <v>2723</v>
      </c>
      <c r="F405" s="141">
        <v>100</v>
      </c>
      <c r="G405" s="160">
        <v>100</v>
      </c>
      <c r="H405" s="53"/>
      <c r="I405" s="138" t="s">
        <v>2724</v>
      </c>
      <c r="J405" s="161" t="s">
        <v>31</v>
      </c>
      <c r="K405" s="161"/>
      <c r="L405" s="225">
        <v>41275</v>
      </c>
      <c r="M405" s="169"/>
      <c r="N405" s="222">
        <v>6</v>
      </c>
      <c r="O405" s="143">
        <v>1</v>
      </c>
      <c r="P405" s="147"/>
      <c r="Q405" s="26">
        <f t="shared" si="103"/>
        <v>102.42</v>
      </c>
      <c r="R405" s="27">
        <f t="shared" ref="R405:R420" si="106">IF(O405=1,INT(F405*$U$1*10000)/10000,F405)</f>
        <v>102.42140000000001</v>
      </c>
      <c r="S405" s="28">
        <f t="shared" si="104"/>
        <v>2.4200000000000017</v>
      </c>
      <c r="T405" s="29">
        <f t="shared" si="105"/>
        <v>2.4200000000000017E-2</v>
      </c>
      <c r="U405" s="151"/>
      <c r="V405" s="39"/>
      <c r="W405" s="47">
        <f t="shared" si="99"/>
        <v>103.7008</v>
      </c>
      <c r="X405" s="155">
        <f t="shared" si="100"/>
        <v>103.7008481</v>
      </c>
      <c r="Y405" s="28">
        <f t="shared" si="101"/>
        <v>1.2794480999999962</v>
      </c>
      <c r="Z405" s="29">
        <f t="shared" si="102"/>
        <v>1.2491999718808726E-2</v>
      </c>
      <c r="AA405" s="151"/>
    </row>
    <row r="406" spans="1:27" ht="39" customHeight="1" x14ac:dyDescent="0.25">
      <c r="A406" s="18">
        <v>405</v>
      </c>
      <c r="B406" s="239" t="s">
        <v>1684</v>
      </c>
      <c r="C406" s="206" t="s">
        <v>2108</v>
      </c>
      <c r="D406" s="156" t="s">
        <v>2738</v>
      </c>
      <c r="E406" s="229" t="s">
        <v>2723</v>
      </c>
      <c r="F406" s="141">
        <v>25.8</v>
      </c>
      <c r="G406" s="158">
        <v>25</v>
      </c>
      <c r="H406" s="249"/>
      <c r="I406" s="138" t="s">
        <v>2724</v>
      </c>
      <c r="J406" s="143" t="s">
        <v>31</v>
      </c>
      <c r="K406" s="250"/>
      <c r="L406" s="225">
        <v>41275</v>
      </c>
      <c r="M406" s="251"/>
      <c r="N406" s="146">
        <v>5</v>
      </c>
      <c r="O406" s="143">
        <v>1</v>
      </c>
      <c r="P406" s="147"/>
      <c r="Q406" s="26">
        <f t="shared" si="103"/>
        <v>26.42</v>
      </c>
      <c r="R406" s="27">
        <f t="shared" si="106"/>
        <v>26.424700000000001</v>
      </c>
      <c r="S406" s="28">
        <f t="shared" si="104"/>
        <v>0.62000000000000099</v>
      </c>
      <c r="T406" s="29">
        <f t="shared" si="105"/>
        <v>2.4031007751938022E-2</v>
      </c>
      <c r="U406" s="175"/>
      <c r="V406" s="39"/>
      <c r="W406" s="47">
        <f t="shared" si="99"/>
        <v>26.754799999999999</v>
      </c>
      <c r="X406" s="155">
        <f t="shared" si="100"/>
        <v>26.754797400000001</v>
      </c>
      <c r="Y406" s="28">
        <f t="shared" si="101"/>
        <v>0.33009739999999965</v>
      </c>
      <c r="Z406" s="29">
        <f t="shared" si="102"/>
        <v>1.2492001801344939E-2</v>
      </c>
      <c r="AA406" s="175"/>
    </row>
    <row r="407" spans="1:27" ht="39" customHeight="1" x14ac:dyDescent="0.25">
      <c r="A407" s="18">
        <v>406</v>
      </c>
      <c r="B407" s="227" t="s">
        <v>2739</v>
      </c>
      <c r="C407" s="206" t="s">
        <v>2108</v>
      </c>
      <c r="D407" s="228" t="s">
        <v>2740</v>
      </c>
      <c r="E407" s="229" t="s">
        <v>2741</v>
      </c>
      <c r="F407" s="141">
        <v>154.84</v>
      </c>
      <c r="G407" s="160">
        <v>150</v>
      </c>
      <c r="H407" s="53"/>
      <c r="I407" s="257"/>
      <c r="J407" s="161" t="s">
        <v>31</v>
      </c>
      <c r="K407" s="161"/>
      <c r="L407" s="225">
        <v>41275</v>
      </c>
      <c r="M407" s="169"/>
      <c r="N407" s="222">
        <v>1</v>
      </c>
      <c r="O407" s="161">
        <v>1</v>
      </c>
      <c r="P407" s="147"/>
      <c r="Q407" s="26">
        <f t="shared" si="103"/>
        <v>158.58000000000001</v>
      </c>
      <c r="R407" s="27">
        <f t="shared" si="106"/>
        <v>158.58920000000001</v>
      </c>
      <c r="S407" s="28">
        <f t="shared" si="104"/>
        <v>3.7400000000000091</v>
      </c>
      <c r="T407" s="29">
        <f t="shared" si="105"/>
        <v>2.4153965383621863E-2</v>
      </c>
      <c r="U407" s="151"/>
      <c r="V407" s="39"/>
      <c r="W407" s="47">
        <f t="shared" si="99"/>
        <v>160.5703</v>
      </c>
      <c r="X407" s="155">
        <f t="shared" si="100"/>
        <v>160.5702963</v>
      </c>
      <c r="Y407" s="28">
        <f t="shared" si="101"/>
        <v>1.9810962999999902</v>
      </c>
      <c r="Z407" s="29">
        <f t="shared" si="102"/>
        <v>1.2492000085756093E-2</v>
      </c>
      <c r="AA407" s="151"/>
    </row>
    <row r="408" spans="1:27" ht="39" customHeight="1" x14ac:dyDescent="0.25">
      <c r="A408" s="18">
        <v>407</v>
      </c>
      <c r="B408" s="227" t="s">
        <v>2742</v>
      </c>
      <c r="C408" s="206" t="s">
        <v>2108</v>
      </c>
      <c r="D408" s="228" t="s">
        <v>2743</v>
      </c>
      <c r="E408" s="229" t="s">
        <v>2744</v>
      </c>
      <c r="F408" s="141">
        <v>61.93</v>
      </c>
      <c r="G408" s="160">
        <v>60</v>
      </c>
      <c r="H408" s="53"/>
      <c r="I408" s="257"/>
      <c r="J408" s="161" t="s">
        <v>31</v>
      </c>
      <c r="K408" s="161"/>
      <c r="L408" s="225">
        <v>41275</v>
      </c>
      <c r="M408" s="169"/>
      <c r="N408" s="222">
        <v>3</v>
      </c>
      <c r="O408" s="161">
        <v>1</v>
      </c>
      <c r="P408" s="147"/>
      <c r="Q408" s="26">
        <f t="shared" si="103"/>
        <v>63.42</v>
      </c>
      <c r="R408" s="27">
        <f t="shared" si="106"/>
        <v>63.429499999999997</v>
      </c>
      <c r="S408" s="28">
        <f t="shared" si="104"/>
        <v>1.490000000000002</v>
      </c>
      <c r="T408" s="29">
        <f t="shared" si="105"/>
        <v>2.405942192798324E-2</v>
      </c>
      <c r="U408" s="151"/>
      <c r="V408" s="39"/>
      <c r="W408" s="47">
        <f t="shared" si="99"/>
        <v>64.221899999999991</v>
      </c>
      <c r="X408" s="155">
        <f t="shared" si="100"/>
        <v>64.2218613</v>
      </c>
      <c r="Y408" s="28">
        <f t="shared" si="101"/>
        <v>0.79236130000000315</v>
      </c>
      <c r="Z408" s="29">
        <f t="shared" si="102"/>
        <v>1.2491999779282561E-2</v>
      </c>
      <c r="AA408" s="151"/>
    </row>
    <row r="409" spans="1:27" ht="39" customHeight="1" x14ac:dyDescent="0.25">
      <c r="A409" s="18">
        <v>408</v>
      </c>
      <c r="B409" s="227" t="s">
        <v>2742</v>
      </c>
      <c r="C409" s="206" t="s">
        <v>2108</v>
      </c>
      <c r="D409" s="228" t="s">
        <v>2745</v>
      </c>
      <c r="E409" s="229" t="s">
        <v>2744</v>
      </c>
      <c r="F409" s="141">
        <v>25.8</v>
      </c>
      <c r="G409" s="160">
        <v>25</v>
      </c>
      <c r="H409" s="53"/>
      <c r="I409" s="257"/>
      <c r="J409" s="161" t="s">
        <v>31</v>
      </c>
      <c r="K409" s="161"/>
      <c r="L409" s="225">
        <v>41275</v>
      </c>
      <c r="M409" s="169"/>
      <c r="N409" s="222">
        <v>3</v>
      </c>
      <c r="O409" s="161">
        <v>1</v>
      </c>
      <c r="P409" s="147"/>
      <c r="Q409" s="26">
        <f t="shared" si="103"/>
        <v>26.42</v>
      </c>
      <c r="R409" s="27">
        <f t="shared" si="106"/>
        <v>26.424700000000001</v>
      </c>
      <c r="S409" s="28">
        <f t="shared" si="104"/>
        <v>0.62000000000000099</v>
      </c>
      <c r="T409" s="29">
        <f t="shared" si="105"/>
        <v>2.4031007751938022E-2</v>
      </c>
      <c r="U409" s="151"/>
      <c r="V409" s="39"/>
      <c r="W409" s="47">
        <f t="shared" si="99"/>
        <v>26.754799999999999</v>
      </c>
      <c r="X409" s="155">
        <f t="shared" si="100"/>
        <v>26.754797400000001</v>
      </c>
      <c r="Y409" s="28">
        <f t="shared" si="101"/>
        <v>0.33009739999999965</v>
      </c>
      <c r="Z409" s="29">
        <f t="shared" si="102"/>
        <v>1.2492001801344939E-2</v>
      </c>
      <c r="AA409" s="151"/>
    </row>
    <row r="410" spans="1:27" ht="39" customHeight="1" x14ac:dyDescent="0.25">
      <c r="A410" s="18">
        <v>409</v>
      </c>
      <c r="B410" s="227" t="s">
        <v>2739</v>
      </c>
      <c r="C410" s="206" t="s">
        <v>2108</v>
      </c>
      <c r="D410" s="228" t="s">
        <v>2746</v>
      </c>
      <c r="E410" s="229" t="s">
        <v>2747</v>
      </c>
      <c r="F410" s="141">
        <v>41.29</v>
      </c>
      <c r="G410" s="160">
        <v>40</v>
      </c>
      <c r="H410" s="53"/>
      <c r="I410" s="257"/>
      <c r="J410" s="161" t="s">
        <v>31</v>
      </c>
      <c r="K410" s="161"/>
      <c r="L410" s="225">
        <v>41275</v>
      </c>
      <c r="M410" s="169"/>
      <c r="N410" s="222">
        <v>1</v>
      </c>
      <c r="O410" s="161">
        <v>1</v>
      </c>
      <c r="P410" s="147"/>
      <c r="Q410" s="26">
        <f t="shared" si="103"/>
        <v>42.28</v>
      </c>
      <c r="R410" s="27">
        <f t="shared" si="106"/>
        <v>42.289700000000003</v>
      </c>
      <c r="S410" s="28">
        <f t="shared" si="104"/>
        <v>0.99000000000000199</v>
      </c>
      <c r="T410" s="29">
        <f t="shared" si="105"/>
        <v>2.3976749818358005E-2</v>
      </c>
      <c r="U410" s="151"/>
      <c r="V410" s="39"/>
      <c r="W410" s="47">
        <f t="shared" si="99"/>
        <v>42.818000000000005</v>
      </c>
      <c r="X410" s="155">
        <f t="shared" si="100"/>
        <v>42.817982900000004</v>
      </c>
      <c r="Y410" s="28">
        <f t="shared" si="101"/>
        <v>0.52828290000000067</v>
      </c>
      <c r="Z410" s="29">
        <f t="shared" si="102"/>
        <v>1.2491999233856013E-2</v>
      </c>
      <c r="AA410" s="151"/>
    </row>
    <row r="411" spans="1:27" ht="39" customHeight="1" x14ac:dyDescent="0.25">
      <c r="A411" s="18">
        <v>410</v>
      </c>
      <c r="B411" s="227" t="s">
        <v>2742</v>
      </c>
      <c r="C411" s="206" t="s">
        <v>2108</v>
      </c>
      <c r="D411" s="228" t="s">
        <v>2748</v>
      </c>
      <c r="E411" s="229" t="s">
        <v>2747</v>
      </c>
      <c r="F411" s="141">
        <v>20.64</v>
      </c>
      <c r="G411" s="160">
        <v>20</v>
      </c>
      <c r="H411" s="53"/>
      <c r="I411" s="257"/>
      <c r="J411" s="161" t="s">
        <v>31</v>
      </c>
      <c r="K411" s="161"/>
      <c r="L411" s="225">
        <v>41275</v>
      </c>
      <c r="M411" s="169"/>
      <c r="N411" s="222">
        <v>3</v>
      </c>
      <c r="O411" s="161">
        <v>1</v>
      </c>
      <c r="P411" s="147"/>
      <c r="Q411" s="26">
        <f t="shared" si="103"/>
        <v>21.13</v>
      </c>
      <c r="R411" s="27">
        <f t="shared" si="106"/>
        <v>21.139700000000001</v>
      </c>
      <c r="S411" s="28">
        <f t="shared" si="104"/>
        <v>0.48999999999999844</v>
      </c>
      <c r="T411" s="29">
        <f t="shared" si="105"/>
        <v>2.3740310077519304E-2</v>
      </c>
      <c r="U411" s="151"/>
      <c r="V411" s="39"/>
      <c r="W411" s="47">
        <f t="shared" si="99"/>
        <v>21.4038</v>
      </c>
      <c r="X411" s="155">
        <f t="shared" si="100"/>
        <v>21.403777099999999</v>
      </c>
      <c r="Y411" s="28">
        <f t="shared" si="101"/>
        <v>0.26407709999999796</v>
      </c>
      <c r="Z411" s="29">
        <f t="shared" si="102"/>
        <v>1.2491998467338606E-2</v>
      </c>
      <c r="AA411" s="151"/>
    </row>
    <row r="412" spans="1:27" ht="39" customHeight="1" x14ac:dyDescent="0.25">
      <c r="A412" s="18">
        <v>411</v>
      </c>
      <c r="B412" s="227" t="s">
        <v>2742</v>
      </c>
      <c r="C412" s="206" t="s">
        <v>2108</v>
      </c>
      <c r="D412" s="228" t="s">
        <v>2749</v>
      </c>
      <c r="E412" s="229" t="s">
        <v>2750</v>
      </c>
      <c r="F412" s="141">
        <v>25.8</v>
      </c>
      <c r="G412" s="160">
        <v>25</v>
      </c>
      <c r="H412" s="53"/>
      <c r="I412" s="257"/>
      <c r="J412" s="161" t="s">
        <v>31</v>
      </c>
      <c r="K412" s="161"/>
      <c r="L412" s="225">
        <v>41275</v>
      </c>
      <c r="M412" s="169"/>
      <c r="N412" s="222">
        <v>3</v>
      </c>
      <c r="O412" s="161">
        <v>1</v>
      </c>
      <c r="P412" s="147"/>
      <c r="Q412" s="26">
        <f t="shared" si="103"/>
        <v>26.42</v>
      </c>
      <c r="R412" s="27">
        <f t="shared" si="106"/>
        <v>26.424700000000001</v>
      </c>
      <c r="S412" s="28">
        <f t="shared" si="104"/>
        <v>0.62000000000000099</v>
      </c>
      <c r="T412" s="29">
        <f t="shared" si="105"/>
        <v>2.4031007751938022E-2</v>
      </c>
      <c r="U412" s="151"/>
      <c r="V412" s="39"/>
      <c r="W412" s="47">
        <f t="shared" si="99"/>
        <v>26.754799999999999</v>
      </c>
      <c r="X412" s="155">
        <f t="shared" si="100"/>
        <v>26.754797400000001</v>
      </c>
      <c r="Y412" s="28">
        <f t="shared" si="101"/>
        <v>0.33009739999999965</v>
      </c>
      <c r="Z412" s="29">
        <f t="shared" si="102"/>
        <v>1.2492001801344939E-2</v>
      </c>
      <c r="AA412" s="151"/>
    </row>
    <row r="413" spans="1:27" ht="39" customHeight="1" x14ac:dyDescent="0.25">
      <c r="A413" s="18">
        <v>412</v>
      </c>
      <c r="B413" s="227" t="s">
        <v>2751</v>
      </c>
      <c r="C413" s="206" t="s">
        <v>2108</v>
      </c>
      <c r="D413" s="228" t="s">
        <v>2752</v>
      </c>
      <c r="E413" s="229" t="s">
        <v>2753</v>
      </c>
      <c r="F413" s="141">
        <v>77.42</v>
      </c>
      <c r="G413" s="160">
        <v>75</v>
      </c>
      <c r="H413" s="53"/>
      <c r="I413" s="257"/>
      <c r="J413" s="161" t="s">
        <v>31</v>
      </c>
      <c r="K413" s="161"/>
      <c r="L413" s="225">
        <v>41275</v>
      </c>
      <c r="M413" s="169"/>
      <c r="N413" s="222">
        <v>2</v>
      </c>
      <c r="O413" s="161">
        <v>1</v>
      </c>
      <c r="P413" s="147"/>
      <c r="Q413" s="26">
        <f t="shared" si="103"/>
        <v>79.290000000000006</v>
      </c>
      <c r="R413" s="27">
        <f t="shared" si="106"/>
        <v>79.294600000000003</v>
      </c>
      <c r="S413" s="28">
        <f t="shared" si="104"/>
        <v>1.8700000000000045</v>
      </c>
      <c r="T413" s="29">
        <f t="shared" si="105"/>
        <v>2.4153965383621863E-2</v>
      </c>
      <c r="U413" s="151"/>
      <c r="V413" s="39"/>
      <c r="W413" s="47">
        <f t="shared" si="99"/>
        <v>80.2851</v>
      </c>
      <c r="X413" s="155">
        <f t="shared" si="100"/>
        <v>80.285148100000001</v>
      </c>
      <c r="Y413" s="28">
        <f t="shared" si="101"/>
        <v>0.99054809999999804</v>
      </c>
      <c r="Z413" s="29">
        <f t="shared" si="102"/>
        <v>1.2491999455196167E-2</v>
      </c>
      <c r="AA413" s="151"/>
    </row>
    <row r="414" spans="1:27" ht="39" customHeight="1" x14ac:dyDescent="0.25">
      <c r="A414" s="18">
        <v>413</v>
      </c>
      <c r="B414" s="227" t="s">
        <v>2751</v>
      </c>
      <c r="C414" s="206" t="s">
        <v>2108</v>
      </c>
      <c r="D414" s="228" t="s">
        <v>2754</v>
      </c>
      <c r="E414" s="229" t="s">
        <v>2755</v>
      </c>
      <c r="F414" s="141">
        <v>309.69</v>
      </c>
      <c r="G414" s="160">
        <v>300</v>
      </c>
      <c r="H414" s="53"/>
      <c r="I414" s="257"/>
      <c r="J414" s="161" t="s">
        <v>31</v>
      </c>
      <c r="K414" s="161"/>
      <c r="L414" s="225">
        <v>41275</v>
      </c>
      <c r="M414" s="169"/>
      <c r="N414" s="222">
        <v>2</v>
      </c>
      <c r="O414" s="161">
        <v>1</v>
      </c>
      <c r="P414" s="147"/>
      <c r="Q414" s="26">
        <f t="shared" si="103"/>
        <v>317.18</v>
      </c>
      <c r="R414" s="27">
        <f t="shared" si="106"/>
        <v>317.18880000000001</v>
      </c>
      <c r="S414" s="28">
        <f t="shared" si="104"/>
        <v>7.4900000000000091</v>
      </c>
      <c r="T414" s="29">
        <f t="shared" si="105"/>
        <v>2.4185475798379055E-2</v>
      </c>
      <c r="U414" s="151"/>
      <c r="V414" s="39"/>
      <c r="W414" s="47">
        <f t="shared" si="99"/>
        <v>321.15109999999999</v>
      </c>
      <c r="X414" s="155">
        <f t="shared" si="100"/>
        <v>321.15112249999999</v>
      </c>
      <c r="Y414" s="28">
        <f t="shared" si="101"/>
        <v>3.9623224999999707</v>
      </c>
      <c r="Z414" s="29">
        <f t="shared" si="102"/>
        <v>1.2492000032787949E-2</v>
      </c>
      <c r="AA414" s="151"/>
    </row>
    <row r="415" spans="1:27" ht="39" customHeight="1" x14ac:dyDescent="0.25">
      <c r="A415" s="18">
        <v>414</v>
      </c>
      <c r="B415" s="227" t="s">
        <v>2739</v>
      </c>
      <c r="C415" s="206" t="s">
        <v>2108</v>
      </c>
      <c r="D415" s="228" t="s">
        <v>2756</v>
      </c>
      <c r="E415" s="229" t="s">
        <v>2755</v>
      </c>
      <c r="F415" s="141">
        <v>36.130000000000003</v>
      </c>
      <c r="G415" s="160">
        <v>35</v>
      </c>
      <c r="H415" s="53"/>
      <c r="I415" s="257"/>
      <c r="J415" s="161" t="s">
        <v>31</v>
      </c>
      <c r="K415" s="161"/>
      <c r="L415" s="225">
        <v>41275</v>
      </c>
      <c r="M415" s="169"/>
      <c r="N415" s="222">
        <v>1</v>
      </c>
      <c r="O415" s="161">
        <v>1</v>
      </c>
      <c r="P415" s="147"/>
      <c r="Q415" s="26">
        <f t="shared" si="103"/>
        <v>37</v>
      </c>
      <c r="R415" s="27">
        <f t="shared" si="106"/>
        <v>37.004800000000003</v>
      </c>
      <c r="S415" s="28">
        <f t="shared" si="104"/>
        <v>0.86999999999999744</v>
      </c>
      <c r="T415" s="29">
        <f t="shared" si="105"/>
        <v>2.4079712150567322E-2</v>
      </c>
      <c r="U415" s="151"/>
      <c r="V415" s="39"/>
      <c r="W415" s="47">
        <f t="shared" si="99"/>
        <v>37.467100000000002</v>
      </c>
      <c r="X415" s="155">
        <f t="shared" si="100"/>
        <v>37.467064000000001</v>
      </c>
      <c r="Y415" s="28">
        <f t="shared" si="101"/>
        <v>0.46226399999999757</v>
      </c>
      <c r="Z415" s="29">
        <f t="shared" si="102"/>
        <v>1.249200103770315E-2</v>
      </c>
      <c r="AA415" s="151"/>
    </row>
    <row r="416" spans="1:27" ht="39" customHeight="1" x14ac:dyDescent="0.25">
      <c r="A416" s="18">
        <v>415</v>
      </c>
      <c r="B416" s="227" t="s">
        <v>2739</v>
      </c>
      <c r="C416" s="206" t="s">
        <v>2108</v>
      </c>
      <c r="D416" s="228" t="s">
        <v>2757</v>
      </c>
      <c r="E416" s="229" t="s">
        <v>2755</v>
      </c>
      <c r="F416" s="141">
        <v>61.93</v>
      </c>
      <c r="G416" s="160">
        <v>60</v>
      </c>
      <c r="H416" s="53"/>
      <c r="I416" s="257"/>
      <c r="J416" s="161" t="s">
        <v>31</v>
      </c>
      <c r="K416" s="161"/>
      <c r="L416" s="225">
        <v>41275</v>
      </c>
      <c r="M416" s="169"/>
      <c r="N416" s="222">
        <v>1</v>
      </c>
      <c r="O416" s="161">
        <v>1</v>
      </c>
      <c r="P416" s="147"/>
      <c r="Q416" s="26">
        <f t="shared" si="103"/>
        <v>63.42</v>
      </c>
      <c r="R416" s="27">
        <f t="shared" si="106"/>
        <v>63.429499999999997</v>
      </c>
      <c r="S416" s="28">
        <f t="shared" si="104"/>
        <v>1.490000000000002</v>
      </c>
      <c r="T416" s="29">
        <f t="shared" si="105"/>
        <v>2.405942192798324E-2</v>
      </c>
      <c r="U416" s="151"/>
      <c r="V416" s="39"/>
      <c r="W416" s="47">
        <f t="shared" si="99"/>
        <v>64.221899999999991</v>
      </c>
      <c r="X416" s="155">
        <f t="shared" si="100"/>
        <v>64.2218613</v>
      </c>
      <c r="Y416" s="28">
        <f t="shared" si="101"/>
        <v>0.79236130000000315</v>
      </c>
      <c r="Z416" s="29">
        <f t="shared" si="102"/>
        <v>1.2491999779282561E-2</v>
      </c>
      <c r="AA416" s="151"/>
    </row>
    <row r="417" spans="1:27" ht="39" customHeight="1" x14ac:dyDescent="0.25">
      <c r="A417" s="18">
        <v>416</v>
      </c>
      <c r="B417" s="227" t="s">
        <v>2751</v>
      </c>
      <c r="C417" s="206" t="s">
        <v>2108</v>
      </c>
      <c r="D417" s="228" t="s">
        <v>2758</v>
      </c>
      <c r="E417" s="229" t="s">
        <v>2759</v>
      </c>
      <c r="F417" s="141">
        <v>56.77</v>
      </c>
      <c r="G417" s="160">
        <v>55</v>
      </c>
      <c r="H417" s="53"/>
      <c r="I417" s="257"/>
      <c r="J417" s="161" t="s">
        <v>31</v>
      </c>
      <c r="K417" s="161"/>
      <c r="L417" s="225">
        <v>41275</v>
      </c>
      <c r="M417" s="169"/>
      <c r="N417" s="222">
        <v>2</v>
      </c>
      <c r="O417" s="161">
        <v>1</v>
      </c>
      <c r="P417" s="147"/>
      <c r="Q417" s="26">
        <f t="shared" si="103"/>
        <v>58.14</v>
      </c>
      <c r="R417" s="27">
        <f t="shared" si="106"/>
        <v>58.144599999999997</v>
      </c>
      <c r="S417" s="28">
        <f t="shared" si="104"/>
        <v>1.3699999999999974</v>
      </c>
      <c r="T417" s="29">
        <f t="shared" si="105"/>
        <v>2.4132464329751583E-2</v>
      </c>
      <c r="U417" s="151"/>
      <c r="V417" s="39"/>
      <c r="W417" s="47">
        <f t="shared" si="99"/>
        <v>58.870899999999999</v>
      </c>
      <c r="X417" s="155">
        <f t="shared" si="100"/>
        <v>58.870942300000003</v>
      </c>
      <c r="Y417" s="28">
        <f t="shared" si="101"/>
        <v>0.72634230000000599</v>
      </c>
      <c r="Z417" s="29">
        <f t="shared" si="102"/>
        <v>1.2491999257024832E-2</v>
      </c>
      <c r="AA417" s="151"/>
    </row>
    <row r="418" spans="1:27" ht="39" customHeight="1" x14ac:dyDescent="0.25">
      <c r="A418" s="18">
        <v>417</v>
      </c>
      <c r="B418" s="162" t="s">
        <v>2760</v>
      </c>
      <c r="C418" s="206" t="s">
        <v>2108</v>
      </c>
      <c r="D418" s="163" t="s">
        <v>2761</v>
      </c>
      <c r="E418" s="164" t="s">
        <v>2762</v>
      </c>
      <c r="F418" s="141">
        <v>72.260000000000005</v>
      </c>
      <c r="G418" s="176">
        <v>70</v>
      </c>
      <c r="H418" s="166"/>
      <c r="I418" s="167"/>
      <c r="J418" s="189" t="s">
        <v>31</v>
      </c>
      <c r="K418" s="168"/>
      <c r="L418" s="225">
        <v>41275</v>
      </c>
      <c r="M418" s="178"/>
      <c r="N418" s="170">
        <v>3</v>
      </c>
      <c r="O418" s="161">
        <v>1</v>
      </c>
      <c r="P418" s="147"/>
      <c r="Q418" s="26">
        <f t="shared" si="103"/>
        <v>74</v>
      </c>
      <c r="R418" s="27">
        <f t="shared" si="106"/>
        <v>74.009699999999995</v>
      </c>
      <c r="S418" s="28">
        <f t="shared" si="104"/>
        <v>1.7399999999999949</v>
      </c>
      <c r="T418" s="29">
        <f t="shared" si="105"/>
        <v>2.4079712150567322E-2</v>
      </c>
      <c r="U418" s="151"/>
      <c r="V418" s="39"/>
      <c r="W418" s="47">
        <f t="shared" si="99"/>
        <v>74.934200000000004</v>
      </c>
      <c r="X418" s="155">
        <f t="shared" si="100"/>
        <v>74.934229200000004</v>
      </c>
      <c r="Y418" s="28">
        <f t="shared" si="101"/>
        <v>0.92452920000000915</v>
      </c>
      <c r="Z418" s="29">
        <f t="shared" si="102"/>
        <v>1.2492000372924214E-2</v>
      </c>
      <c r="AA418" s="151"/>
    </row>
    <row r="419" spans="1:27" ht="39" customHeight="1" x14ac:dyDescent="0.25">
      <c r="A419" s="18">
        <v>418</v>
      </c>
      <c r="B419" s="163" t="s">
        <v>2763</v>
      </c>
      <c r="C419" s="206" t="s">
        <v>2108</v>
      </c>
      <c r="D419" s="228" t="s">
        <v>2764</v>
      </c>
      <c r="E419" s="229" t="s">
        <v>2765</v>
      </c>
      <c r="F419" s="141">
        <v>74.760000000000005</v>
      </c>
      <c r="G419" s="160">
        <v>74.760000000000005</v>
      </c>
      <c r="H419" s="53"/>
      <c r="I419" s="257"/>
      <c r="J419" s="161" t="s">
        <v>31</v>
      </c>
      <c r="K419" s="161"/>
      <c r="L419" s="225">
        <v>41275</v>
      </c>
      <c r="M419" s="169"/>
      <c r="N419" s="222">
        <v>1</v>
      </c>
      <c r="O419" s="161">
        <v>1</v>
      </c>
      <c r="P419" s="147"/>
      <c r="Q419" s="26">
        <f t="shared" si="103"/>
        <v>76.569999999999993</v>
      </c>
      <c r="R419" s="27">
        <f t="shared" si="106"/>
        <v>76.5702</v>
      </c>
      <c r="S419" s="28">
        <f t="shared" si="104"/>
        <v>1.8099999999999881</v>
      </c>
      <c r="T419" s="29">
        <f t="shared" si="105"/>
        <v>2.4210807918672927E-2</v>
      </c>
      <c r="U419" s="258"/>
      <c r="V419" s="39"/>
      <c r="W419" s="47">
        <f t="shared" si="99"/>
        <v>77.526700000000005</v>
      </c>
      <c r="X419" s="155">
        <f t="shared" si="100"/>
        <v>77.526714900000002</v>
      </c>
      <c r="Y419" s="28">
        <f t="shared" si="101"/>
        <v>0.95651490000000194</v>
      </c>
      <c r="Z419" s="29">
        <f t="shared" si="102"/>
        <v>1.2491999498499442E-2</v>
      </c>
      <c r="AA419" s="258"/>
    </row>
    <row r="420" spans="1:27" ht="39" customHeight="1" x14ac:dyDescent="0.25">
      <c r="A420" s="18">
        <v>419</v>
      </c>
      <c r="B420" s="162" t="s">
        <v>2766</v>
      </c>
      <c r="C420" s="206" t="s">
        <v>2108</v>
      </c>
      <c r="D420" s="163" t="s">
        <v>2767</v>
      </c>
      <c r="E420" s="164" t="s">
        <v>2768</v>
      </c>
      <c r="F420" s="141">
        <v>25.8</v>
      </c>
      <c r="G420" s="176">
        <v>25</v>
      </c>
      <c r="H420" s="166"/>
      <c r="I420" s="167"/>
      <c r="J420" s="189" t="s">
        <v>31</v>
      </c>
      <c r="K420" s="168"/>
      <c r="L420" s="225">
        <v>41275</v>
      </c>
      <c r="M420" s="178"/>
      <c r="N420" s="170">
        <v>6</v>
      </c>
      <c r="O420" s="161">
        <v>1</v>
      </c>
      <c r="P420" s="147"/>
      <c r="Q420" s="26">
        <f t="shared" si="103"/>
        <v>26.42</v>
      </c>
      <c r="R420" s="27">
        <f t="shared" si="106"/>
        <v>26.424700000000001</v>
      </c>
      <c r="S420" s="28">
        <f t="shared" si="104"/>
        <v>0.62000000000000099</v>
      </c>
      <c r="T420" s="29">
        <f t="shared" si="105"/>
        <v>2.4031007751938022E-2</v>
      </c>
      <c r="U420" s="151"/>
      <c r="V420" s="39"/>
      <c r="W420" s="47">
        <f t="shared" si="99"/>
        <v>26.754799999999999</v>
      </c>
      <c r="X420" s="155">
        <f t="shared" si="100"/>
        <v>26.754797400000001</v>
      </c>
      <c r="Y420" s="28">
        <f t="shared" si="101"/>
        <v>0.33009739999999965</v>
      </c>
      <c r="Z420" s="29">
        <f t="shared" si="102"/>
        <v>1.2492001801344939E-2</v>
      </c>
      <c r="AA420" s="151"/>
    </row>
    <row r="421" spans="1:27" ht="39" customHeight="1" x14ac:dyDescent="0.25">
      <c r="A421" s="18">
        <v>420</v>
      </c>
      <c r="B421" s="162" t="s">
        <v>2766</v>
      </c>
      <c r="C421" s="206" t="s">
        <v>2108</v>
      </c>
      <c r="D421" s="163" t="s">
        <v>2769</v>
      </c>
      <c r="E421" s="164" t="s">
        <v>2768</v>
      </c>
      <c r="F421" s="141" t="s">
        <v>2113</v>
      </c>
      <c r="G421" s="176" t="s">
        <v>2113</v>
      </c>
      <c r="H421" s="166"/>
      <c r="I421" s="167"/>
      <c r="J421" s="189" t="s">
        <v>26</v>
      </c>
      <c r="K421" s="168"/>
      <c r="L421" s="177" t="s">
        <v>2113</v>
      </c>
      <c r="M421" s="178"/>
      <c r="N421" s="170">
        <v>6</v>
      </c>
      <c r="O421" s="161">
        <v>6</v>
      </c>
      <c r="P421" s="147"/>
      <c r="Q421" s="172" t="s">
        <v>2113</v>
      </c>
      <c r="R421" s="149"/>
      <c r="S421" s="195"/>
      <c r="T421" s="196"/>
      <c r="U421" s="151"/>
      <c r="V421" s="39"/>
      <c r="W421" s="152" t="str">
        <f>Q421</f>
        <v>Calculation</v>
      </c>
      <c r="X421" s="149">
        <f>R421</f>
        <v>0</v>
      </c>
      <c r="Y421" s="149">
        <f t="shared" ref="Y421:Z421" si="107">S421</f>
        <v>0</v>
      </c>
      <c r="Z421" s="149">
        <f t="shared" si="107"/>
        <v>0</v>
      </c>
      <c r="AA421" s="151"/>
    </row>
    <row r="422" spans="1:27" ht="60" x14ac:dyDescent="0.25">
      <c r="A422" s="18">
        <v>421</v>
      </c>
      <c r="B422" s="162" t="s">
        <v>2770</v>
      </c>
      <c r="C422" s="206" t="s">
        <v>2108</v>
      </c>
      <c r="D422" s="259" t="s">
        <v>2771</v>
      </c>
      <c r="E422" s="164">
        <v>123.3</v>
      </c>
      <c r="F422" s="141">
        <v>70</v>
      </c>
      <c r="G422" s="176">
        <v>70</v>
      </c>
      <c r="H422" s="166"/>
      <c r="I422" s="167"/>
      <c r="J422" s="189" t="s">
        <v>31</v>
      </c>
      <c r="K422" s="168"/>
      <c r="L422" s="177">
        <v>41275</v>
      </c>
      <c r="M422" s="178"/>
      <c r="N422" s="170">
        <v>2</v>
      </c>
      <c r="O422" s="161">
        <v>1</v>
      </c>
      <c r="P422" s="147"/>
      <c r="Q422" s="26">
        <f t="shared" ref="Q422:Q429" si="108">IF(O422=1,INT(F422*$U$1*100)/100,F422)</f>
        <v>71.69</v>
      </c>
      <c r="R422" s="27">
        <f t="shared" ref="R422:R429" si="109">IF(O422=1,INT(F422*$U$1*10000)/10000,F422)</f>
        <v>71.694900000000004</v>
      </c>
      <c r="S422" s="28">
        <f t="shared" ref="S422:S445" si="110">Q422-F422</f>
        <v>1.6899999999999977</v>
      </c>
      <c r="T422" s="29">
        <f t="shared" ref="T422:T445" si="111">IF(F422&lt;&gt;0,S422/F422,0)</f>
        <v>2.4142857142857112E-2</v>
      </c>
      <c r="U422" s="151"/>
      <c r="V422" s="39"/>
      <c r="W422" s="47">
        <f t="shared" ref="W422:W459" si="112">IF(O422=1,ROUND(R422*$AA$1*100,2)/100,R422)</f>
        <v>72.590500000000006</v>
      </c>
      <c r="X422" s="155">
        <f t="shared" ref="X422:X459" si="113">IF(O422=1,ROUND(R422*$AA$1*1000,4)/1000,R422)</f>
        <v>72.590512700000005</v>
      </c>
      <c r="Y422" s="28">
        <f t="shared" ref="Y422:Y459" si="114">X422-R422</f>
        <v>0.89561270000000093</v>
      </c>
      <c r="Z422" s="29">
        <f t="shared" ref="Z422:Z459" si="115">IF(R422&lt;&gt;0,Y422/R422,0)</f>
        <v>1.2492000128321553E-2</v>
      </c>
      <c r="AA422" s="151"/>
    </row>
    <row r="423" spans="1:27" ht="60" x14ac:dyDescent="0.25">
      <c r="A423" s="18">
        <v>422</v>
      </c>
      <c r="B423" s="162" t="s">
        <v>2772</v>
      </c>
      <c r="C423" s="206" t="s">
        <v>2108</v>
      </c>
      <c r="D423" s="259" t="s">
        <v>2773</v>
      </c>
      <c r="E423" s="164">
        <v>123.3</v>
      </c>
      <c r="F423" s="141">
        <v>75</v>
      </c>
      <c r="G423" s="176">
        <v>75</v>
      </c>
      <c r="H423" s="166"/>
      <c r="I423" s="167"/>
      <c r="J423" s="189" t="s">
        <v>31</v>
      </c>
      <c r="K423" s="168"/>
      <c r="L423" s="177">
        <v>41275</v>
      </c>
      <c r="M423" s="178"/>
      <c r="N423" s="170">
        <v>2</v>
      </c>
      <c r="O423" s="161">
        <v>1</v>
      </c>
      <c r="P423" s="147"/>
      <c r="Q423" s="26">
        <f t="shared" si="108"/>
        <v>76.81</v>
      </c>
      <c r="R423" s="27">
        <f t="shared" si="109"/>
        <v>76.816000000000003</v>
      </c>
      <c r="S423" s="28">
        <f t="shared" si="110"/>
        <v>1.8100000000000023</v>
      </c>
      <c r="T423" s="29">
        <f t="shared" si="111"/>
        <v>2.4133333333333364E-2</v>
      </c>
      <c r="U423" s="151"/>
      <c r="V423" s="39"/>
      <c r="W423" s="47">
        <f t="shared" si="112"/>
        <v>77.775599999999997</v>
      </c>
      <c r="X423" s="155">
        <f t="shared" si="113"/>
        <v>77.775585500000005</v>
      </c>
      <c r="Y423" s="28">
        <f t="shared" si="114"/>
        <v>0.95958550000000287</v>
      </c>
      <c r="Z423" s="29">
        <f t="shared" si="115"/>
        <v>1.2492000364507431E-2</v>
      </c>
      <c r="AA423" s="151"/>
    </row>
    <row r="424" spans="1:27" ht="60" x14ac:dyDescent="0.25">
      <c r="A424" s="18">
        <v>423</v>
      </c>
      <c r="B424" s="162" t="s">
        <v>2772</v>
      </c>
      <c r="C424" s="206" t="s">
        <v>2108</v>
      </c>
      <c r="D424" s="259" t="s">
        <v>2774</v>
      </c>
      <c r="E424" s="164">
        <v>123.3</v>
      </c>
      <c r="F424" s="141">
        <v>70</v>
      </c>
      <c r="G424" s="176">
        <v>70</v>
      </c>
      <c r="H424" s="166"/>
      <c r="I424" s="167"/>
      <c r="J424" s="189" t="s">
        <v>31</v>
      </c>
      <c r="K424" s="168"/>
      <c r="L424" s="177">
        <v>41275</v>
      </c>
      <c r="M424" s="178"/>
      <c r="N424" s="170">
        <v>2</v>
      </c>
      <c r="O424" s="161">
        <v>1</v>
      </c>
      <c r="P424" s="147"/>
      <c r="Q424" s="26">
        <f t="shared" si="108"/>
        <v>71.69</v>
      </c>
      <c r="R424" s="27">
        <f t="shared" si="109"/>
        <v>71.694900000000004</v>
      </c>
      <c r="S424" s="28">
        <f t="shared" si="110"/>
        <v>1.6899999999999977</v>
      </c>
      <c r="T424" s="29">
        <f t="shared" si="111"/>
        <v>2.4142857142857112E-2</v>
      </c>
      <c r="U424" s="151"/>
      <c r="V424" s="39"/>
      <c r="W424" s="47">
        <f t="shared" si="112"/>
        <v>72.590500000000006</v>
      </c>
      <c r="X424" s="155">
        <f t="shared" si="113"/>
        <v>72.590512700000005</v>
      </c>
      <c r="Y424" s="28">
        <f t="shared" si="114"/>
        <v>0.89561270000000093</v>
      </c>
      <c r="Z424" s="29">
        <f t="shared" si="115"/>
        <v>1.2492000128321553E-2</v>
      </c>
      <c r="AA424" s="151"/>
    </row>
    <row r="425" spans="1:27" ht="39" customHeight="1" x14ac:dyDescent="0.25">
      <c r="A425" s="18">
        <v>424</v>
      </c>
      <c r="B425" s="162" t="s">
        <v>2775</v>
      </c>
      <c r="C425" s="206" t="s">
        <v>2108</v>
      </c>
      <c r="D425" s="163" t="s">
        <v>2776</v>
      </c>
      <c r="E425" s="164">
        <v>121.6</v>
      </c>
      <c r="F425" s="141">
        <v>70</v>
      </c>
      <c r="G425" s="176">
        <v>70</v>
      </c>
      <c r="H425" s="166"/>
      <c r="I425" s="167"/>
      <c r="J425" s="189" t="s">
        <v>31</v>
      </c>
      <c r="K425" s="168"/>
      <c r="L425" s="177">
        <v>41275</v>
      </c>
      <c r="M425" s="178"/>
      <c r="N425" s="170">
        <v>2</v>
      </c>
      <c r="O425" s="161">
        <v>1</v>
      </c>
      <c r="P425" s="147"/>
      <c r="Q425" s="26">
        <f t="shared" si="108"/>
        <v>71.69</v>
      </c>
      <c r="R425" s="27">
        <f t="shared" si="109"/>
        <v>71.694900000000004</v>
      </c>
      <c r="S425" s="28">
        <f t="shared" si="110"/>
        <v>1.6899999999999977</v>
      </c>
      <c r="T425" s="29">
        <f t="shared" si="111"/>
        <v>2.4142857142857112E-2</v>
      </c>
      <c r="U425" s="151"/>
      <c r="V425" s="39"/>
      <c r="W425" s="47">
        <f t="shared" si="112"/>
        <v>72.590500000000006</v>
      </c>
      <c r="X425" s="155">
        <f t="shared" si="113"/>
        <v>72.590512700000005</v>
      </c>
      <c r="Y425" s="28">
        <f t="shared" si="114"/>
        <v>0.89561270000000093</v>
      </c>
      <c r="Z425" s="29">
        <f t="shared" si="115"/>
        <v>1.2492000128321553E-2</v>
      </c>
      <c r="AA425" s="151"/>
    </row>
    <row r="426" spans="1:27" ht="39" customHeight="1" x14ac:dyDescent="0.25">
      <c r="A426" s="18">
        <v>425</v>
      </c>
      <c r="B426" s="162" t="s">
        <v>2777</v>
      </c>
      <c r="C426" s="206" t="s">
        <v>2108</v>
      </c>
      <c r="D426" s="162" t="s">
        <v>2778</v>
      </c>
      <c r="E426" s="167" t="s">
        <v>2779</v>
      </c>
      <c r="F426" s="141">
        <v>70</v>
      </c>
      <c r="G426" s="176">
        <v>70</v>
      </c>
      <c r="H426" s="166"/>
      <c r="I426" s="167"/>
      <c r="J426" s="189" t="s">
        <v>31</v>
      </c>
      <c r="K426" s="168"/>
      <c r="L426" s="177">
        <v>41275</v>
      </c>
      <c r="M426" s="178"/>
      <c r="N426" s="170">
        <v>2</v>
      </c>
      <c r="O426" s="161">
        <v>1</v>
      </c>
      <c r="P426" s="147"/>
      <c r="Q426" s="26">
        <f t="shared" si="108"/>
        <v>71.69</v>
      </c>
      <c r="R426" s="27">
        <f t="shared" si="109"/>
        <v>71.694900000000004</v>
      </c>
      <c r="S426" s="28">
        <f t="shared" si="110"/>
        <v>1.6899999999999977</v>
      </c>
      <c r="T426" s="29">
        <f t="shared" si="111"/>
        <v>2.4142857142857112E-2</v>
      </c>
      <c r="U426" s="151"/>
      <c r="V426" s="39"/>
      <c r="W426" s="47">
        <f t="shared" si="112"/>
        <v>72.590500000000006</v>
      </c>
      <c r="X426" s="155">
        <f t="shared" si="113"/>
        <v>72.590512700000005</v>
      </c>
      <c r="Y426" s="28">
        <f t="shared" si="114"/>
        <v>0.89561270000000093</v>
      </c>
      <c r="Z426" s="29">
        <f t="shared" si="115"/>
        <v>1.2492000128321553E-2</v>
      </c>
      <c r="AA426" s="151"/>
    </row>
    <row r="427" spans="1:27" ht="39" customHeight="1" x14ac:dyDescent="0.25">
      <c r="A427" s="18">
        <v>426</v>
      </c>
      <c r="B427" s="162" t="s">
        <v>2780</v>
      </c>
      <c r="C427" s="206" t="s">
        <v>2108</v>
      </c>
      <c r="D427" s="163" t="s">
        <v>2781</v>
      </c>
      <c r="E427" s="167" t="s">
        <v>2782</v>
      </c>
      <c r="F427" s="141">
        <v>103.23</v>
      </c>
      <c r="G427" s="176">
        <v>100</v>
      </c>
      <c r="H427" s="166"/>
      <c r="I427" s="115"/>
      <c r="J427" s="168" t="s">
        <v>31</v>
      </c>
      <c r="K427" s="168"/>
      <c r="L427" s="177">
        <v>41275</v>
      </c>
      <c r="M427" s="178"/>
      <c r="N427" s="170">
        <v>6</v>
      </c>
      <c r="O427" s="161">
        <v>1</v>
      </c>
      <c r="P427" s="147"/>
      <c r="Q427" s="26">
        <f t="shared" si="108"/>
        <v>105.72</v>
      </c>
      <c r="R427" s="27">
        <f t="shared" si="109"/>
        <v>105.7296</v>
      </c>
      <c r="S427" s="28">
        <f t="shared" si="110"/>
        <v>2.4899999999999949</v>
      </c>
      <c r="T427" s="29">
        <f t="shared" si="111"/>
        <v>2.4120895088636973E-2</v>
      </c>
      <c r="U427" s="151"/>
      <c r="V427" s="39"/>
      <c r="W427" s="47">
        <f t="shared" si="112"/>
        <v>107.05040000000001</v>
      </c>
      <c r="X427" s="155">
        <f t="shared" si="113"/>
        <v>107.05037420000001</v>
      </c>
      <c r="Y427" s="28">
        <f t="shared" si="114"/>
        <v>1.3207742000000025</v>
      </c>
      <c r="Z427" s="29">
        <f t="shared" si="115"/>
        <v>1.2492000348057709E-2</v>
      </c>
      <c r="AA427" s="151"/>
    </row>
    <row r="428" spans="1:27" ht="39" customHeight="1" x14ac:dyDescent="0.25">
      <c r="A428" s="18">
        <v>427</v>
      </c>
      <c r="B428" s="162" t="s">
        <v>2780</v>
      </c>
      <c r="C428" s="206" t="s">
        <v>2108</v>
      </c>
      <c r="D428" s="163" t="s">
        <v>2783</v>
      </c>
      <c r="E428" s="167" t="s">
        <v>2782</v>
      </c>
      <c r="F428" s="141">
        <v>70</v>
      </c>
      <c r="G428" s="176">
        <v>70</v>
      </c>
      <c r="H428" s="166"/>
      <c r="I428" s="260"/>
      <c r="J428" s="143" t="s">
        <v>31</v>
      </c>
      <c r="K428" s="168"/>
      <c r="L428" s="177">
        <v>41275</v>
      </c>
      <c r="M428" s="178"/>
      <c r="N428" s="170">
        <v>6</v>
      </c>
      <c r="O428" s="161">
        <v>1</v>
      </c>
      <c r="P428" s="147"/>
      <c r="Q428" s="26">
        <f t="shared" si="108"/>
        <v>71.69</v>
      </c>
      <c r="R428" s="27">
        <f t="shared" si="109"/>
        <v>71.694900000000004</v>
      </c>
      <c r="S428" s="28">
        <f t="shared" si="110"/>
        <v>1.6899999999999977</v>
      </c>
      <c r="T428" s="29">
        <f t="shared" si="111"/>
        <v>2.4142857142857112E-2</v>
      </c>
      <c r="U428" s="151"/>
      <c r="V428" s="39"/>
      <c r="W428" s="47">
        <f t="shared" si="112"/>
        <v>72.590500000000006</v>
      </c>
      <c r="X428" s="155">
        <f t="shared" si="113"/>
        <v>72.590512700000005</v>
      </c>
      <c r="Y428" s="28">
        <f t="shared" si="114"/>
        <v>0.89561270000000093</v>
      </c>
      <c r="Z428" s="29">
        <f t="shared" si="115"/>
        <v>1.2492000128321553E-2</v>
      </c>
      <c r="AA428" s="151"/>
    </row>
    <row r="429" spans="1:27" ht="39" customHeight="1" x14ac:dyDescent="0.25">
      <c r="A429" s="18">
        <v>428</v>
      </c>
      <c r="B429" s="163" t="s">
        <v>2784</v>
      </c>
      <c r="C429" s="206" t="s">
        <v>2108</v>
      </c>
      <c r="D429" s="163" t="s">
        <v>2785</v>
      </c>
      <c r="E429" s="167" t="s">
        <v>2786</v>
      </c>
      <c r="F429" s="141">
        <v>70</v>
      </c>
      <c r="G429" s="176">
        <v>70</v>
      </c>
      <c r="H429" s="166"/>
      <c r="I429" s="167"/>
      <c r="J429" s="143" t="s">
        <v>31</v>
      </c>
      <c r="K429" s="168"/>
      <c r="L429" s="177">
        <v>41275</v>
      </c>
      <c r="M429" s="178"/>
      <c r="N429" s="170">
        <v>2</v>
      </c>
      <c r="O429" s="161">
        <v>1</v>
      </c>
      <c r="P429" s="147"/>
      <c r="Q429" s="26">
        <f t="shared" si="108"/>
        <v>71.69</v>
      </c>
      <c r="R429" s="27">
        <f t="shared" si="109"/>
        <v>71.694900000000004</v>
      </c>
      <c r="S429" s="28">
        <f t="shared" si="110"/>
        <v>1.6899999999999977</v>
      </c>
      <c r="T429" s="29">
        <f t="shared" si="111"/>
        <v>2.4142857142857112E-2</v>
      </c>
      <c r="U429" s="151"/>
      <c r="V429" s="39"/>
      <c r="W429" s="47">
        <f t="shared" si="112"/>
        <v>72.590500000000006</v>
      </c>
      <c r="X429" s="155">
        <f t="shared" si="113"/>
        <v>72.590512700000005</v>
      </c>
      <c r="Y429" s="28">
        <f t="shared" si="114"/>
        <v>0.89561270000000093</v>
      </c>
      <c r="Z429" s="29">
        <f t="shared" si="115"/>
        <v>1.2492000128321553E-2</v>
      </c>
      <c r="AA429" s="151"/>
    </row>
    <row r="430" spans="1:27" ht="61.5" customHeight="1" x14ac:dyDescent="0.25">
      <c r="A430" s="18">
        <v>429</v>
      </c>
      <c r="B430" s="239" t="s">
        <v>2787</v>
      </c>
      <c r="C430" s="206" t="s">
        <v>2108</v>
      </c>
      <c r="D430" s="139" t="s">
        <v>2788</v>
      </c>
      <c r="E430" s="140" t="s">
        <v>2789</v>
      </c>
      <c r="F430" s="141">
        <v>350</v>
      </c>
      <c r="G430" s="153">
        <v>350</v>
      </c>
      <c r="H430" s="53"/>
      <c r="I430" s="138" t="s">
        <v>2790</v>
      </c>
      <c r="J430" s="143" t="s">
        <v>31</v>
      </c>
      <c r="K430" s="261" t="s">
        <v>2791</v>
      </c>
      <c r="L430" s="154">
        <v>41091</v>
      </c>
      <c r="M430" s="256"/>
      <c r="N430" s="146">
        <v>6</v>
      </c>
      <c r="O430" s="161">
        <v>1</v>
      </c>
      <c r="P430" s="147"/>
      <c r="Q430" s="26">
        <f>F430</f>
        <v>350</v>
      </c>
      <c r="R430" s="27">
        <f>Q430</f>
        <v>350</v>
      </c>
      <c r="S430" s="28">
        <f t="shared" si="110"/>
        <v>0</v>
      </c>
      <c r="T430" s="29">
        <f t="shared" si="111"/>
        <v>0</v>
      </c>
      <c r="U430" s="151"/>
      <c r="V430" s="39"/>
      <c r="W430" s="47">
        <f t="shared" si="112"/>
        <v>354.37220000000002</v>
      </c>
      <c r="X430" s="155">
        <f t="shared" si="113"/>
        <v>354.37220000000002</v>
      </c>
      <c r="Y430" s="28">
        <f t="shared" si="114"/>
        <v>4.3722000000000207</v>
      </c>
      <c r="Z430" s="29">
        <f t="shared" si="115"/>
        <v>1.2492000000000059E-2</v>
      </c>
      <c r="AA430" s="151"/>
    </row>
    <row r="431" spans="1:27" ht="39" customHeight="1" x14ac:dyDescent="0.25">
      <c r="A431" s="18">
        <v>430</v>
      </c>
      <c r="B431" s="239" t="s">
        <v>2787</v>
      </c>
      <c r="C431" s="206" t="s">
        <v>2108</v>
      </c>
      <c r="D431" s="139" t="s">
        <v>2792</v>
      </c>
      <c r="E431" s="140" t="s">
        <v>2789</v>
      </c>
      <c r="F431" s="141">
        <v>75</v>
      </c>
      <c r="G431" s="153">
        <v>75</v>
      </c>
      <c r="H431" s="53"/>
      <c r="I431" s="138" t="s">
        <v>2790</v>
      </c>
      <c r="J431" s="143" t="s">
        <v>31</v>
      </c>
      <c r="K431" s="261" t="s">
        <v>2793</v>
      </c>
      <c r="L431" s="154">
        <v>41091</v>
      </c>
      <c r="M431" s="256"/>
      <c r="N431" s="146">
        <v>1</v>
      </c>
      <c r="O431" s="161">
        <v>1</v>
      </c>
      <c r="P431" s="147"/>
      <c r="Q431" s="26">
        <f>F431</f>
        <v>75</v>
      </c>
      <c r="R431" s="27">
        <f>Q431</f>
        <v>75</v>
      </c>
      <c r="S431" s="28">
        <f t="shared" si="110"/>
        <v>0</v>
      </c>
      <c r="T431" s="29">
        <f t="shared" si="111"/>
        <v>0</v>
      </c>
      <c r="U431" s="151"/>
      <c r="V431" s="39"/>
      <c r="W431" s="47">
        <f t="shared" si="112"/>
        <v>75.936899999999994</v>
      </c>
      <c r="X431" s="155">
        <f t="shared" si="113"/>
        <v>75.936899999999994</v>
      </c>
      <c r="Y431" s="28">
        <f t="shared" si="114"/>
        <v>0.93689999999999429</v>
      </c>
      <c r="Z431" s="29">
        <f t="shared" si="115"/>
        <v>1.2491999999999923E-2</v>
      </c>
      <c r="AA431" s="151"/>
    </row>
    <row r="432" spans="1:27" ht="39" customHeight="1" x14ac:dyDescent="0.25">
      <c r="A432" s="18">
        <v>431</v>
      </c>
      <c r="B432" s="239" t="s">
        <v>2787</v>
      </c>
      <c r="C432" s="206" t="s">
        <v>2108</v>
      </c>
      <c r="D432" s="139" t="s">
        <v>2794</v>
      </c>
      <c r="E432" s="140" t="s">
        <v>2789</v>
      </c>
      <c r="F432" s="141">
        <v>75</v>
      </c>
      <c r="G432" s="153">
        <v>75</v>
      </c>
      <c r="H432" s="53"/>
      <c r="I432" s="138" t="s">
        <v>2790</v>
      </c>
      <c r="J432" s="143" t="s">
        <v>31</v>
      </c>
      <c r="K432" s="261" t="s">
        <v>2793</v>
      </c>
      <c r="L432" s="154">
        <v>41091</v>
      </c>
      <c r="M432" s="256"/>
      <c r="N432" s="146">
        <v>1</v>
      </c>
      <c r="O432" s="161">
        <v>1</v>
      </c>
      <c r="P432" s="147"/>
      <c r="Q432" s="26">
        <f>F432</f>
        <v>75</v>
      </c>
      <c r="R432" s="27">
        <f>Q432</f>
        <v>75</v>
      </c>
      <c r="S432" s="28">
        <f t="shared" si="110"/>
        <v>0</v>
      </c>
      <c r="T432" s="29">
        <f t="shared" si="111"/>
        <v>0</v>
      </c>
      <c r="U432" s="151"/>
      <c r="V432" s="39"/>
      <c r="W432" s="47">
        <f t="shared" si="112"/>
        <v>75.936899999999994</v>
      </c>
      <c r="X432" s="155">
        <f t="shared" si="113"/>
        <v>75.936899999999994</v>
      </c>
      <c r="Y432" s="28">
        <f t="shared" si="114"/>
        <v>0.93689999999999429</v>
      </c>
      <c r="Z432" s="29">
        <f t="shared" si="115"/>
        <v>1.2491999999999923E-2</v>
      </c>
      <c r="AA432" s="151"/>
    </row>
    <row r="433" spans="1:27" ht="39" customHeight="1" x14ac:dyDescent="0.25">
      <c r="A433" s="18">
        <v>432</v>
      </c>
      <c r="B433" s="239" t="s">
        <v>2787</v>
      </c>
      <c r="C433" s="206" t="s">
        <v>2108</v>
      </c>
      <c r="D433" s="139" t="s">
        <v>2795</v>
      </c>
      <c r="E433" s="140" t="s">
        <v>2789</v>
      </c>
      <c r="F433" s="141">
        <v>75</v>
      </c>
      <c r="G433" s="153">
        <v>75</v>
      </c>
      <c r="H433" s="53"/>
      <c r="I433" s="138" t="s">
        <v>2790</v>
      </c>
      <c r="J433" s="143" t="s">
        <v>31</v>
      </c>
      <c r="K433" s="261" t="s">
        <v>2793</v>
      </c>
      <c r="L433" s="154">
        <v>41091</v>
      </c>
      <c r="N433" s="146">
        <v>1</v>
      </c>
      <c r="O433" s="161">
        <v>1</v>
      </c>
      <c r="P433" s="147"/>
      <c r="Q433" s="26">
        <f>F433</f>
        <v>75</v>
      </c>
      <c r="R433" s="27">
        <f>Q433</f>
        <v>75</v>
      </c>
      <c r="S433" s="28">
        <f t="shared" si="110"/>
        <v>0</v>
      </c>
      <c r="T433" s="29">
        <f t="shared" si="111"/>
        <v>0</v>
      </c>
      <c r="U433" s="151"/>
      <c r="V433" s="39"/>
      <c r="W433" s="47">
        <f t="shared" si="112"/>
        <v>75.936899999999994</v>
      </c>
      <c r="X433" s="155">
        <f t="shared" si="113"/>
        <v>75.936899999999994</v>
      </c>
      <c r="Y433" s="28">
        <f t="shared" si="114"/>
        <v>0.93689999999999429</v>
      </c>
      <c r="Z433" s="29">
        <f t="shared" si="115"/>
        <v>1.2491999999999923E-2</v>
      </c>
      <c r="AA433" s="151"/>
    </row>
    <row r="434" spans="1:27" ht="39" customHeight="1" x14ac:dyDescent="0.25">
      <c r="A434" s="18">
        <v>433</v>
      </c>
      <c r="B434" s="227" t="s">
        <v>2796</v>
      </c>
      <c r="C434" s="206" t="s">
        <v>2108</v>
      </c>
      <c r="D434" s="228" t="s">
        <v>2797</v>
      </c>
      <c r="E434" s="229" t="s">
        <v>2798</v>
      </c>
      <c r="F434" s="141">
        <v>258.07</v>
      </c>
      <c r="G434" s="160">
        <v>250</v>
      </c>
      <c r="H434" s="53"/>
      <c r="I434" s="167"/>
      <c r="J434" s="161" t="s">
        <v>31</v>
      </c>
      <c r="K434" s="161"/>
      <c r="L434" s="225">
        <v>41275</v>
      </c>
      <c r="M434" s="169"/>
      <c r="N434" s="222">
        <v>6</v>
      </c>
      <c r="O434" s="161">
        <v>1</v>
      </c>
      <c r="P434" s="147"/>
      <c r="Q434" s="26">
        <f t="shared" ref="Q434:Q445" si="116">IF(O434=1,INT(F434*$U$1*100)/100,F434)</f>
        <v>264.31</v>
      </c>
      <c r="R434" s="27">
        <f t="shared" ref="R434:R459" si="117">IF(O434=1,INT(F434*$U$1*10000)/10000,F434)</f>
        <v>264.31889999999999</v>
      </c>
      <c r="S434" s="28">
        <f t="shared" si="110"/>
        <v>6.2400000000000091</v>
      </c>
      <c r="T434" s="29">
        <f t="shared" si="111"/>
        <v>2.4179486185918586E-2</v>
      </c>
      <c r="U434" s="151"/>
      <c r="V434" s="39"/>
      <c r="W434" s="47">
        <f t="shared" si="112"/>
        <v>267.62080000000003</v>
      </c>
      <c r="X434" s="155">
        <f t="shared" si="113"/>
        <v>267.62077169999998</v>
      </c>
      <c r="Y434" s="28">
        <f t="shared" si="114"/>
        <v>3.3018716999999924</v>
      </c>
      <c r="Z434" s="29">
        <f t="shared" si="115"/>
        <v>1.2492000004539943E-2</v>
      </c>
      <c r="AA434" s="151"/>
    </row>
    <row r="435" spans="1:27" ht="39" customHeight="1" x14ac:dyDescent="0.25">
      <c r="A435" s="18">
        <v>434</v>
      </c>
      <c r="B435" s="239" t="s">
        <v>2799</v>
      </c>
      <c r="C435" s="206" t="s">
        <v>2108</v>
      </c>
      <c r="D435" s="139" t="s">
        <v>2800</v>
      </c>
      <c r="E435" s="140" t="s">
        <v>2801</v>
      </c>
      <c r="F435" s="141">
        <v>2064.6</v>
      </c>
      <c r="G435" s="153">
        <v>2000</v>
      </c>
      <c r="H435" s="53"/>
      <c r="I435" s="138"/>
      <c r="J435" s="143" t="s">
        <v>31</v>
      </c>
      <c r="K435" s="143"/>
      <c r="L435" s="225">
        <v>41275</v>
      </c>
      <c r="M435" s="145"/>
      <c r="N435" s="146">
        <v>1</v>
      </c>
      <c r="O435" s="143">
        <v>1</v>
      </c>
      <c r="P435" s="147"/>
      <c r="Q435" s="26">
        <f t="shared" si="116"/>
        <v>2114.59</v>
      </c>
      <c r="R435" s="27">
        <f t="shared" si="117"/>
        <v>2114.5922</v>
      </c>
      <c r="S435" s="28">
        <f t="shared" si="110"/>
        <v>49.990000000000236</v>
      </c>
      <c r="T435" s="29">
        <f t="shared" si="111"/>
        <v>2.421292260001949E-2</v>
      </c>
      <c r="U435" s="151"/>
      <c r="V435" s="39"/>
      <c r="W435" s="47">
        <f t="shared" si="112"/>
        <v>2141.0077000000001</v>
      </c>
      <c r="X435" s="155">
        <f t="shared" si="113"/>
        <v>2141.0076858000002</v>
      </c>
      <c r="Y435" s="28">
        <f t="shared" si="114"/>
        <v>26.41548580000017</v>
      </c>
      <c r="Z435" s="29">
        <f t="shared" si="115"/>
        <v>1.2492000017781286E-2</v>
      </c>
      <c r="AA435" s="151"/>
    </row>
    <row r="436" spans="1:27" ht="39" customHeight="1" x14ac:dyDescent="0.25">
      <c r="A436" s="18">
        <v>435</v>
      </c>
      <c r="B436" s="239" t="s">
        <v>2799</v>
      </c>
      <c r="C436" s="206" t="s">
        <v>2108</v>
      </c>
      <c r="D436" s="139" t="s">
        <v>2802</v>
      </c>
      <c r="E436" s="140" t="s">
        <v>2803</v>
      </c>
      <c r="F436" s="141">
        <v>1032.3</v>
      </c>
      <c r="G436" s="153">
        <v>1000</v>
      </c>
      <c r="H436" s="53"/>
      <c r="I436" s="138"/>
      <c r="J436" s="143" t="s">
        <v>31</v>
      </c>
      <c r="K436" s="143"/>
      <c r="L436" s="225">
        <v>41275</v>
      </c>
      <c r="M436" s="145"/>
      <c r="N436" s="146">
        <v>1</v>
      </c>
      <c r="O436" s="143">
        <v>1</v>
      </c>
      <c r="P436" s="147"/>
      <c r="Q436" s="26">
        <f t="shared" si="116"/>
        <v>1057.29</v>
      </c>
      <c r="R436" s="27">
        <f t="shared" si="117"/>
        <v>1057.2961</v>
      </c>
      <c r="S436" s="28">
        <f t="shared" si="110"/>
        <v>24.990000000000009</v>
      </c>
      <c r="T436" s="29">
        <f t="shared" si="111"/>
        <v>2.4208079046788733E-2</v>
      </c>
      <c r="U436" s="151"/>
      <c r="V436" s="39"/>
      <c r="W436" s="47">
        <f t="shared" si="112"/>
        <v>1070.5038</v>
      </c>
      <c r="X436" s="155">
        <f t="shared" si="113"/>
        <v>1070.5038429000001</v>
      </c>
      <c r="Y436" s="28">
        <f t="shared" si="114"/>
        <v>13.207742900000085</v>
      </c>
      <c r="Z436" s="29">
        <f t="shared" si="115"/>
        <v>1.2492000017781286E-2</v>
      </c>
      <c r="AA436" s="151"/>
    </row>
    <row r="437" spans="1:27" ht="39" customHeight="1" x14ac:dyDescent="0.25">
      <c r="A437" s="18">
        <v>436</v>
      </c>
      <c r="B437" s="239" t="s">
        <v>2799</v>
      </c>
      <c r="C437" s="206" t="s">
        <v>2108</v>
      </c>
      <c r="D437" s="139" t="s">
        <v>2804</v>
      </c>
      <c r="E437" s="140" t="s">
        <v>2805</v>
      </c>
      <c r="F437" s="141">
        <v>1032.3</v>
      </c>
      <c r="G437" s="153">
        <v>1000</v>
      </c>
      <c r="H437" s="53"/>
      <c r="I437" s="138"/>
      <c r="J437" s="143" t="s">
        <v>31</v>
      </c>
      <c r="K437" s="143"/>
      <c r="L437" s="225">
        <v>41275</v>
      </c>
      <c r="M437" s="145"/>
      <c r="N437" s="146">
        <v>1</v>
      </c>
      <c r="O437" s="143">
        <v>1</v>
      </c>
      <c r="P437" s="147"/>
      <c r="Q437" s="26">
        <f t="shared" si="116"/>
        <v>1057.29</v>
      </c>
      <c r="R437" s="27">
        <f t="shared" si="117"/>
        <v>1057.2961</v>
      </c>
      <c r="S437" s="28">
        <f t="shared" si="110"/>
        <v>24.990000000000009</v>
      </c>
      <c r="T437" s="29">
        <f t="shared" si="111"/>
        <v>2.4208079046788733E-2</v>
      </c>
      <c r="U437" s="151"/>
      <c r="V437" s="39"/>
      <c r="W437" s="47">
        <f t="shared" si="112"/>
        <v>1070.5038</v>
      </c>
      <c r="X437" s="155">
        <f t="shared" si="113"/>
        <v>1070.5038429000001</v>
      </c>
      <c r="Y437" s="28">
        <f t="shared" si="114"/>
        <v>13.207742900000085</v>
      </c>
      <c r="Z437" s="29">
        <f t="shared" si="115"/>
        <v>1.2492000017781286E-2</v>
      </c>
      <c r="AA437" s="151"/>
    </row>
    <row r="438" spans="1:27" ht="39" customHeight="1" x14ac:dyDescent="0.25">
      <c r="A438" s="18">
        <v>437</v>
      </c>
      <c r="B438" s="239" t="s">
        <v>2799</v>
      </c>
      <c r="C438" s="206" t="s">
        <v>2108</v>
      </c>
      <c r="D438" s="139" t="s">
        <v>2806</v>
      </c>
      <c r="E438" s="140" t="s">
        <v>2807</v>
      </c>
      <c r="F438" s="141">
        <v>2064.6</v>
      </c>
      <c r="G438" s="153">
        <v>2000</v>
      </c>
      <c r="H438" s="53"/>
      <c r="I438" s="138"/>
      <c r="J438" s="143" t="s">
        <v>31</v>
      </c>
      <c r="K438" s="143"/>
      <c r="L438" s="225">
        <v>41275</v>
      </c>
      <c r="M438" s="145"/>
      <c r="N438" s="146">
        <v>1</v>
      </c>
      <c r="O438" s="143">
        <v>1</v>
      </c>
      <c r="P438" s="147"/>
      <c r="Q438" s="26">
        <f t="shared" si="116"/>
        <v>2114.59</v>
      </c>
      <c r="R438" s="27">
        <f t="shared" si="117"/>
        <v>2114.5922</v>
      </c>
      <c r="S438" s="28">
        <f t="shared" si="110"/>
        <v>49.990000000000236</v>
      </c>
      <c r="T438" s="29">
        <f t="shared" si="111"/>
        <v>2.421292260001949E-2</v>
      </c>
      <c r="U438" s="151"/>
      <c r="V438" s="39"/>
      <c r="W438" s="47">
        <f t="shared" si="112"/>
        <v>2141.0077000000001</v>
      </c>
      <c r="X438" s="155">
        <f t="shared" si="113"/>
        <v>2141.0076858000002</v>
      </c>
      <c r="Y438" s="28">
        <f t="shared" si="114"/>
        <v>26.41548580000017</v>
      </c>
      <c r="Z438" s="29">
        <f t="shared" si="115"/>
        <v>1.2492000017781286E-2</v>
      </c>
      <c r="AA438" s="151"/>
    </row>
    <row r="439" spans="1:27" ht="39" customHeight="1" x14ac:dyDescent="0.25">
      <c r="A439" s="18">
        <v>438</v>
      </c>
      <c r="B439" s="239" t="s">
        <v>2799</v>
      </c>
      <c r="C439" s="206" t="s">
        <v>2108</v>
      </c>
      <c r="D439" s="139" t="s">
        <v>2808</v>
      </c>
      <c r="E439" s="140" t="s">
        <v>2809</v>
      </c>
      <c r="F439" s="141">
        <v>516.15</v>
      </c>
      <c r="G439" s="153">
        <v>500</v>
      </c>
      <c r="H439" s="53"/>
      <c r="I439" s="138"/>
      <c r="J439" s="143" t="s">
        <v>31</v>
      </c>
      <c r="K439" s="143"/>
      <c r="L439" s="225">
        <v>41275</v>
      </c>
      <c r="M439" s="145"/>
      <c r="N439" s="146">
        <v>1</v>
      </c>
      <c r="O439" s="143">
        <v>1</v>
      </c>
      <c r="P439" s="147"/>
      <c r="Q439" s="26">
        <f t="shared" si="116"/>
        <v>528.64</v>
      </c>
      <c r="R439" s="27">
        <f t="shared" si="117"/>
        <v>528.64800000000002</v>
      </c>
      <c r="S439" s="28">
        <f t="shared" si="110"/>
        <v>12.490000000000009</v>
      </c>
      <c r="T439" s="29">
        <f t="shared" si="111"/>
        <v>2.4198391940327444E-2</v>
      </c>
      <c r="U439" s="151"/>
      <c r="V439" s="39"/>
      <c r="W439" s="47">
        <f t="shared" si="112"/>
        <v>535.25189999999998</v>
      </c>
      <c r="X439" s="155">
        <f t="shared" si="113"/>
        <v>535.25187080000001</v>
      </c>
      <c r="Y439" s="28">
        <f t="shared" si="114"/>
        <v>6.6038707999999815</v>
      </c>
      <c r="Z439" s="29">
        <f t="shared" si="115"/>
        <v>1.2491999969734078E-2</v>
      </c>
      <c r="AA439" s="151"/>
    </row>
    <row r="440" spans="1:27" ht="39" customHeight="1" x14ac:dyDescent="0.25">
      <c r="A440" s="18">
        <v>439</v>
      </c>
      <c r="B440" s="262" t="s">
        <v>2810</v>
      </c>
      <c r="C440" s="206" t="s">
        <v>2108</v>
      </c>
      <c r="D440" s="139" t="s">
        <v>2811</v>
      </c>
      <c r="E440" s="140" t="s">
        <v>2812</v>
      </c>
      <c r="F440" s="141">
        <v>0.05</v>
      </c>
      <c r="G440" s="153">
        <v>0.05</v>
      </c>
      <c r="H440" s="53"/>
      <c r="I440" s="138"/>
      <c r="J440" s="143" t="s">
        <v>31</v>
      </c>
      <c r="K440" s="143"/>
      <c r="L440" s="225">
        <v>41275</v>
      </c>
      <c r="M440" s="145"/>
      <c r="N440" s="146">
        <v>1</v>
      </c>
      <c r="O440" s="143">
        <v>1</v>
      </c>
      <c r="P440" s="147"/>
      <c r="Q440" s="26">
        <f t="shared" si="116"/>
        <v>0.05</v>
      </c>
      <c r="R440" s="27">
        <f t="shared" si="117"/>
        <v>5.1200000000000002E-2</v>
      </c>
      <c r="S440" s="28">
        <f t="shared" si="110"/>
        <v>0</v>
      </c>
      <c r="T440" s="29">
        <f t="shared" si="111"/>
        <v>0</v>
      </c>
      <c r="U440" s="151"/>
      <c r="V440" s="39"/>
      <c r="W440" s="47">
        <f t="shared" si="112"/>
        <v>5.1799999999999999E-2</v>
      </c>
      <c r="X440" s="155">
        <f t="shared" si="113"/>
        <v>5.18396E-2</v>
      </c>
      <c r="Y440" s="28">
        <f t="shared" si="114"/>
        <v>6.3959999999999712E-4</v>
      </c>
      <c r="Z440" s="29">
        <f t="shared" si="115"/>
        <v>1.2492187499999943E-2</v>
      </c>
      <c r="AA440" s="151"/>
    </row>
    <row r="441" spans="1:27" ht="39" customHeight="1" x14ac:dyDescent="0.25">
      <c r="A441" s="18">
        <v>440</v>
      </c>
      <c r="B441" s="262" t="s">
        <v>2810</v>
      </c>
      <c r="C441" s="206" t="s">
        <v>2108</v>
      </c>
      <c r="D441" s="139" t="s">
        <v>2813</v>
      </c>
      <c r="E441" s="140" t="s">
        <v>2814</v>
      </c>
      <c r="F441" s="141">
        <v>0.1</v>
      </c>
      <c r="G441" s="153">
        <v>0.1</v>
      </c>
      <c r="H441" s="53"/>
      <c r="I441" s="138"/>
      <c r="J441" s="143" t="s">
        <v>31</v>
      </c>
      <c r="K441" s="143"/>
      <c r="L441" s="225">
        <v>41275</v>
      </c>
      <c r="M441" s="145"/>
      <c r="N441" s="146">
        <v>1</v>
      </c>
      <c r="O441" s="143">
        <v>1</v>
      </c>
      <c r="P441" s="147"/>
      <c r="Q441" s="26">
        <f t="shared" si="116"/>
        <v>0.1</v>
      </c>
      <c r="R441" s="27">
        <f t="shared" si="117"/>
        <v>0.1024</v>
      </c>
      <c r="S441" s="28">
        <f t="shared" si="110"/>
        <v>0</v>
      </c>
      <c r="T441" s="29">
        <f t="shared" si="111"/>
        <v>0</v>
      </c>
      <c r="U441" s="151"/>
      <c r="V441" s="39"/>
      <c r="W441" s="47">
        <f t="shared" si="112"/>
        <v>0.10369999999999999</v>
      </c>
      <c r="X441" s="155">
        <f t="shared" si="113"/>
        <v>0.1036792</v>
      </c>
      <c r="Y441" s="28">
        <f t="shared" si="114"/>
        <v>1.2791999999999942E-3</v>
      </c>
      <c r="Z441" s="29">
        <f t="shared" si="115"/>
        <v>1.2492187499999943E-2</v>
      </c>
      <c r="AA441" s="151"/>
    </row>
    <row r="442" spans="1:27" ht="39" customHeight="1" x14ac:dyDescent="0.25">
      <c r="A442" s="18">
        <v>441</v>
      </c>
      <c r="B442" s="262" t="s">
        <v>2810</v>
      </c>
      <c r="C442" s="206" t="s">
        <v>2108</v>
      </c>
      <c r="D442" s="139" t="s">
        <v>2815</v>
      </c>
      <c r="E442" s="140" t="s">
        <v>2816</v>
      </c>
      <c r="F442" s="141">
        <v>0.1</v>
      </c>
      <c r="G442" s="153">
        <v>0.1</v>
      </c>
      <c r="H442" s="53"/>
      <c r="I442" s="138"/>
      <c r="J442" s="143" t="s">
        <v>31</v>
      </c>
      <c r="K442" s="143"/>
      <c r="L442" s="154">
        <v>41275</v>
      </c>
      <c r="M442" s="145"/>
      <c r="N442" s="146">
        <v>1</v>
      </c>
      <c r="O442" s="143">
        <v>1</v>
      </c>
      <c r="P442" s="147"/>
      <c r="Q442" s="26">
        <f t="shared" si="116"/>
        <v>0.1</v>
      </c>
      <c r="R442" s="27">
        <f t="shared" si="117"/>
        <v>0.1024</v>
      </c>
      <c r="S442" s="28">
        <f t="shared" si="110"/>
        <v>0</v>
      </c>
      <c r="T442" s="29">
        <f t="shared" si="111"/>
        <v>0</v>
      </c>
      <c r="U442" s="151"/>
      <c r="V442" s="39"/>
      <c r="W442" s="47">
        <f t="shared" si="112"/>
        <v>0.10369999999999999</v>
      </c>
      <c r="X442" s="155">
        <f t="shared" si="113"/>
        <v>0.1036792</v>
      </c>
      <c r="Y442" s="28">
        <f t="shared" si="114"/>
        <v>1.2791999999999942E-3</v>
      </c>
      <c r="Z442" s="29">
        <f t="shared" si="115"/>
        <v>1.2492187499999943E-2</v>
      </c>
      <c r="AA442" s="151"/>
    </row>
    <row r="443" spans="1:27" ht="39" customHeight="1" x14ac:dyDescent="0.25">
      <c r="A443" s="18">
        <v>442</v>
      </c>
      <c r="B443" s="262" t="s">
        <v>2810</v>
      </c>
      <c r="C443" s="206" t="s">
        <v>2108</v>
      </c>
      <c r="D443" s="139" t="s">
        <v>2817</v>
      </c>
      <c r="E443" s="140" t="s">
        <v>2816</v>
      </c>
      <c r="F443" s="141">
        <v>0.1</v>
      </c>
      <c r="G443" s="153">
        <v>0.1</v>
      </c>
      <c r="H443" s="53"/>
      <c r="I443" s="138"/>
      <c r="J443" s="143" t="s">
        <v>31</v>
      </c>
      <c r="K443" s="143"/>
      <c r="L443" s="154">
        <v>41275</v>
      </c>
      <c r="M443" s="145"/>
      <c r="N443" s="146">
        <v>1</v>
      </c>
      <c r="O443" s="143">
        <v>1</v>
      </c>
      <c r="P443" s="147"/>
      <c r="Q443" s="26">
        <f t="shared" si="116"/>
        <v>0.1</v>
      </c>
      <c r="R443" s="27">
        <f t="shared" si="117"/>
        <v>0.1024</v>
      </c>
      <c r="S443" s="28">
        <f t="shared" si="110"/>
        <v>0</v>
      </c>
      <c r="T443" s="29">
        <f t="shared" si="111"/>
        <v>0</v>
      </c>
      <c r="U443" s="151"/>
      <c r="V443" s="39"/>
      <c r="W443" s="47">
        <f t="shared" si="112"/>
        <v>0.10369999999999999</v>
      </c>
      <c r="X443" s="155">
        <f t="shared" si="113"/>
        <v>0.1036792</v>
      </c>
      <c r="Y443" s="28">
        <f t="shared" si="114"/>
        <v>1.2791999999999942E-3</v>
      </c>
      <c r="Z443" s="29">
        <f t="shared" si="115"/>
        <v>1.2492187499999943E-2</v>
      </c>
      <c r="AA443" s="151"/>
    </row>
    <row r="444" spans="1:27" ht="39" customHeight="1" x14ac:dyDescent="0.25">
      <c r="A444" s="18">
        <v>443</v>
      </c>
      <c r="B444" s="262" t="s">
        <v>2810</v>
      </c>
      <c r="C444" s="206" t="s">
        <v>2108</v>
      </c>
      <c r="D444" s="139" t="s">
        <v>2818</v>
      </c>
      <c r="E444" s="140" t="s">
        <v>2816</v>
      </c>
      <c r="F444" s="141">
        <v>0.05</v>
      </c>
      <c r="G444" s="153">
        <v>0.05</v>
      </c>
      <c r="H444" s="53"/>
      <c r="I444" s="138"/>
      <c r="J444" s="143" t="s">
        <v>31</v>
      </c>
      <c r="K444" s="143"/>
      <c r="L444" s="154">
        <v>41275</v>
      </c>
      <c r="M444" s="145"/>
      <c r="N444" s="146">
        <v>1</v>
      </c>
      <c r="O444" s="143">
        <v>1</v>
      </c>
      <c r="P444" s="147"/>
      <c r="Q444" s="26">
        <f t="shared" si="116"/>
        <v>0.05</v>
      </c>
      <c r="R444" s="27">
        <f t="shared" si="117"/>
        <v>5.1200000000000002E-2</v>
      </c>
      <c r="S444" s="28">
        <f t="shared" si="110"/>
        <v>0</v>
      </c>
      <c r="T444" s="29">
        <f t="shared" si="111"/>
        <v>0</v>
      </c>
      <c r="U444" s="151"/>
      <c r="V444" s="39"/>
      <c r="W444" s="47">
        <f t="shared" si="112"/>
        <v>5.1799999999999999E-2</v>
      </c>
      <c r="X444" s="155">
        <f t="shared" si="113"/>
        <v>5.18396E-2</v>
      </c>
      <c r="Y444" s="28">
        <f t="shared" si="114"/>
        <v>6.3959999999999712E-4</v>
      </c>
      <c r="Z444" s="29">
        <f t="shared" si="115"/>
        <v>1.2492187499999943E-2</v>
      </c>
      <c r="AA444" s="151"/>
    </row>
    <row r="445" spans="1:27" ht="39" customHeight="1" x14ac:dyDescent="0.25">
      <c r="A445" s="18">
        <v>444</v>
      </c>
      <c r="B445" s="262" t="s">
        <v>2810</v>
      </c>
      <c r="C445" s="206" t="s">
        <v>2108</v>
      </c>
      <c r="D445" s="139" t="s">
        <v>2819</v>
      </c>
      <c r="E445" s="140" t="s">
        <v>2820</v>
      </c>
      <c r="F445" s="141">
        <v>5</v>
      </c>
      <c r="G445" s="153">
        <v>5</v>
      </c>
      <c r="H445" s="53"/>
      <c r="I445" s="138"/>
      <c r="J445" s="143" t="s">
        <v>31</v>
      </c>
      <c r="K445" s="143"/>
      <c r="L445" s="154">
        <v>41275</v>
      </c>
      <c r="M445" s="145"/>
      <c r="N445" s="146">
        <v>1</v>
      </c>
      <c r="O445" s="143">
        <v>1</v>
      </c>
      <c r="P445" s="147"/>
      <c r="Q445" s="26">
        <f t="shared" si="116"/>
        <v>5.12</v>
      </c>
      <c r="R445" s="27">
        <f t="shared" si="117"/>
        <v>5.1210000000000004</v>
      </c>
      <c r="S445" s="28">
        <f t="shared" si="110"/>
        <v>0.12000000000000011</v>
      </c>
      <c r="T445" s="29">
        <f t="shared" si="111"/>
        <v>2.4000000000000021E-2</v>
      </c>
      <c r="U445" s="151"/>
      <c r="V445" s="39"/>
      <c r="W445" s="47">
        <f t="shared" si="112"/>
        <v>5.1849999999999996</v>
      </c>
      <c r="X445" s="155">
        <f t="shared" si="113"/>
        <v>5.1849714999999996</v>
      </c>
      <c r="Y445" s="28">
        <f t="shared" si="114"/>
        <v>6.3971499999999182E-2</v>
      </c>
      <c r="Z445" s="29">
        <f t="shared" si="115"/>
        <v>1.2491993751220305E-2</v>
      </c>
      <c r="AA445" s="151"/>
    </row>
    <row r="446" spans="1:27" ht="65.25" customHeight="1" x14ac:dyDescent="0.25">
      <c r="A446" s="18">
        <v>445</v>
      </c>
      <c r="B446" s="239" t="s">
        <v>2821</v>
      </c>
      <c r="C446" s="206" t="s">
        <v>2108</v>
      </c>
      <c r="D446" s="156" t="s">
        <v>2822</v>
      </c>
      <c r="E446" s="140" t="s">
        <v>2823</v>
      </c>
      <c r="F446" s="141" t="s">
        <v>2824</v>
      </c>
      <c r="G446" s="263" t="s">
        <v>2825</v>
      </c>
      <c r="H446" s="53"/>
      <c r="I446" s="138"/>
      <c r="J446" s="143" t="s">
        <v>31</v>
      </c>
      <c r="K446" s="143"/>
      <c r="L446" s="154">
        <v>41275</v>
      </c>
      <c r="M446" s="145"/>
      <c r="N446" s="146">
        <v>6</v>
      </c>
      <c r="O446" s="143">
        <v>1</v>
      </c>
      <c r="P446" s="147"/>
      <c r="Q446" s="264" t="s">
        <v>2824</v>
      </c>
      <c r="R446" s="149" t="e">
        <f t="shared" si="117"/>
        <v>#VALUE!</v>
      </c>
      <c r="S446" s="253" t="s">
        <v>2826</v>
      </c>
      <c r="T446" s="253" t="s">
        <v>2826</v>
      </c>
      <c r="U446" s="151"/>
      <c r="V446" s="39"/>
      <c r="W446" s="47" t="str">
        <f>Q446</f>
        <v>Any fee due the City for permit, including impact fees, if applicable</v>
      </c>
      <c r="X446" s="155" t="e">
        <f t="shared" si="113"/>
        <v>#VALUE!</v>
      </c>
      <c r="Y446" s="28" t="str">
        <f>S446</f>
        <v>Any fee due the City for permit, include. impact fees, if applicable</v>
      </c>
      <c r="Z446" s="255" t="str">
        <f>T446</f>
        <v>Any fee due the City for permit, include. impact fees, if applicable</v>
      </c>
      <c r="AA446" s="151"/>
    </row>
    <row r="447" spans="1:27" ht="39" customHeight="1" x14ac:dyDescent="0.25">
      <c r="A447" s="18">
        <v>446</v>
      </c>
      <c r="B447" s="239" t="s">
        <v>2827</v>
      </c>
      <c r="C447" s="206" t="s">
        <v>2108</v>
      </c>
      <c r="D447" s="156" t="s">
        <v>2828</v>
      </c>
      <c r="E447" s="138" t="s">
        <v>2829</v>
      </c>
      <c r="F447" s="141">
        <v>25.8</v>
      </c>
      <c r="G447" s="184">
        <v>25</v>
      </c>
      <c r="H447" s="53"/>
      <c r="I447" s="138"/>
      <c r="J447" s="143" t="s">
        <v>31</v>
      </c>
      <c r="K447" s="143"/>
      <c r="L447" s="154">
        <v>41275</v>
      </c>
      <c r="M447" s="145"/>
      <c r="N447" s="146">
        <v>2</v>
      </c>
      <c r="O447" s="143">
        <v>1</v>
      </c>
      <c r="P447" s="147"/>
      <c r="Q447" s="26">
        <f t="shared" ref="Q447:Q455" si="118">IF(O447=1,INT(F447*$U$1*100)/100,F447)</f>
        <v>26.42</v>
      </c>
      <c r="R447" s="27">
        <f t="shared" si="117"/>
        <v>26.424700000000001</v>
      </c>
      <c r="S447" s="28">
        <f t="shared" ref="S447:S455" si="119">Q447-F447</f>
        <v>0.62000000000000099</v>
      </c>
      <c r="T447" s="29">
        <f t="shared" ref="T447:T455" si="120">IF(F447&lt;&gt;0,S447/F447,0)</f>
        <v>2.4031007751938022E-2</v>
      </c>
      <c r="U447" s="151"/>
      <c r="V447" s="39"/>
      <c r="W447" s="47">
        <f t="shared" si="112"/>
        <v>26.754799999999999</v>
      </c>
      <c r="X447" s="155">
        <f t="shared" si="113"/>
        <v>26.754797400000001</v>
      </c>
      <c r="Y447" s="28">
        <f t="shared" si="114"/>
        <v>0.33009739999999965</v>
      </c>
      <c r="Z447" s="29">
        <f t="shared" si="115"/>
        <v>1.2492001801344939E-2</v>
      </c>
      <c r="AA447" s="151"/>
    </row>
    <row r="448" spans="1:27" ht="39" customHeight="1" x14ac:dyDescent="0.25">
      <c r="A448" s="18">
        <v>447</v>
      </c>
      <c r="B448" s="239" t="s">
        <v>2830</v>
      </c>
      <c r="C448" s="206" t="s">
        <v>2108</v>
      </c>
      <c r="D448" s="139" t="s">
        <v>2831</v>
      </c>
      <c r="E448" s="140" t="s">
        <v>2832</v>
      </c>
      <c r="F448" s="141">
        <f>51.61</f>
        <v>51.61</v>
      </c>
      <c r="G448" s="153">
        <v>45</v>
      </c>
      <c r="H448" s="53"/>
      <c r="I448" s="265" t="s">
        <v>2833</v>
      </c>
      <c r="J448" s="235" t="s">
        <v>31</v>
      </c>
      <c r="K448" s="235"/>
      <c r="L448" s="154">
        <v>41275</v>
      </c>
      <c r="M448" s="145"/>
      <c r="N448" s="146">
        <v>1</v>
      </c>
      <c r="O448" s="143">
        <v>1</v>
      </c>
      <c r="P448" s="147"/>
      <c r="Q448" s="26">
        <f t="shared" si="118"/>
        <v>52.85</v>
      </c>
      <c r="R448" s="27">
        <f t="shared" si="117"/>
        <v>52.8596</v>
      </c>
      <c r="S448" s="28">
        <f t="shared" si="119"/>
        <v>1.240000000000002</v>
      </c>
      <c r="T448" s="29">
        <f t="shared" si="120"/>
        <v>2.4026351482270916E-2</v>
      </c>
      <c r="U448" s="151"/>
      <c r="V448" s="39"/>
      <c r="W448" s="47">
        <f t="shared" si="112"/>
        <v>53.5199</v>
      </c>
      <c r="X448" s="155">
        <f t="shared" si="113"/>
        <v>53.519922100000002</v>
      </c>
      <c r="Y448" s="28">
        <f t="shared" si="114"/>
        <v>0.66032210000000191</v>
      </c>
      <c r="Z448" s="29">
        <f t="shared" si="115"/>
        <v>1.249199956110152E-2</v>
      </c>
      <c r="AA448" s="151"/>
    </row>
    <row r="449" spans="1:27" ht="39" customHeight="1" x14ac:dyDescent="0.25">
      <c r="A449" s="18">
        <v>448</v>
      </c>
      <c r="B449" s="239" t="s">
        <v>2830</v>
      </c>
      <c r="C449" s="206" t="s">
        <v>2108</v>
      </c>
      <c r="D449" s="139" t="s">
        <v>2834</v>
      </c>
      <c r="E449" s="140" t="s">
        <v>2832</v>
      </c>
      <c r="F449" s="141">
        <f>92.9</f>
        <v>92.9</v>
      </c>
      <c r="G449" s="153">
        <v>85</v>
      </c>
      <c r="H449" s="53"/>
      <c r="I449" s="265" t="s">
        <v>2833</v>
      </c>
      <c r="J449" s="235" t="s">
        <v>31</v>
      </c>
      <c r="K449" s="235"/>
      <c r="L449" s="154">
        <v>41275</v>
      </c>
      <c r="M449" s="145"/>
      <c r="N449" s="146">
        <v>1</v>
      </c>
      <c r="O449" s="143">
        <v>1</v>
      </c>
      <c r="P449" s="147"/>
      <c r="Q449" s="26">
        <f t="shared" si="118"/>
        <v>95.14</v>
      </c>
      <c r="R449" s="27">
        <f t="shared" si="117"/>
        <v>95.1494</v>
      </c>
      <c r="S449" s="28">
        <f t="shared" si="119"/>
        <v>2.2399999999999949</v>
      </c>
      <c r="T449" s="29">
        <f t="shared" si="120"/>
        <v>2.4111948331539235E-2</v>
      </c>
      <c r="U449" s="151"/>
      <c r="V449" s="39"/>
      <c r="W449" s="47">
        <f t="shared" si="112"/>
        <v>96.337999999999994</v>
      </c>
      <c r="X449" s="155">
        <f t="shared" si="113"/>
        <v>96.338006299999989</v>
      </c>
      <c r="Y449" s="28">
        <f t="shared" si="114"/>
        <v>1.1886062999999893</v>
      </c>
      <c r="Z449" s="29">
        <f t="shared" si="115"/>
        <v>1.2491999949552907E-2</v>
      </c>
      <c r="AA449" s="151"/>
    </row>
    <row r="450" spans="1:27" ht="39" customHeight="1" x14ac:dyDescent="0.25">
      <c r="A450" s="18">
        <v>449</v>
      </c>
      <c r="B450" s="239" t="s">
        <v>2830</v>
      </c>
      <c r="C450" s="206" t="s">
        <v>2108</v>
      </c>
      <c r="D450" s="139" t="s">
        <v>2835</v>
      </c>
      <c r="E450" s="140" t="s">
        <v>2832</v>
      </c>
      <c r="F450" s="141">
        <f>113.54</f>
        <v>113.54</v>
      </c>
      <c r="G450" s="153">
        <v>105</v>
      </c>
      <c r="H450" s="53"/>
      <c r="I450" s="265" t="s">
        <v>2833</v>
      </c>
      <c r="J450" s="235" t="s">
        <v>31</v>
      </c>
      <c r="K450" s="235"/>
      <c r="L450" s="154">
        <v>41275</v>
      </c>
      <c r="M450" s="145"/>
      <c r="N450" s="146">
        <v>1</v>
      </c>
      <c r="O450" s="143">
        <v>1</v>
      </c>
      <c r="P450" s="147"/>
      <c r="Q450" s="26">
        <f t="shared" si="118"/>
        <v>116.28</v>
      </c>
      <c r="R450" s="27">
        <f t="shared" si="117"/>
        <v>116.28919999999999</v>
      </c>
      <c r="S450" s="28">
        <f t="shared" si="119"/>
        <v>2.7399999999999949</v>
      </c>
      <c r="T450" s="29">
        <f t="shared" si="120"/>
        <v>2.4132464329751583E-2</v>
      </c>
      <c r="U450" s="151"/>
      <c r="V450" s="39"/>
      <c r="W450" s="47">
        <f t="shared" si="112"/>
        <v>117.7419</v>
      </c>
      <c r="X450" s="155">
        <f t="shared" si="113"/>
        <v>117.7418847</v>
      </c>
      <c r="Y450" s="28">
        <f t="shared" si="114"/>
        <v>1.452684700000006</v>
      </c>
      <c r="Z450" s="29">
        <f t="shared" si="115"/>
        <v>1.2492000116949864E-2</v>
      </c>
      <c r="AA450" s="151"/>
    </row>
    <row r="451" spans="1:27" ht="39" customHeight="1" x14ac:dyDescent="0.25">
      <c r="A451" s="18">
        <v>450</v>
      </c>
      <c r="B451" s="239" t="s">
        <v>2830</v>
      </c>
      <c r="C451" s="206" t="s">
        <v>2108</v>
      </c>
      <c r="D451" s="139" t="s">
        <v>2836</v>
      </c>
      <c r="E451" s="140" t="s">
        <v>2832</v>
      </c>
      <c r="F451" s="141">
        <v>108.39</v>
      </c>
      <c r="G451" s="153">
        <v>105</v>
      </c>
      <c r="H451" s="53"/>
      <c r="I451" s="265" t="s">
        <v>2833</v>
      </c>
      <c r="J451" s="235" t="s">
        <v>31</v>
      </c>
      <c r="K451" s="235"/>
      <c r="L451" s="154">
        <v>41275</v>
      </c>
      <c r="M451" s="145"/>
      <c r="N451" s="146">
        <v>1</v>
      </c>
      <c r="O451" s="143">
        <v>1</v>
      </c>
      <c r="P451" s="147"/>
      <c r="Q451" s="26">
        <f t="shared" si="118"/>
        <v>111.01</v>
      </c>
      <c r="R451" s="27">
        <f t="shared" si="117"/>
        <v>111.0145</v>
      </c>
      <c r="S451" s="28">
        <f t="shared" si="119"/>
        <v>2.6200000000000045</v>
      </c>
      <c r="T451" s="29">
        <f t="shared" si="120"/>
        <v>2.4171971584094516E-2</v>
      </c>
      <c r="U451" s="151"/>
      <c r="V451" s="39"/>
      <c r="W451" s="47">
        <f t="shared" si="112"/>
        <v>112.40129999999999</v>
      </c>
      <c r="X451" s="155">
        <f t="shared" si="113"/>
        <v>112.40129309999999</v>
      </c>
      <c r="Y451" s="28">
        <f t="shared" si="114"/>
        <v>1.3867930999999913</v>
      </c>
      <c r="Z451" s="29">
        <f t="shared" si="115"/>
        <v>1.2491999693733625E-2</v>
      </c>
      <c r="AA451" s="151"/>
    </row>
    <row r="452" spans="1:27" ht="39" customHeight="1" x14ac:dyDescent="0.25">
      <c r="A452" s="18">
        <v>451</v>
      </c>
      <c r="B452" s="239" t="s">
        <v>2830</v>
      </c>
      <c r="C452" s="206" t="s">
        <v>2108</v>
      </c>
      <c r="D452" s="139" t="s">
        <v>2837</v>
      </c>
      <c r="E452" s="140" t="s">
        <v>2832</v>
      </c>
      <c r="F452" s="141">
        <f>139.34</f>
        <v>139.34</v>
      </c>
      <c r="G452" s="153">
        <v>130</v>
      </c>
      <c r="H452" s="53"/>
      <c r="I452" s="265" t="s">
        <v>2833</v>
      </c>
      <c r="J452" s="235" t="s">
        <v>31</v>
      </c>
      <c r="K452" s="235"/>
      <c r="L452" s="154">
        <v>41275</v>
      </c>
      <c r="M452" s="145"/>
      <c r="N452" s="146">
        <v>1</v>
      </c>
      <c r="O452" s="143">
        <v>1</v>
      </c>
      <c r="P452" s="147"/>
      <c r="Q452" s="26">
        <f t="shared" si="118"/>
        <v>142.71</v>
      </c>
      <c r="R452" s="27">
        <f t="shared" si="117"/>
        <v>142.7139</v>
      </c>
      <c r="S452" s="28">
        <f t="shared" si="119"/>
        <v>3.3700000000000045</v>
      </c>
      <c r="T452" s="29">
        <f t="shared" si="120"/>
        <v>2.4185445672455896E-2</v>
      </c>
      <c r="U452" s="151"/>
      <c r="V452" s="39"/>
      <c r="W452" s="47">
        <f t="shared" si="112"/>
        <v>144.4967</v>
      </c>
      <c r="X452" s="155">
        <f t="shared" si="113"/>
        <v>144.49668199999999</v>
      </c>
      <c r="Y452" s="28">
        <f t="shared" si="114"/>
        <v>1.7827819999999974</v>
      </c>
      <c r="Z452" s="29">
        <f t="shared" si="115"/>
        <v>1.2491999728127376E-2</v>
      </c>
      <c r="AA452" s="151"/>
    </row>
    <row r="453" spans="1:27" ht="39" customHeight="1" x14ac:dyDescent="0.25">
      <c r="A453" s="18">
        <v>452</v>
      </c>
      <c r="B453" s="239" t="s">
        <v>2830</v>
      </c>
      <c r="C453" s="206" t="s">
        <v>2108</v>
      </c>
      <c r="D453" s="139" t="s">
        <v>2838</v>
      </c>
      <c r="E453" s="140" t="s">
        <v>2832</v>
      </c>
      <c r="F453" s="141">
        <v>61.93</v>
      </c>
      <c r="G453" s="153">
        <v>60</v>
      </c>
      <c r="H453" s="53"/>
      <c r="I453" s="265" t="s">
        <v>2833</v>
      </c>
      <c r="J453" s="235" t="s">
        <v>31</v>
      </c>
      <c r="K453" s="235"/>
      <c r="L453" s="154">
        <v>41275</v>
      </c>
      <c r="M453" s="145"/>
      <c r="N453" s="146">
        <v>1</v>
      </c>
      <c r="O453" s="143">
        <v>1</v>
      </c>
      <c r="P453" s="147"/>
      <c r="Q453" s="26">
        <f t="shared" si="118"/>
        <v>63.42</v>
      </c>
      <c r="R453" s="27">
        <f t="shared" si="117"/>
        <v>63.429499999999997</v>
      </c>
      <c r="S453" s="28">
        <f t="shared" si="119"/>
        <v>1.490000000000002</v>
      </c>
      <c r="T453" s="29">
        <f t="shared" si="120"/>
        <v>2.405942192798324E-2</v>
      </c>
      <c r="U453" s="151"/>
      <c r="V453" s="39"/>
      <c r="W453" s="47">
        <f t="shared" si="112"/>
        <v>64.221899999999991</v>
      </c>
      <c r="X453" s="155">
        <f t="shared" si="113"/>
        <v>64.2218613</v>
      </c>
      <c r="Y453" s="28">
        <f t="shared" si="114"/>
        <v>0.79236130000000315</v>
      </c>
      <c r="Z453" s="29">
        <f t="shared" si="115"/>
        <v>1.2491999779282561E-2</v>
      </c>
      <c r="AA453" s="151"/>
    </row>
    <row r="454" spans="1:27" ht="39" customHeight="1" x14ac:dyDescent="0.25">
      <c r="A454" s="18">
        <v>453</v>
      </c>
      <c r="B454" s="239" t="s">
        <v>2830</v>
      </c>
      <c r="C454" s="206" t="s">
        <v>2108</v>
      </c>
      <c r="D454" s="139" t="s">
        <v>2839</v>
      </c>
      <c r="E454" s="140" t="s">
        <v>2832</v>
      </c>
      <c r="F454" s="141">
        <v>98.06</v>
      </c>
      <c r="G454" s="153">
        <v>95</v>
      </c>
      <c r="H454" s="53"/>
      <c r="I454" s="265" t="s">
        <v>2833</v>
      </c>
      <c r="J454" s="235" t="s">
        <v>31</v>
      </c>
      <c r="K454" s="235"/>
      <c r="L454" s="154">
        <v>41275</v>
      </c>
      <c r="M454" s="145"/>
      <c r="N454" s="146">
        <v>1</v>
      </c>
      <c r="O454" s="143">
        <v>1</v>
      </c>
      <c r="P454" s="147"/>
      <c r="Q454" s="26">
        <f t="shared" si="118"/>
        <v>100.43</v>
      </c>
      <c r="R454" s="27">
        <f t="shared" si="117"/>
        <v>100.4344</v>
      </c>
      <c r="S454" s="28">
        <f t="shared" si="119"/>
        <v>2.3700000000000045</v>
      </c>
      <c r="T454" s="29">
        <f t="shared" si="120"/>
        <v>2.4168876198246019E-2</v>
      </c>
      <c r="U454" s="151"/>
      <c r="V454" s="39"/>
      <c r="W454" s="47">
        <f t="shared" si="112"/>
        <v>101.68899999999999</v>
      </c>
      <c r="X454" s="155">
        <f t="shared" si="113"/>
        <v>101.68902650000001</v>
      </c>
      <c r="Y454" s="28">
        <f t="shared" si="114"/>
        <v>1.2546265000000147</v>
      </c>
      <c r="Z454" s="29">
        <f t="shared" si="115"/>
        <v>1.24919997530728E-2</v>
      </c>
      <c r="AA454" s="151"/>
    </row>
    <row r="455" spans="1:27" s="39" customFormat="1" ht="39" customHeight="1" x14ac:dyDescent="0.25">
      <c r="A455" s="18">
        <v>454</v>
      </c>
      <c r="B455" s="262" t="s">
        <v>2840</v>
      </c>
      <c r="C455" s="206" t="s">
        <v>2108</v>
      </c>
      <c r="D455" s="139" t="s">
        <v>2841</v>
      </c>
      <c r="E455" s="140" t="s">
        <v>2842</v>
      </c>
      <c r="F455" s="141">
        <v>1032.3</v>
      </c>
      <c r="G455" s="153">
        <v>1000</v>
      </c>
      <c r="H455" s="53"/>
      <c r="I455" s="138"/>
      <c r="J455" s="143" t="s">
        <v>31</v>
      </c>
      <c r="K455" s="143"/>
      <c r="L455" s="154">
        <v>41275</v>
      </c>
      <c r="M455" s="145"/>
      <c r="N455" s="146">
        <v>3</v>
      </c>
      <c r="O455" s="143">
        <v>1</v>
      </c>
      <c r="P455" s="147"/>
      <c r="Q455" s="26">
        <f t="shared" si="118"/>
        <v>1057.29</v>
      </c>
      <c r="R455" s="27">
        <f t="shared" si="117"/>
        <v>1057.2961</v>
      </c>
      <c r="S455" s="28">
        <f t="shared" si="119"/>
        <v>24.990000000000009</v>
      </c>
      <c r="T455" s="29">
        <f t="shared" si="120"/>
        <v>2.4208079046788733E-2</v>
      </c>
      <c r="U455" s="151"/>
      <c r="W455" s="47">
        <f t="shared" si="112"/>
        <v>1070.5038</v>
      </c>
      <c r="X455" s="155">
        <f t="shared" si="113"/>
        <v>1070.5038429000001</v>
      </c>
      <c r="Y455" s="28">
        <f t="shared" si="114"/>
        <v>13.207742900000085</v>
      </c>
      <c r="Z455" s="29">
        <f t="shared" si="115"/>
        <v>1.2492000017781286E-2</v>
      </c>
      <c r="AA455" s="151"/>
    </row>
    <row r="456" spans="1:27" ht="39" customHeight="1" x14ac:dyDescent="0.25">
      <c r="A456" s="18">
        <v>455</v>
      </c>
      <c r="B456" s="262" t="s">
        <v>2843</v>
      </c>
      <c r="C456" s="206" t="s">
        <v>2108</v>
      </c>
      <c r="D456" s="139" t="s">
        <v>2844</v>
      </c>
      <c r="E456" s="140" t="s">
        <v>2842</v>
      </c>
      <c r="F456" s="141" t="s">
        <v>2845</v>
      </c>
      <c r="G456" s="142" t="s">
        <v>2845</v>
      </c>
      <c r="H456" s="53"/>
      <c r="I456" s="138"/>
      <c r="J456" s="143" t="s">
        <v>31</v>
      </c>
      <c r="K456" s="143"/>
      <c r="L456" s="154">
        <v>41275</v>
      </c>
      <c r="M456" s="145"/>
      <c r="N456" s="146">
        <v>3</v>
      </c>
      <c r="O456" s="143">
        <v>1</v>
      </c>
      <c r="P456" s="147"/>
      <c r="Q456" s="148" t="s">
        <v>2845</v>
      </c>
      <c r="R456" s="149" t="e">
        <f t="shared" si="117"/>
        <v>#VALUE!</v>
      </c>
      <c r="S456" s="195" t="s">
        <v>2846</v>
      </c>
      <c r="T456" s="196">
        <f>1/33</f>
        <v>3.0303030303030304E-2</v>
      </c>
      <c r="U456" s="151"/>
      <c r="V456" s="39"/>
      <c r="W456" s="47" t="str">
        <f t="shared" ref="W456:Z457" si="121">Q456</f>
        <v>33% of $0.01</v>
      </c>
      <c r="X456" s="155" t="e">
        <f t="shared" si="121"/>
        <v>#VALUE!</v>
      </c>
      <c r="Y456" s="28" t="str">
        <f t="shared" si="121"/>
        <v>1% of 0.01</v>
      </c>
      <c r="Z456" s="29">
        <f t="shared" si="121"/>
        <v>3.0303030303030304E-2</v>
      </c>
      <c r="AA456" s="151"/>
    </row>
    <row r="457" spans="1:27" ht="39" customHeight="1" x14ac:dyDescent="0.25">
      <c r="A457" s="18">
        <v>456</v>
      </c>
      <c r="B457" s="262" t="s">
        <v>2847</v>
      </c>
      <c r="C457" s="206" t="s">
        <v>2108</v>
      </c>
      <c r="D457" s="139" t="s">
        <v>2848</v>
      </c>
      <c r="E457" s="140" t="s">
        <v>2849</v>
      </c>
      <c r="F457" s="141" t="s">
        <v>2845</v>
      </c>
      <c r="G457" s="142" t="s">
        <v>2845</v>
      </c>
      <c r="H457" s="53"/>
      <c r="I457" s="138"/>
      <c r="J457" s="143" t="s">
        <v>31</v>
      </c>
      <c r="K457" s="143"/>
      <c r="L457" s="154">
        <v>41275</v>
      </c>
      <c r="M457" s="145"/>
      <c r="N457" s="146">
        <v>3</v>
      </c>
      <c r="O457" s="143">
        <v>1</v>
      </c>
      <c r="P457" s="147"/>
      <c r="Q457" s="148" t="s">
        <v>2845</v>
      </c>
      <c r="R457" s="149" t="e">
        <f t="shared" si="117"/>
        <v>#VALUE!</v>
      </c>
      <c r="S457" s="195" t="s">
        <v>2846</v>
      </c>
      <c r="T457" s="196">
        <f>1/33</f>
        <v>3.0303030303030304E-2</v>
      </c>
      <c r="U457" s="151"/>
      <c r="V457" s="39"/>
      <c r="W457" s="47" t="str">
        <f t="shared" si="121"/>
        <v>33% of $0.01</v>
      </c>
      <c r="X457" s="155" t="e">
        <f t="shared" si="121"/>
        <v>#VALUE!</v>
      </c>
      <c r="Y457" s="28" t="str">
        <f t="shared" si="121"/>
        <v>1% of 0.01</v>
      </c>
      <c r="Z457" s="29">
        <f t="shared" si="121"/>
        <v>3.0303030303030304E-2</v>
      </c>
      <c r="AA457" s="151"/>
    </row>
    <row r="458" spans="1:27" ht="39" customHeight="1" x14ac:dyDescent="0.25">
      <c r="A458" s="18">
        <v>457</v>
      </c>
      <c r="B458" s="262" t="s">
        <v>2847</v>
      </c>
      <c r="C458" s="206" t="s">
        <v>2108</v>
      </c>
      <c r="D458" s="139" t="s">
        <v>2850</v>
      </c>
      <c r="E458" s="140" t="s">
        <v>2849</v>
      </c>
      <c r="F458" s="141">
        <v>103.23</v>
      </c>
      <c r="G458" s="153">
        <v>100</v>
      </c>
      <c r="H458" s="53"/>
      <c r="I458" s="138"/>
      <c r="J458" s="143" t="s">
        <v>31</v>
      </c>
      <c r="K458" s="143"/>
      <c r="L458" s="154">
        <v>41275</v>
      </c>
      <c r="M458" s="145"/>
      <c r="N458" s="146">
        <v>3</v>
      </c>
      <c r="O458" s="143">
        <v>1</v>
      </c>
      <c r="P458" s="147"/>
      <c r="Q458" s="26">
        <f>IF(O458=1,INT(F458*$U$1*100)/100,F458)</f>
        <v>105.72</v>
      </c>
      <c r="R458" s="27">
        <f t="shared" si="117"/>
        <v>105.7296</v>
      </c>
      <c r="S458" s="28">
        <f>Q458-F458</f>
        <v>2.4899999999999949</v>
      </c>
      <c r="T458" s="29">
        <f>IF(F458&lt;&gt;0,S458/F458,0)</f>
        <v>2.4120895088636973E-2</v>
      </c>
      <c r="U458" s="151"/>
      <c r="V458" s="39"/>
      <c r="W458" s="47">
        <f t="shared" si="112"/>
        <v>107.05040000000001</v>
      </c>
      <c r="X458" s="155">
        <f t="shared" si="113"/>
        <v>107.05037420000001</v>
      </c>
      <c r="Y458" s="28">
        <f t="shared" si="114"/>
        <v>1.3207742000000025</v>
      </c>
      <c r="Z458" s="29">
        <f t="shared" si="115"/>
        <v>1.2492000348057709E-2</v>
      </c>
      <c r="AA458" s="151"/>
    </row>
    <row r="459" spans="1:27" ht="39" customHeight="1" x14ac:dyDescent="0.25">
      <c r="A459" s="18">
        <v>458</v>
      </c>
      <c r="B459" s="239" t="s">
        <v>2851</v>
      </c>
      <c r="C459" s="206" t="s">
        <v>2108</v>
      </c>
      <c r="D459" s="156" t="s">
        <v>2852</v>
      </c>
      <c r="E459" s="140" t="s">
        <v>2853</v>
      </c>
      <c r="F459" s="141">
        <v>5.16</v>
      </c>
      <c r="G459" s="160">
        <v>5</v>
      </c>
      <c r="H459" s="53"/>
      <c r="I459" s="138"/>
      <c r="J459" s="143" t="s">
        <v>31</v>
      </c>
      <c r="K459" s="143"/>
      <c r="L459" s="154">
        <v>41275</v>
      </c>
      <c r="M459" s="145"/>
      <c r="N459" s="146">
        <v>1</v>
      </c>
      <c r="O459" s="143">
        <v>1</v>
      </c>
      <c r="P459" s="147"/>
      <c r="Q459" s="26">
        <f>IF(O459=1,INT(F459*$U$1*100)/100,F459)</f>
        <v>5.28</v>
      </c>
      <c r="R459" s="27">
        <f t="shared" si="117"/>
        <v>5.2849000000000004</v>
      </c>
      <c r="S459" s="28">
        <f>Q459-F459</f>
        <v>0.12000000000000011</v>
      </c>
      <c r="T459" s="29">
        <f>IF(F459&lt;&gt;0,S459/F459,0)</f>
        <v>2.3255813953488393E-2</v>
      </c>
      <c r="U459" s="151"/>
      <c r="V459" s="39"/>
      <c r="W459" s="47">
        <f t="shared" si="112"/>
        <v>5.3509000000000002</v>
      </c>
      <c r="X459" s="155">
        <f t="shared" si="113"/>
        <v>5.3509190000000002</v>
      </c>
      <c r="Y459" s="28">
        <f t="shared" si="114"/>
        <v>6.6018999999999828E-2</v>
      </c>
      <c r="Z459" s="29">
        <f t="shared" si="115"/>
        <v>1.2492005525175466E-2</v>
      </c>
      <c r="AA459" s="151"/>
    </row>
    <row r="460" spans="1:27" ht="39" customHeight="1" x14ac:dyDescent="0.25">
      <c r="A460" s="18">
        <v>459</v>
      </c>
      <c r="B460" s="239" t="s">
        <v>2854</v>
      </c>
      <c r="C460" s="206" t="s">
        <v>2108</v>
      </c>
      <c r="D460" s="156" t="s">
        <v>2855</v>
      </c>
      <c r="E460" s="140" t="s">
        <v>2856</v>
      </c>
      <c r="F460" s="141" t="s">
        <v>2113</v>
      </c>
      <c r="G460" s="160" t="s">
        <v>2113</v>
      </c>
      <c r="H460" s="53"/>
      <c r="I460" s="138"/>
      <c r="J460" s="143" t="s">
        <v>26</v>
      </c>
      <c r="K460" s="143"/>
      <c r="L460" s="154" t="s">
        <v>2113</v>
      </c>
      <c r="M460" s="145"/>
      <c r="N460" s="146">
        <v>6</v>
      </c>
      <c r="O460" s="143">
        <v>6</v>
      </c>
      <c r="P460" s="147"/>
      <c r="Q460" s="266" t="str">
        <f>+F460</f>
        <v>Calculation</v>
      </c>
      <c r="R460" s="267" t="s">
        <v>2113</v>
      </c>
      <c r="S460" s="268" t="s">
        <v>2113</v>
      </c>
      <c r="T460" s="268" t="s">
        <v>2113</v>
      </c>
      <c r="U460" s="151"/>
      <c r="V460" s="39"/>
      <c r="W460" s="152" t="str">
        <f t="shared" ref="W460:Z461" si="122">Q460</f>
        <v>Calculation</v>
      </c>
      <c r="X460" s="149" t="str">
        <f t="shared" si="122"/>
        <v>Calculation</v>
      </c>
      <c r="Y460" s="149" t="str">
        <f t="shared" si="122"/>
        <v>Calculation</v>
      </c>
      <c r="Z460" s="149" t="str">
        <f t="shared" si="122"/>
        <v>Calculation</v>
      </c>
      <c r="AA460" s="151"/>
    </row>
    <row r="461" spans="1:27" ht="39" customHeight="1" x14ac:dyDescent="0.25">
      <c r="A461" s="18">
        <v>460</v>
      </c>
      <c r="B461" s="239" t="s">
        <v>2854</v>
      </c>
      <c r="C461" s="206" t="s">
        <v>2108</v>
      </c>
      <c r="D461" s="156" t="s">
        <v>2857</v>
      </c>
      <c r="E461" s="140" t="s">
        <v>2858</v>
      </c>
      <c r="F461" s="141" t="s">
        <v>2859</v>
      </c>
      <c r="G461" s="160" t="s">
        <v>2859</v>
      </c>
      <c r="H461" s="53"/>
      <c r="I461" s="138"/>
      <c r="J461" s="143" t="s">
        <v>26</v>
      </c>
      <c r="K461" s="143"/>
      <c r="L461" s="154"/>
      <c r="M461" s="145"/>
      <c r="N461" s="146">
        <v>6</v>
      </c>
      <c r="O461" s="143">
        <v>4</v>
      </c>
      <c r="P461" s="147"/>
      <c r="Q461" s="266" t="s">
        <v>2859</v>
      </c>
      <c r="R461" s="149" t="str">
        <f>IF(O461=1,INT(F461*$U$1*10000)/10000,F461)</f>
        <v>1 Year Operating Costs</v>
      </c>
      <c r="S461" s="195">
        <v>0</v>
      </c>
      <c r="T461" s="196">
        <v>0</v>
      </c>
      <c r="U461" s="151"/>
      <c r="V461" s="39"/>
      <c r="W461" s="152" t="str">
        <f t="shared" si="122"/>
        <v>1 Year Operating Costs</v>
      </c>
      <c r="X461" s="149" t="str">
        <f t="shared" si="122"/>
        <v>1 Year Operating Costs</v>
      </c>
      <c r="Y461" s="149">
        <f t="shared" si="122"/>
        <v>0</v>
      </c>
      <c r="Z461" s="149">
        <f t="shared" si="122"/>
        <v>0</v>
      </c>
      <c r="AA461" s="151"/>
    </row>
    <row r="462" spans="1:27" ht="39" customHeight="1" x14ac:dyDescent="0.25">
      <c r="A462" s="18">
        <v>461</v>
      </c>
      <c r="B462" s="262" t="s">
        <v>2860</v>
      </c>
      <c r="C462" s="206" t="s">
        <v>2108</v>
      </c>
      <c r="D462" s="139" t="s">
        <v>2861</v>
      </c>
      <c r="E462" s="140" t="s">
        <v>2862</v>
      </c>
      <c r="F462" s="141">
        <v>5.16</v>
      </c>
      <c r="G462" s="153">
        <v>5</v>
      </c>
      <c r="H462" s="53"/>
      <c r="I462" s="138"/>
      <c r="J462" s="143" t="s">
        <v>31</v>
      </c>
      <c r="K462" s="143"/>
      <c r="L462" s="154">
        <v>41275</v>
      </c>
      <c r="M462" s="145"/>
      <c r="N462" s="146">
        <v>1</v>
      </c>
      <c r="O462" s="143">
        <v>1</v>
      </c>
      <c r="P462" s="147"/>
      <c r="Q462" s="26">
        <f>IF(O462=1,INT(F462*$U$1*100)/100,F462)</f>
        <v>5.28</v>
      </c>
      <c r="R462" s="27">
        <f>IF(O462=1,INT(F462*$U$1*10000)/10000,F462)</f>
        <v>5.2849000000000004</v>
      </c>
      <c r="S462" s="28">
        <f>Q462-F462</f>
        <v>0.12000000000000011</v>
      </c>
      <c r="T462" s="29">
        <f>IF(F462&lt;&gt;0,S462/F462,0)</f>
        <v>2.3255813953488393E-2</v>
      </c>
      <c r="U462" s="151"/>
      <c r="V462" s="39"/>
      <c r="W462" s="47">
        <f>IF(O462=1,ROUND(R462*$AA$1*100,2)/100,R462)</f>
        <v>5.3509000000000002</v>
      </c>
      <c r="X462" s="155">
        <f>IF(O462=1,ROUND(R462*$AA$1*1000,4)/1000,R462)</f>
        <v>5.3509190000000002</v>
      </c>
      <c r="Y462" s="28">
        <f>X462-R462</f>
        <v>6.6018999999999828E-2</v>
      </c>
      <c r="Z462" s="29">
        <f>IF(R462&lt;&gt;0,Y462/R462,0)</f>
        <v>1.2492005525175466E-2</v>
      </c>
      <c r="AA462" s="151"/>
    </row>
    <row r="463" spans="1:27" ht="39" customHeight="1" x14ac:dyDescent="0.25">
      <c r="A463" s="18">
        <v>462</v>
      </c>
      <c r="B463" s="239" t="s">
        <v>2863</v>
      </c>
      <c r="C463" s="206" t="s">
        <v>2108</v>
      </c>
      <c r="D463" s="139" t="s">
        <v>2864</v>
      </c>
      <c r="E463" s="140" t="s">
        <v>2865</v>
      </c>
      <c r="F463" s="141" t="s">
        <v>2866</v>
      </c>
      <c r="G463" s="153" t="s">
        <v>2866</v>
      </c>
      <c r="H463" s="53"/>
      <c r="I463" s="265"/>
      <c r="J463" s="235" t="s">
        <v>26</v>
      </c>
      <c r="K463" s="235"/>
      <c r="L463" s="154"/>
      <c r="M463" s="145"/>
      <c r="N463" s="146">
        <v>1</v>
      </c>
      <c r="O463" s="143">
        <v>6</v>
      </c>
      <c r="P463" s="147"/>
      <c r="Q463" s="269" t="s">
        <v>2866</v>
      </c>
      <c r="R463" s="149" t="str">
        <f>IF(O463=1,INT(F463*$U$1*10000)/10000,F463)</f>
        <v>Cash Deposit</v>
      </c>
      <c r="S463" s="270" t="s">
        <v>2866</v>
      </c>
      <c r="T463" s="270" t="s">
        <v>2866</v>
      </c>
      <c r="U463" s="151"/>
      <c r="V463" s="39"/>
      <c r="W463" s="152" t="str">
        <f t="shared" ref="W463:Z464" si="123">Q463</f>
        <v>Cash Deposit</v>
      </c>
      <c r="X463" s="149" t="str">
        <f t="shared" si="123"/>
        <v>Cash Deposit</v>
      </c>
      <c r="Y463" s="149" t="str">
        <f t="shared" si="123"/>
        <v>Cash Deposit</v>
      </c>
      <c r="Z463" s="149" t="str">
        <f t="shared" si="123"/>
        <v>Cash Deposit</v>
      </c>
      <c r="AA463" s="151"/>
    </row>
    <row r="464" spans="1:27" ht="39" customHeight="1" x14ac:dyDescent="0.25">
      <c r="A464" s="18">
        <v>463</v>
      </c>
      <c r="B464" s="239" t="s">
        <v>2867</v>
      </c>
      <c r="C464" s="206" t="s">
        <v>2108</v>
      </c>
      <c r="D464" s="139" t="s">
        <v>2868</v>
      </c>
      <c r="E464" s="140" t="s">
        <v>2869</v>
      </c>
      <c r="F464" s="141" t="s">
        <v>2113</v>
      </c>
      <c r="G464" s="153" t="s">
        <v>2113</v>
      </c>
      <c r="H464" s="53"/>
      <c r="I464" s="265"/>
      <c r="J464" s="265" t="s">
        <v>26</v>
      </c>
      <c r="K464" s="265"/>
      <c r="L464" s="154" t="s">
        <v>2113</v>
      </c>
      <c r="M464" s="145"/>
      <c r="N464" s="146">
        <v>1</v>
      </c>
      <c r="O464" s="138">
        <v>6</v>
      </c>
      <c r="P464" s="147"/>
      <c r="Q464" s="269" t="s">
        <v>2113</v>
      </c>
      <c r="R464" s="271" t="s">
        <v>24</v>
      </c>
      <c r="S464" s="271" t="s">
        <v>24</v>
      </c>
      <c r="T464" s="271" t="s">
        <v>24</v>
      </c>
      <c r="U464" s="151"/>
      <c r="V464" s="39"/>
      <c r="W464" s="152" t="str">
        <f t="shared" si="123"/>
        <v>Calculation</v>
      </c>
      <c r="X464" s="149" t="str">
        <f t="shared" si="123"/>
        <v>TBD</v>
      </c>
      <c r="Y464" s="149" t="str">
        <f t="shared" si="123"/>
        <v>TBD</v>
      </c>
      <c r="Z464" s="149" t="str">
        <f t="shared" si="123"/>
        <v>TBD</v>
      </c>
      <c r="AA464" s="151"/>
    </row>
    <row r="465" spans="1:27" ht="39" customHeight="1" x14ac:dyDescent="0.25">
      <c r="A465" s="18">
        <v>464</v>
      </c>
      <c r="B465" s="239" t="s">
        <v>2867</v>
      </c>
      <c r="C465" s="206" t="s">
        <v>2108</v>
      </c>
      <c r="D465" s="139" t="s">
        <v>2870</v>
      </c>
      <c r="E465" s="140" t="s">
        <v>2869</v>
      </c>
      <c r="F465" s="141">
        <v>10.32</v>
      </c>
      <c r="G465" s="153">
        <v>10</v>
      </c>
      <c r="H465" s="53"/>
      <c r="I465" s="265"/>
      <c r="J465" s="235" t="s">
        <v>31</v>
      </c>
      <c r="K465" s="235"/>
      <c r="L465" s="154">
        <v>41275</v>
      </c>
      <c r="M465" s="145"/>
      <c r="N465" s="146">
        <v>1</v>
      </c>
      <c r="O465" s="143">
        <v>1</v>
      </c>
      <c r="P465" s="147"/>
      <c r="Q465" s="26">
        <f>IF(O465=1,INT(F465*$U$1*100)/100,F465)</f>
        <v>10.56</v>
      </c>
      <c r="R465" s="27">
        <f t="shared" ref="R465:R528" si="124">IF(O465=1,INT(F465*$U$1*10000)/10000,F465)</f>
        <v>10.569800000000001</v>
      </c>
      <c r="S465" s="28">
        <f>Q465-F465</f>
        <v>0.24000000000000021</v>
      </c>
      <c r="T465" s="29">
        <f>IF(F465&lt;&gt;0,S465/F465,0)</f>
        <v>2.3255813953488393E-2</v>
      </c>
      <c r="U465" s="151"/>
      <c r="V465" s="39"/>
      <c r="W465" s="47">
        <f t="shared" ref="W465:W468" si="125">IF(O465=1,ROUND(R465*$AA$1*100,2)/100,R465)</f>
        <v>10.7018</v>
      </c>
      <c r="X465" s="155">
        <f t="shared" ref="X465:X468" si="126">IF(O465=1,ROUND(R465*$AA$1*1000,4)/1000,R465)</f>
        <v>10.701837900000001</v>
      </c>
      <c r="Y465" s="28">
        <f t="shared" ref="Y465:Y468" si="127">X465-R465</f>
        <v>0.13203790000000026</v>
      </c>
      <c r="Z465" s="29">
        <f t="shared" ref="Z465:Z468" si="128">IF(R465&lt;&gt;0,Y465/R465,0)</f>
        <v>1.2491996064258572E-2</v>
      </c>
      <c r="AA465" s="151"/>
    </row>
    <row r="466" spans="1:27" ht="39" customHeight="1" x14ac:dyDescent="0.25">
      <c r="A466" s="18">
        <v>465</v>
      </c>
      <c r="B466" s="239" t="s">
        <v>2871</v>
      </c>
      <c r="C466" s="206" t="s">
        <v>2108</v>
      </c>
      <c r="D466" s="156" t="s">
        <v>2872</v>
      </c>
      <c r="E466" s="140" t="s">
        <v>2873</v>
      </c>
      <c r="F466" s="141">
        <v>103.23</v>
      </c>
      <c r="G466" s="160">
        <v>100</v>
      </c>
      <c r="H466" s="53"/>
      <c r="I466" s="138"/>
      <c r="J466" s="143" t="s">
        <v>31</v>
      </c>
      <c r="K466" s="143"/>
      <c r="L466" s="154">
        <v>41275</v>
      </c>
      <c r="M466" s="145"/>
      <c r="N466" s="146">
        <v>1</v>
      </c>
      <c r="O466" s="143">
        <v>1</v>
      </c>
      <c r="P466" s="147"/>
      <c r="Q466" s="26">
        <f>IF(O466=1,INT(F466*$U$1*100)/100,F466)</f>
        <v>105.72</v>
      </c>
      <c r="R466" s="27">
        <f t="shared" si="124"/>
        <v>105.7296</v>
      </c>
      <c r="S466" s="28">
        <f>Q466-F466</f>
        <v>2.4899999999999949</v>
      </c>
      <c r="T466" s="29">
        <f>IF(F466&lt;&gt;0,S466/F466,0)</f>
        <v>2.4120895088636973E-2</v>
      </c>
      <c r="U466" s="151"/>
      <c r="V466" s="39"/>
      <c r="W466" s="47">
        <f t="shared" si="125"/>
        <v>107.05040000000001</v>
      </c>
      <c r="X466" s="155">
        <f t="shared" si="126"/>
        <v>107.05037420000001</v>
      </c>
      <c r="Y466" s="28">
        <f t="shared" si="127"/>
        <v>1.3207742000000025</v>
      </c>
      <c r="Z466" s="29">
        <f t="shared" si="128"/>
        <v>1.2492000348057709E-2</v>
      </c>
      <c r="AA466" s="151"/>
    </row>
    <row r="467" spans="1:27" ht="39" customHeight="1" x14ac:dyDescent="0.25">
      <c r="A467" s="18">
        <v>466</v>
      </c>
      <c r="B467" s="239" t="s">
        <v>2871</v>
      </c>
      <c r="C467" s="206" t="s">
        <v>2108</v>
      </c>
      <c r="D467" s="156" t="s">
        <v>2874</v>
      </c>
      <c r="E467" s="140" t="s">
        <v>2873</v>
      </c>
      <c r="F467" s="141">
        <v>30.96</v>
      </c>
      <c r="G467" s="160">
        <v>30</v>
      </c>
      <c r="H467" s="53"/>
      <c r="I467" s="138"/>
      <c r="J467" s="143" t="s">
        <v>31</v>
      </c>
      <c r="K467" s="143"/>
      <c r="L467" s="154">
        <v>41275</v>
      </c>
      <c r="M467" s="145"/>
      <c r="N467" s="146">
        <v>1</v>
      </c>
      <c r="O467" s="143">
        <v>1</v>
      </c>
      <c r="P467" s="147"/>
      <c r="Q467" s="26">
        <f>IF(O467=1,INT(F467*$U$1*100)/100,F467)</f>
        <v>31.7</v>
      </c>
      <c r="R467" s="27">
        <f t="shared" si="124"/>
        <v>31.709599999999998</v>
      </c>
      <c r="S467" s="28">
        <f>Q467-F467</f>
        <v>0.73999999999999844</v>
      </c>
      <c r="T467" s="29">
        <f>IF(F467&lt;&gt;0,S467/F467,0)</f>
        <v>2.3901808785529666E-2</v>
      </c>
      <c r="U467" s="151"/>
      <c r="V467" s="39"/>
      <c r="W467" s="47">
        <f t="shared" si="125"/>
        <v>32.105699999999999</v>
      </c>
      <c r="X467" s="155">
        <f t="shared" si="126"/>
        <v>32.105716299999997</v>
      </c>
      <c r="Y467" s="28">
        <f t="shared" si="127"/>
        <v>0.3961162999999992</v>
      </c>
      <c r="Z467" s="29">
        <f t="shared" si="128"/>
        <v>1.2491999268360346E-2</v>
      </c>
      <c r="AA467" s="151"/>
    </row>
    <row r="468" spans="1:27" ht="39" customHeight="1" x14ac:dyDescent="0.25">
      <c r="A468" s="18">
        <v>467</v>
      </c>
      <c r="B468" s="239" t="s">
        <v>2875</v>
      </c>
      <c r="C468" s="206" t="s">
        <v>2108</v>
      </c>
      <c r="D468" s="156" t="s">
        <v>2876</v>
      </c>
      <c r="E468" s="140" t="s">
        <v>2877</v>
      </c>
      <c r="F468" s="141">
        <v>2064.6</v>
      </c>
      <c r="G468" s="160">
        <v>2000</v>
      </c>
      <c r="H468" s="53"/>
      <c r="I468" s="138"/>
      <c r="J468" s="143" t="s">
        <v>31</v>
      </c>
      <c r="K468" s="143"/>
      <c r="L468" s="154">
        <v>41275</v>
      </c>
      <c r="M468" s="145"/>
      <c r="N468" s="146">
        <v>1</v>
      </c>
      <c r="O468" s="143">
        <v>1</v>
      </c>
      <c r="P468" s="147"/>
      <c r="Q468" s="26">
        <f>IF(O468=1,INT(F468*$U$1*100)/100,F468)</f>
        <v>2114.59</v>
      </c>
      <c r="R468" s="27">
        <f t="shared" si="124"/>
        <v>2114.5922</v>
      </c>
      <c r="S468" s="28">
        <f>Q468-F468</f>
        <v>49.990000000000236</v>
      </c>
      <c r="T468" s="29">
        <f>IF(F468&lt;&gt;0,S468/F468,0)</f>
        <v>2.421292260001949E-2</v>
      </c>
      <c r="U468" s="151"/>
      <c r="V468" s="272"/>
      <c r="W468" s="47">
        <f t="shared" si="125"/>
        <v>2141.0077000000001</v>
      </c>
      <c r="X468" s="155">
        <f t="shared" si="126"/>
        <v>2141.0076858000002</v>
      </c>
      <c r="Y468" s="28">
        <f t="shared" si="127"/>
        <v>26.41548580000017</v>
      </c>
      <c r="Z468" s="29">
        <f t="shared" si="128"/>
        <v>1.2492000017781286E-2</v>
      </c>
      <c r="AA468" s="151"/>
    </row>
    <row r="469" spans="1:27" ht="39" customHeight="1" x14ac:dyDescent="0.25">
      <c r="A469" s="18">
        <v>468</v>
      </c>
      <c r="B469" s="137" t="s">
        <v>2878</v>
      </c>
      <c r="C469" s="206" t="s">
        <v>2108</v>
      </c>
      <c r="D469" s="228" t="s">
        <v>2879</v>
      </c>
      <c r="E469" s="229" t="s">
        <v>2880</v>
      </c>
      <c r="F469" s="141" t="s">
        <v>2881</v>
      </c>
      <c r="G469" s="160" t="s">
        <v>2881</v>
      </c>
      <c r="H469" s="53"/>
      <c r="I469" s="167"/>
      <c r="J469" s="161" t="s">
        <v>26</v>
      </c>
      <c r="K469" s="161"/>
      <c r="L469" s="225"/>
      <c r="M469" s="169"/>
      <c r="N469" s="222">
        <v>2</v>
      </c>
      <c r="O469" s="161">
        <v>6</v>
      </c>
      <c r="P469" s="147"/>
      <c r="Q469" s="266" t="s">
        <v>2881</v>
      </c>
      <c r="R469" s="149" t="str">
        <f t="shared" si="124"/>
        <v>Cash bond</v>
      </c>
      <c r="S469" s="271" t="s">
        <v>2881</v>
      </c>
      <c r="T469" s="271" t="s">
        <v>2881</v>
      </c>
      <c r="U469" s="151"/>
      <c r="V469" s="39"/>
      <c r="W469" s="152" t="str">
        <f>Q469</f>
        <v>Cash bond</v>
      </c>
      <c r="X469" s="149" t="str">
        <f>R469</f>
        <v>Cash bond</v>
      </c>
      <c r="Y469" s="149" t="str">
        <f t="shared" ref="Y469:Z469" si="129">S469</f>
        <v>Cash bond</v>
      </c>
      <c r="Z469" s="149" t="str">
        <f t="shared" si="129"/>
        <v>Cash bond</v>
      </c>
      <c r="AA469" s="151"/>
    </row>
    <row r="470" spans="1:27" ht="39" customHeight="1" x14ac:dyDescent="0.25">
      <c r="A470" s="18">
        <v>469</v>
      </c>
      <c r="B470" s="137" t="s">
        <v>2878</v>
      </c>
      <c r="C470" s="206" t="s">
        <v>2108</v>
      </c>
      <c r="D470" s="228" t="s">
        <v>2882</v>
      </c>
      <c r="E470" s="229" t="s">
        <v>2883</v>
      </c>
      <c r="F470" s="141">
        <v>154.84</v>
      </c>
      <c r="G470" s="160">
        <v>150</v>
      </c>
      <c r="H470" s="53"/>
      <c r="I470" s="167"/>
      <c r="J470" s="161" t="s">
        <v>31</v>
      </c>
      <c r="K470" s="161"/>
      <c r="L470" s="225">
        <v>41275</v>
      </c>
      <c r="M470" s="169"/>
      <c r="N470" s="222">
        <v>2</v>
      </c>
      <c r="O470" s="161">
        <v>1</v>
      </c>
      <c r="P470" s="147"/>
      <c r="Q470" s="26">
        <f t="shared" ref="Q470:Q475" si="130">IF(O470=1,INT(F470*$U$1*100)/100,F470)</f>
        <v>158.58000000000001</v>
      </c>
      <c r="R470" s="27">
        <f t="shared" si="124"/>
        <v>158.58920000000001</v>
      </c>
      <c r="S470" s="28">
        <f t="shared" ref="S470:S475" si="131">Q470-F470</f>
        <v>3.7400000000000091</v>
      </c>
      <c r="T470" s="29">
        <f t="shared" ref="T470:T475" si="132">IF(F470&lt;&gt;0,S470/F470,0)</f>
        <v>2.4153965383621863E-2</v>
      </c>
      <c r="U470" s="151"/>
      <c r="V470" s="272"/>
      <c r="W470" s="47">
        <f t="shared" ref="W470:W475" si="133">IF(O470=1,ROUND(R470*$AA$1*100,2)/100,R470)</f>
        <v>160.5703</v>
      </c>
      <c r="X470" s="155">
        <f t="shared" ref="X470:X475" si="134">IF(O470=1,ROUND(R470*$AA$1*1000,4)/1000,R470)</f>
        <v>160.5702963</v>
      </c>
      <c r="Y470" s="28">
        <f t="shared" ref="Y470:Y475" si="135">X470-R470</f>
        <v>1.9810962999999902</v>
      </c>
      <c r="Z470" s="29">
        <f t="shared" ref="Z470:Z475" si="136">IF(R470&lt;&gt;0,Y470/R470,0)</f>
        <v>1.2492000085756093E-2</v>
      </c>
      <c r="AA470" s="151"/>
    </row>
    <row r="471" spans="1:27" ht="39" customHeight="1" x14ac:dyDescent="0.25">
      <c r="A471" s="18">
        <v>470</v>
      </c>
      <c r="B471" s="137" t="s">
        <v>2878</v>
      </c>
      <c r="C471" s="206" t="s">
        <v>2108</v>
      </c>
      <c r="D471" s="228" t="s">
        <v>2879</v>
      </c>
      <c r="E471" s="229" t="s">
        <v>2884</v>
      </c>
      <c r="F471" s="141">
        <v>77.42</v>
      </c>
      <c r="G471" s="160">
        <v>75</v>
      </c>
      <c r="H471" s="53"/>
      <c r="I471" s="167"/>
      <c r="J471" s="161" t="s">
        <v>31</v>
      </c>
      <c r="K471" s="161"/>
      <c r="L471" s="225">
        <v>41275</v>
      </c>
      <c r="M471" s="169"/>
      <c r="N471" s="222">
        <v>2</v>
      </c>
      <c r="O471" s="161">
        <v>1</v>
      </c>
      <c r="P471" s="147"/>
      <c r="Q471" s="26">
        <f t="shared" si="130"/>
        <v>79.290000000000006</v>
      </c>
      <c r="R471" s="27">
        <f t="shared" si="124"/>
        <v>79.294600000000003</v>
      </c>
      <c r="S471" s="28">
        <f t="shared" si="131"/>
        <v>1.8700000000000045</v>
      </c>
      <c r="T471" s="29">
        <f t="shared" si="132"/>
        <v>2.4153965383621863E-2</v>
      </c>
      <c r="U471" s="151"/>
      <c r="V471" s="272"/>
      <c r="W471" s="47">
        <f t="shared" si="133"/>
        <v>80.2851</v>
      </c>
      <c r="X471" s="155">
        <f t="shared" si="134"/>
        <v>80.285148100000001</v>
      </c>
      <c r="Y471" s="28">
        <f t="shared" si="135"/>
        <v>0.99054809999999804</v>
      </c>
      <c r="Z471" s="29">
        <f t="shared" si="136"/>
        <v>1.2491999455196167E-2</v>
      </c>
      <c r="AA471" s="151"/>
    </row>
    <row r="472" spans="1:27" ht="39" customHeight="1" x14ac:dyDescent="0.25">
      <c r="A472" s="18">
        <v>471</v>
      </c>
      <c r="B472" s="239" t="s">
        <v>2871</v>
      </c>
      <c r="C472" s="206" t="s">
        <v>2108</v>
      </c>
      <c r="D472" s="156" t="s">
        <v>2885</v>
      </c>
      <c r="E472" s="140" t="s">
        <v>2873</v>
      </c>
      <c r="F472" s="141">
        <v>51.61</v>
      </c>
      <c r="G472" s="160">
        <v>50</v>
      </c>
      <c r="H472" s="53"/>
      <c r="I472" s="138"/>
      <c r="J472" s="143" t="s">
        <v>31</v>
      </c>
      <c r="K472" s="143"/>
      <c r="L472" s="225">
        <v>41275</v>
      </c>
      <c r="M472" s="145"/>
      <c r="N472" s="146">
        <v>1</v>
      </c>
      <c r="O472" s="143">
        <v>1</v>
      </c>
      <c r="P472" s="147"/>
      <c r="Q472" s="26">
        <f t="shared" si="130"/>
        <v>52.85</v>
      </c>
      <c r="R472" s="27">
        <f t="shared" si="124"/>
        <v>52.8596</v>
      </c>
      <c r="S472" s="28">
        <f t="shared" si="131"/>
        <v>1.240000000000002</v>
      </c>
      <c r="T472" s="29">
        <f t="shared" si="132"/>
        <v>2.4026351482270916E-2</v>
      </c>
      <c r="U472" s="151"/>
      <c r="V472" s="272"/>
      <c r="W472" s="47">
        <f t="shared" si="133"/>
        <v>53.5199</v>
      </c>
      <c r="X472" s="155">
        <f t="shared" si="134"/>
        <v>53.519922100000002</v>
      </c>
      <c r="Y472" s="28">
        <f t="shared" si="135"/>
        <v>0.66032210000000191</v>
      </c>
      <c r="Z472" s="29">
        <f t="shared" si="136"/>
        <v>1.249199956110152E-2</v>
      </c>
      <c r="AA472" s="151"/>
    </row>
    <row r="473" spans="1:27" ht="39" customHeight="1" x14ac:dyDescent="0.25">
      <c r="A473" s="18">
        <v>472</v>
      </c>
      <c r="B473" s="239" t="s">
        <v>2871</v>
      </c>
      <c r="C473" s="206" t="s">
        <v>2108</v>
      </c>
      <c r="D473" s="156" t="s">
        <v>2886</v>
      </c>
      <c r="E473" s="140" t="s">
        <v>2873</v>
      </c>
      <c r="F473" s="141">
        <v>10.32</v>
      </c>
      <c r="G473" s="160">
        <v>10</v>
      </c>
      <c r="H473" s="53"/>
      <c r="I473" s="138"/>
      <c r="J473" s="143" t="s">
        <v>31</v>
      </c>
      <c r="K473" s="143"/>
      <c r="L473" s="225">
        <v>41275</v>
      </c>
      <c r="M473" s="145"/>
      <c r="N473" s="146">
        <v>1</v>
      </c>
      <c r="O473" s="143">
        <v>1</v>
      </c>
      <c r="P473" s="147"/>
      <c r="Q473" s="26">
        <f t="shared" si="130"/>
        <v>10.56</v>
      </c>
      <c r="R473" s="27">
        <f t="shared" si="124"/>
        <v>10.569800000000001</v>
      </c>
      <c r="S473" s="28">
        <f t="shared" si="131"/>
        <v>0.24000000000000021</v>
      </c>
      <c r="T473" s="29">
        <f t="shared" si="132"/>
        <v>2.3255813953488393E-2</v>
      </c>
      <c r="U473" s="151"/>
      <c r="V473" s="272"/>
      <c r="W473" s="47">
        <f t="shared" si="133"/>
        <v>10.7018</v>
      </c>
      <c r="X473" s="155">
        <f t="shared" si="134"/>
        <v>10.701837900000001</v>
      </c>
      <c r="Y473" s="28">
        <f t="shared" si="135"/>
        <v>0.13203790000000026</v>
      </c>
      <c r="Z473" s="29">
        <f t="shared" si="136"/>
        <v>1.2491996064258572E-2</v>
      </c>
      <c r="AA473" s="151"/>
    </row>
    <row r="474" spans="1:27" ht="39" customHeight="1" x14ac:dyDescent="0.25">
      <c r="A474" s="18">
        <v>473</v>
      </c>
      <c r="B474" s="227" t="s">
        <v>2887</v>
      </c>
      <c r="C474" s="206" t="s">
        <v>2108</v>
      </c>
      <c r="D474" s="228" t="s">
        <v>2888</v>
      </c>
      <c r="E474" s="229" t="s">
        <v>2889</v>
      </c>
      <c r="F474" s="141">
        <v>180.65</v>
      </c>
      <c r="G474" s="160">
        <v>175</v>
      </c>
      <c r="H474" s="53"/>
      <c r="I474" s="167"/>
      <c r="J474" s="161" t="s">
        <v>31</v>
      </c>
      <c r="K474" s="161"/>
      <c r="L474" s="225">
        <v>41275</v>
      </c>
      <c r="M474" s="169"/>
      <c r="N474" s="222">
        <v>6</v>
      </c>
      <c r="O474" s="161">
        <v>1</v>
      </c>
      <c r="P474" s="147"/>
      <c r="Q474" s="26">
        <f t="shared" si="130"/>
        <v>185.02</v>
      </c>
      <c r="R474" s="27">
        <f t="shared" si="124"/>
        <v>185.02420000000001</v>
      </c>
      <c r="S474" s="28">
        <f t="shared" si="131"/>
        <v>4.3700000000000045</v>
      </c>
      <c r="T474" s="29">
        <f t="shared" si="132"/>
        <v>2.4190423470799912E-2</v>
      </c>
      <c r="U474" s="151"/>
      <c r="V474" s="272"/>
      <c r="W474" s="47">
        <f t="shared" si="133"/>
        <v>187.3355</v>
      </c>
      <c r="X474" s="155">
        <f t="shared" si="134"/>
        <v>187.33552230000001</v>
      </c>
      <c r="Y474" s="28">
        <f t="shared" si="135"/>
        <v>2.3113223000000005</v>
      </c>
      <c r="Z474" s="29">
        <f t="shared" si="136"/>
        <v>1.2491999965409933E-2</v>
      </c>
      <c r="AA474" s="151"/>
    </row>
    <row r="475" spans="1:27" ht="39" customHeight="1" x14ac:dyDescent="0.25">
      <c r="A475" s="18">
        <v>474</v>
      </c>
      <c r="B475" s="227" t="s">
        <v>2887</v>
      </c>
      <c r="C475" s="206" t="s">
        <v>2108</v>
      </c>
      <c r="D475" s="228" t="s">
        <v>2890</v>
      </c>
      <c r="E475" s="229" t="s">
        <v>2889</v>
      </c>
      <c r="F475" s="141">
        <v>36.130000000000003</v>
      </c>
      <c r="G475" s="160">
        <v>35</v>
      </c>
      <c r="H475" s="53"/>
      <c r="I475" s="167"/>
      <c r="J475" s="161" t="s">
        <v>31</v>
      </c>
      <c r="K475" s="161"/>
      <c r="L475" s="225">
        <v>41275</v>
      </c>
      <c r="M475" s="169"/>
      <c r="N475" s="222">
        <v>6</v>
      </c>
      <c r="O475" s="161">
        <v>1</v>
      </c>
      <c r="P475" s="147"/>
      <c r="Q475" s="26">
        <f t="shared" si="130"/>
        <v>37</v>
      </c>
      <c r="R475" s="27">
        <f t="shared" si="124"/>
        <v>37.004800000000003</v>
      </c>
      <c r="S475" s="28">
        <f t="shared" si="131"/>
        <v>0.86999999999999744</v>
      </c>
      <c r="T475" s="29">
        <f t="shared" si="132"/>
        <v>2.4079712150567322E-2</v>
      </c>
      <c r="U475" s="151"/>
      <c r="V475" s="272"/>
      <c r="W475" s="47">
        <f t="shared" si="133"/>
        <v>37.467100000000002</v>
      </c>
      <c r="X475" s="155">
        <f t="shared" si="134"/>
        <v>37.467064000000001</v>
      </c>
      <c r="Y475" s="28">
        <f t="shared" si="135"/>
        <v>0.46226399999999757</v>
      </c>
      <c r="Z475" s="29">
        <f t="shared" si="136"/>
        <v>1.249200103770315E-2</v>
      </c>
      <c r="AA475" s="151"/>
    </row>
    <row r="476" spans="1:27" ht="39" customHeight="1" x14ac:dyDescent="0.25">
      <c r="A476" s="18">
        <v>475</v>
      </c>
      <c r="B476" s="227" t="s">
        <v>2887</v>
      </c>
      <c r="C476" s="206" t="s">
        <v>2108</v>
      </c>
      <c r="D476" s="228" t="s">
        <v>2891</v>
      </c>
      <c r="E476" s="229" t="s">
        <v>2892</v>
      </c>
      <c r="F476" s="273" t="s">
        <v>2893</v>
      </c>
      <c r="G476" s="160" t="s">
        <v>2893</v>
      </c>
      <c r="H476" s="53"/>
      <c r="I476" s="167"/>
      <c r="J476" s="161" t="s">
        <v>26</v>
      </c>
      <c r="K476" s="161"/>
      <c r="L476" s="225"/>
      <c r="M476" s="169"/>
      <c r="N476" s="222">
        <v>6</v>
      </c>
      <c r="O476" s="161">
        <v>1</v>
      </c>
      <c r="P476" s="147"/>
      <c r="Q476" s="274" t="str">
        <f>+F476</f>
        <v>Valuation Table</v>
      </c>
      <c r="R476" s="27" t="e">
        <f t="shared" si="124"/>
        <v>#VALUE!</v>
      </c>
      <c r="S476" s="53" t="s">
        <v>24</v>
      </c>
      <c r="T476" s="53" t="s">
        <v>24</v>
      </c>
      <c r="U476" s="151"/>
      <c r="V476" s="39"/>
      <c r="W476" s="47" t="str">
        <f>Q476</f>
        <v>Valuation Table</v>
      </c>
      <c r="X476" s="60" t="e">
        <f t="shared" ref="X476:Z476" si="137">R476</f>
        <v>#VALUE!</v>
      </c>
      <c r="Y476" s="60" t="str">
        <f t="shared" si="137"/>
        <v>TBD</v>
      </c>
      <c r="Z476" s="60" t="str">
        <f t="shared" si="137"/>
        <v>TBD</v>
      </c>
      <c r="AA476" s="151"/>
    </row>
    <row r="477" spans="1:27" ht="58.5" customHeight="1" x14ac:dyDescent="0.25">
      <c r="A477" s="18">
        <v>476</v>
      </c>
      <c r="B477" s="227" t="s">
        <v>2887</v>
      </c>
      <c r="C477" s="206" t="s">
        <v>2108</v>
      </c>
      <c r="D477" s="228" t="s">
        <v>2894</v>
      </c>
      <c r="E477" s="229" t="s">
        <v>2895</v>
      </c>
      <c r="F477" s="273" t="s">
        <v>2896</v>
      </c>
      <c r="G477" s="160" t="s">
        <v>2896</v>
      </c>
      <c r="H477" s="53"/>
      <c r="I477" s="167"/>
      <c r="J477" s="161" t="s">
        <v>26</v>
      </c>
      <c r="K477" s="161"/>
      <c r="L477" s="225"/>
      <c r="M477" s="169"/>
      <c r="N477" s="222">
        <v>6</v>
      </c>
      <c r="O477" s="161">
        <v>6</v>
      </c>
      <c r="P477" s="147"/>
      <c r="Q477" s="266" t="str">
        <f>+F477</f>
        <v>At owner's expense</v>
      </c>
      <c r="R477" s="149" t="str">
        <f t="shared" si="124"/>
        <v>At owner's expense</v>
      </c>
      <c r="S477" s="271" t="s">
        <v>24</v>
      </c>
      <c r="T477" s="271" t="s">
        <v>24</v>
      </c>
      <c r="U477" s="151"/>
      <c r="V477" s="39"/>
      <c r="W477" s="152" t="str">
        <f t="shared" ref="W477:Z478" si="138">Q477</f>
        <v>At owner's expense</v>
      </c>
      <c r="X477" s="149" t="str">
        <f t="shared" si="138"/>
        <v>At owner's expense</v>
      </c>
      <c r="Y477" s="149" t="str">
        <f t="shared" si="138"/>
        <v>TBD</v>
      </c>
      <c r="Z477" s="149" t="str">
        <f t="shared" si="138"/>
        <v>TBD</v>
      </c>
      <c r="AA477" s="151"/>
    </row>
    <row r="478" spans="1:27" ht="47.25" customHeight="1" x14ac:dyDescent="0.25">
      <c r="A478" s="18">
        <v>477</v>
      </c>
      <c r="B478" s="227" t="s">
        <v>2887</v>
      </c>
      <c r="C478" s="206" t="s">
        <v>2108</v>
      </c>
      <c r="D478" s="228" t="s">
        <v>2897</v>
      </c>
      <c r="E478" s="229" t="s">
        <v>2898</v>
      </c>
      <c r="F478" s="273" t="s">
        <v>2896</v>
      </c>
      <c r="G478" s="160" t="s">
        <v>2896</v>
      </c>
      <c r="H478" s="53"/>
      <c r="I478" s="167"/>
      <c r="J478" s="161" t="s">
        <v>26</v>
      </c>
      <c r="K478" s="161"/>
      <c r="L478" s="225"/>
      <c r="M478" s="169"/>
      <c r="N478" s="222">
        <v>6</v>
      </c>
      <c r="O478" s="161">
        <v>6</v>
      </c>
      <c r="P478" s="147"/>
      <c r="Q478" s="266" t="str">
        <f>+F478</f>
        <v>At owner's expense</v>
      </c>
      <c r="R478" s="149" t="str">
        <f t="shared" si="124"/>
        <v>At owner's expense</v>
      </c>
      <c r="S478" s="271" t="s">
        <v>24</v>
      </c>
      <c r="T478" s="271" t="s">
        <v>24</v>
      </c>
      <c r="U478" s="151"/>
      <c r="V478" s="39"/>
      <c r="W478" s="152" t="str">
        <f t="shared" si="138"/>
        <v>At owner's expense</v>
      </c>
      <c r="X478" s="149" t="str">
        <f t="shared" si="138"/>
        <v>At owner's expense</v>
      </c>
      <c r="Y478" s="149" t="str">
        <f t="shared" si="138"/>
        <v>TBD</v>
      </c>
      <c r="Z478" s="149" t="str">
        <f t="shared" si="138"/>
        <v>TBD</v>
      </c>
      <c r="AA478" s="151"/>
    </row>
    <row r="479" spans="1:27" ht="39" customHeight="1" x14ac:dyDescent="0.25">
      <c r="A479" s="18">
        <v>478</v>
      </c>
      <c r="B479" s="227" t="s">
        <v>2899</v>
      </c>
      <c r="C479" s="206" t="s">
        <v>2108</v>
      </c>
      <c r="D479" s="163" t="s">
        <v>2900</v>
      </c>
      <c r="E479" s="167" t="s">
        <v>2077</v>
      </c>
      <c r="F479" s="141">
        <v>25.8</v>
      </c>
      <c r="G479" s="78">
        <v>25</v>
      </c>
      <c r="H479" s="25"/>
      <c r="I479" s="271" t="s">
        <v>2901</v>
      </c>
      <c r="J479" s="244" t="s">
        <v>31</v>
      </c>
      <c r="K479" s="244"/>
      <c r="L479" s="225">
        <v>41275</v>
      </c>
      <c r="M479" s="169"/>
      <c r="N479" s="222">
        <v>1</v>
      </c>
      <c r="O479" s="161">
        <v>1</v>
      </c>
      <c r="P479" s="147"/>
      <c r="Q479" s="26">
        <f>IF(O479=1,INT(F479*$U$1*100)/100,F479)</f>
        <v>26.42</v>
      </c>
      <c r="R479" s="27">
        <f t="shared" si="124"/>
        <v>26.424700000000001</v>
      </c>
      <c r="S479" s="28">
        <f>Q479-F479</f>
        <v>0.62000000000000099</v>
      </c>
      <c r="T479" s="29">
        <f>IF(F479&lt;&gt;0,S479/F479,0)</f>
        <v>2.4031007751938022E-2</v>
      </c>
      <c r="U479" s="151"/>
      <c r="V479" s="272"/>
      <c r="W479" s="47">
        <f t="shared" ref="W479" si="139">IF(O479=1,ROUND(R479*$AA$1*100,2)/100,R479)</f>
        <v>26.754799999999999</v>
      </c>
      <c r="X479" s="155">
        <f t="shared" ref="X479" si="140">IF(O479=1,ROUND(R479*$AA$1*1000,4)/1000,R479)</f>
        <v>26.754797400000001</v>
      </c>
      <c r="Y479" s="28">
        <f t="shared" ref="Y479" si="141">X479-R479</f>
        <v>0.33009739999999965</v>
      </c>
      <c r="Z479" s="29">
        <f t="shared" ref="Z479" si="142">IF(R479&lt;&gt;0,Y479/R479,0)</f>
        <v>1.2492001801344939E-2</v>
      </c>
      <c r="AA479" s="151"/>
    </row>
    <row r="480" spans="1:27" ht="60.75" customHeight="1" x14ac:dyDescent="0.25">
      <c r="A480" s="18">
        <v>479</v>
      </c>
      <c r="B480" s="227" t="s">
        <v>2899</v>
      </c>
      <c r="C480" s="206" t="s">
        <v>2108</v>
      </c>
      <c r="D480" s="163" t="s">
        <v>2902</v>
      </c>
      <c r="E480" s="167" t="s">
        <v>2903</v>
      </c>
      <c r="F480" s="275" t="s">
        <v>2904</v>
      </c>
      <c r="G480" s="78" t="s">
        <v>2904</v>
      </c>
      <c r="H480" s="25"/>
      <c r="I480" s="271"/>
      <c r="J480" s="244" t="s">
        <v>31</v>
      </c>
      <c r="K480" s="244"/>
      <c r="L480" s="225">
        <v>41275</v>
      </c>
      <c r="M480" s="169"/>
      <c r="N480" s="222">
        <v>1</v>
      </c>
      <c r="O480" s="161">
        <v>1</v>
      </c>
      <c r="P480" s="147"/>
      <c r="Q480" s="26" t="s">
        <v>2904</v>
      </c>
      <c r="R480" s="27" t="e">
        <f t="shared" si="124"/>
        <v>#VALUE!</v>
      </c>
      <c r="S480" s="21" t="s">
        <v>2904</v>
      </c>
      <c r="T480" s="21" t="s">
        <v>2904</v>
      </c>
      <c r="U480" s="151"/>
      <c r="V480" s="272"/>
      <c r="W480" s="47" t="str">
        <f>Q480</f>
        <v>To pay all applicable fees</v>
      </c>
      <c r="X480" s="60" t="e">
        <f t="shared" ref="X480:Z495" si="143">R480</f>
        <v>#VALUE!</v>
      </c>
      <c r="Y480" s="60" t="str">
        <f t="shared" si="143"/>
        <v>To pay all applicable fees</v>
      </c>
      <c r="Z480" s="60" t="str">
        <f t="shared" si="143"/>
        <v>To pay all applicable fees</v>
      </c>
      <c r="AA480" s="151"/>
    </row>
    <row r="481" spans="1:27" s="39" customFormat="1" ht="39" customHeight="1" x14ac:dyDescent="0.25">
      <c r="A481" s="18">
        <v>480</v>
      </c>
      <c r="B481" s="232" t="s">
        <v>2905</v>
      </c>
      <c r="C481" s="206" t="s">
        <v>2108</v>
      </c>
      <c r="D481" s="156" t="s">
        <v>2906</v>
      </c>
      <c r="E481" s="138" t="s">
        <v>2907</v>
      </c>
      <c r="F481" s="276">
        <v>9.23</v>
      </c>
      <c r="G481" s="184">
        <v>8.48</v>
      </c>
      <c r="H481" s="277">
        <v>9.23</v>
      </c>
      <c r="I481" s="278"/>
      <c r="J481" s="235" t="s">
        <v>26</v>
      </c>
      <c r="K481" s="235"/>
      <c r="L481" s="236">
        <v>41730</v>
      </c>
      <c r="M481" s="279" t="s">
        <v>2908</v>
      </c>
      <c r="N481" s="138">
        <v>6</v>
      </c>
      <c r="O481" s="143">
        <v>5</v>
      </c>
      <c r="P481" s="147"/>
      <c r="Q481" s="26">
        <v>10.050000000000001</v>
      </c>
      <c r="R481" s="27">
        <f t="shared" si="124"/>
        <v>9.23</v>
      </c>
      <c r="S481" s="28">
        <f t="shared" ref="S481:S540" si="144">Q481-F481</f>
        <v>0.82000000000000028</v>
      </c>
      <c r="T481" s="29">
        <f t="shared" ref="T481:T544" si="145">IF(F481&lt;&gt;0,S481/F481,0)</f>
        <v>8.8840736728060699E-2</v>
      </c>
      <c r="U481" s="280"/>
      <c r="V481" s="272"/>
      <c r="W481" s="237">
        <v>10.17</v>
      </c>
      <c r="X481" s="149">
        <f t="shared" si="143"/>
        <v>9.23</v>
      </c>
      <c r="Y481" s="149">
        <f t="shared" si="143"/>
        <v>0.82000000000000028</v>
      </c>
      <c r="Z481" s="149">
        <f t="shared" si="143"/>
        <v>8.8840736728060699E-2</v>
      </c>
      <c r="AA481" s="280"/>
    </row>
    <row r="482" spans="1:27" s="39" customFormat="1" ht="39" customHeight="1" x14ac:dyDescent="0.25">
      <c r="A482" s="18">
        <v>481</v>
      </c>
      <c r="B482" s="232" t="s">
        <v>2905</v>
      </c>
      <c r="C482" s="206" t="s">
        <v>2108</v>
      </c>
      <c r="D482" s="156" t="s">
        <v>2909</v>
      </c>
      <c r="E482" s="138" t="s">
        <v>2907</v>
      </c>
      <c r="F482" s="276">
        <v>9.6999999999999993</v>
      </c>
      <c r="G482" s="184">
        <v>8.91</v>
      </c>
      <c r="H482" s="277">
        <v>9.6999999999999993</v>
      </c>
      <c r="I482" s="281"/>
      <c r="J482" s="235" t="s">
        <v>26</v>
      </c>
      <c r="K482" s="235"/>
      <c r="L482" s="236">
        <v>41730</v>
      </c>
      <c r="M482" s="279" t="s">
        <v>2908</v>
      </c>
      <c r="N482" s="138">
        <v>6</v>
      </c>
      <c r="O482" s="143">
        <v>5</v>
      </c>
      <c r="P482" s="147"/>
      <c r="Q482" s="26">
        <v>10.56</v>
      </c>
      <c r="R482" s="27">
        <f t="shared" si="124"/>
        <v>9.6999999999999993</v>
      </c>
      <c r="S482" s="28">
        <f t="shared" si="144"/>
        <v>0.86000000000000121</v>
      </c>
      <c r="T482" s="29">
        <f t="shared" si="145"/>
        <v>8.8659793814433119E-2</v>
      </c>
      <c r="U482" s="280"/>
      <c r="V482" s="272"/>
      <c r="W482" s="237">
        <v>10.69</v>
      </c>
      <c r="X482" s="149">
        <f t="shared" si="143"/>
        <v>9.6999999999999993</v>
      </c>
      <c r="Y482" s="149">
        <f t="shared" si="143"/>
        <v>0.86000000000000121</v>
      </c>
      <c r="Z482" s="149">
        <f t="shared" si="143"/>
        <v>8.8659793814433119E-2</v>
      </c>
      <c r="AA482" s="280"/>
    </row>
    <row r="483" spans="1:27" s="39" customFormat="1" ht="39" customHeight="1" x14ac:dyDescent="0.25">
      <c r="A483" s="18">
        <v>482</v>
      </c>
      <c r="B483" s="232" t="s">
        <v>2905</v>
      </c>
      <c r="C483" s="206" t="s">
        <v>2108</v>
      </c>
      <c r="D483" s="156" t="s">
        <v>2910</v>
      </c>
      <c r="E483" s="138" t="s">
        <v>2907</v>
      </c>
      <c r="F483" s="276">
        <v>11.24</v>
      </c>
      <c r="G483" s="184">
        <v>10.32</v>
      </c>
      <c r="H483" s="277">
        <v>11.24</v>
      </c>
      <c r="I483" s="281"/>
      <c r="J483" s="235" t="s">
        <v>26</v>
      </c>
      <c r="K483" s="235"/>
      <c r="L483" s="236">
        <v>41730</v>
      </c>
      <c r="M483" s="279" t="s">
        <v>2908</v>
      </c>
      <c r="N483" s="138">
        <v>6</v>
      </c>
      <c r="O483" s="143">
        <v>5</v>
      </c>
      <c r="P483" s="147"/>
      <c r="Q483" s="26">
        <v>12.24</v>
      </c>
      <c r="R483" s="27">
        <f t="shared" si="124"/>
        <v>11.24</v>
      </c>
      <c r="S483" s="28">
        <f t="shared" si="144"/>
        <v>1</v>
      </c>
      <c r="T483" s="29">
        <f t="shared" si="145"/>
        <v>8.8967971530249115E-2</v>
      </c>
      <c r="U483" s="280"/>
      <c r="V483" s="272"/>
      <c r="W483" s="237">
        <v>12.39</v>
      </c>
      <c r="X483" s="149">
        <f t="shared" si="143"/>
        <v>11.24</v>
      </c>
      <c r="Y483" s="149">
        <f t="shared" si="143"/>
        <v>1</v>
      </c>
      <c r="Z483" s="149">
        <f t="shared" si="143"/>
        <v>8.8967971530249115E-2</v>
      </c>
      <c r="AA483" s="280"/>
    </row>
    <row r="484" spans="1:27" s="39" customFormat="1" ht="39" customHeight="1" x14ac:dyDescent="0.25">
      <c r="A484" s="18">
        <v>483</v>
      </c>
      <c r="B484" s="232" t="s">
        <v>2905</v>
      </c>
      <c r="C484" s="206" t="s">
        <v>2108</v>
      </c>
      <c r="D484" s="156" t="s">
        <v>2911</v>
      </c>
      <c r="E484" s="138" t="s">
        <v>2907</v>
      </c>
      <c r="F484" s="276">
        <v>11.71</v>
      </c>
      <c r="G484" s="184">
        <v>10.75</v>
      </c>
      <c r="H484" s="277">
        <v>11.71</v>
      </c>
      <c r="I484" s="281"/>
      <c r="J484" s="235" t="s">
        <v>26</v>
      </c>
      <c r="K484" s="235"/>
      <c r="L484" s="236">
        <v>41730</v>
      </c>
      <c r="M484" s="279" t="s">
        <v>2908</v>
      </c>
      <c r="N484" s="138">
        <v>6</v>
      </c>
      <c r="O484" s="143">
        <v>5</v>
      </c>
      <c r="P484" s="147"/>
      <c r="Q484" s="26">
        <v>12.75</v>
      </c>
      <c r="R484" s="27">
        <f t="shared" si="124"/>
        <v>11.71</v>
      </c>
      <c r="S484" s="28">
        <f t="shared" si="144"/>
        <v>1.0399999999999991</v>
      </c>
      <c r="T484" s="29">
        <f t="shared" si="145"/>
        <v>8.881298035866772E-2</v>
      </c>
      <c r="U484" s="280"/>
      <c r="V484" s="272"/>
      <c r="W484" s="237">
        <v>12.91</v>
      </c>
      <c r="X484" s="149">
        <f t="shared" si="143"/>
        <v>11.71</v>
      </c>
      <c r="Y484" s="149">
        <f t="shared" si="143"/>
        <v>1.0399999999999991</v>
      </c>
      <c r="Z484" s="149">
        <f t="shared" si="143"/>
        <v>8.881298035866772E-2</v>
      </c>
      <c r="AA484" s="280"/>
    </row>
    <row r="485" spans="1:27" s="39" customFormat="1" ht="39" customHeight="1" x14ac:dyDescent="0.25">
      <c r="A485" s="18">
        <v>484</v>
      </c>
      <c r="B485" s="232" t="s">
        <v>2905</v>
      </c>
      <c r="C485" s="206" t="s">
        <v>2108</v>
      </c>
      <c r="D485" s="156" t="s">
        <v>2912</v>
      </c>
      <c r="E485" s="138" t="s">
        <v>2907</v>
      </c>
      <c r="F485" s="276">
        <v>20.98</v>
      </c>
      <c r="G485" s="184">
        <v>19.27</v>
      </c>
      <c r="H485" s="277">
        <v>20.98</v>
      </c>
      <c r="I485" s="282"/>
      <c r="J485" s="235" t="s">
        <v>26</v>
      </c>
      <c r="K485" s="235"/>
      <c r="L485" s="236">
        <v>41730</v>
      </c>
      <c r="M485" s="279" t="s">
        <v>2908</v>
      </c>
      <c r="N485" s="138">
        <v>6</v>
      </c>
      <c r="O485" s="143">
        <v>5</v>
      </c>
      <c r="P485" s="147"/>
      <c r="Q485" s="26">
        <v>22.85</v>
      </c>
      <c r="R485" s="27">
        <f t="shared" si="124"/>
        <v>20.98</v>
      </c>
      <c r="S485" s="28">
        <f t="shared" si="144"/>
        <v>1.870000000000001</v>
      </c>
      <c r="T485" s="29">
        <f t="shared" si="145"/>
        <v>8.913250714966639E-2</v>
      </c>
      <c r="U485" s="280"/>
      <c r="V485" s="272"/>
      <c r="W485" s="237">
        <v>23.12</v>
      </c>
      <c r="X485" s="149">
        <f t="shared" si="143"/>
        <v>20.98</v>
      </c>
      <c r="Y485" s="149">
        <f t="shared" si="143"/>
        <v>1.870000000000001</v>
      </c>
      <c r="Z485" s="149">
        <f t="shared" si="143"/>
        <v>8.913250714966639E-2</v>
      </c>
      <c r="AA485" s="280"/>
    </row>
    <row r="486" spans="1:27" s="39" customFormat="1" ht="39" customHeight="1" x14ac:dyDescent="0.25">
      <c r="A486" s="18">
        <v>485</v>
      </c>
      <c r="B486" s="232" t="s">
        <v>2905</v>
      </c>
      <c r="C486" s="206" t="s">
        <v>2108</v>
      </c>
      <c r="D486" s="156" t="s">
        <v>2913</v>
      </c>
      <c r="E486" s="138" t="s">
        <v>2914</v>
      </c>
      <c r="F486" s="276">
        <v>0</v>
      </c>
      <c r="G486" s="184">
        <v>0</v>
      </c>
      <c r="H486" s="277">
        <v>0</v>
      </c>
      <c r="I486" s="282"/>
      <c r="J486" s="235" t="s">
        <v>26</v>
      </c>
      <c r="K486" s="235"/>
      <c r="L486" s="236">
        <v>41730</v>
      </c>
      <c r="M486" s="279"/>
      <c r="N486" s="138"/>
      <c r="O486" s="143"/>
      <c r="P486" s="147"/>
      <c r="Q486" s="26">
        <v>0</v>
      </c>
      <c r="R486" s="27">
        <f t="shared" si="124"/>
        <v>0</v>
      </c>
      <c r="S486" s="28">
        <f t="shared" si="144"/>
        <v>0</v>
      </c>
      <c r="T486" s="29">
        <f t="shared" si="145"/>
        <v>0</v>
      </c>
      <c r="U486" s="280"/>
      <c r="V486" s="272"/>
      <c r="W486" s="237">
        <v>0</v>
      </c>
      <c r="X486" s="149">
        <f t="shared" si="143"/>
        <v>0</v>
      </c>
      <c r="Y486" s="149">
        <f t="shared" si="143"/>
        <v>0</v>
      </c>
      <c r="Z486" s="149">
        <f t="shared" si="143"/>
        <v>0</v>
      </c>
      <c r="AA486" s="280"/>
    </row>
    <row r="487" spans="1:27" s="39" customFormat="1" ht="39" customHeight="1" x14ac:dyDescent="0.25">
      <c r="A487" s="18">
        <v>486</v>
      </c>
      <c r="B487" s="232" t="s">
        <v>2905</v>
      </c>
      <c r="C487" s="206" t="s">
        <v>2108</v>
      </c>
      <c r="D487" s="156" t="s">
        <v>2915</v>
      </c>
      <c r="E487" s="138" t="s">
        <v>2914</v>
      </c>
      <c r="F487" s="276">
        <v>0.15</v>
      </c>
      <c r="G487" s="184">
        <v>0.14000000000000001</v>
      </c>
      <c r="H487" s="277">
        <v>0.15</v>
      </c>
      <c r="I487" s="281"/>
      <c r="J487" s="235" t="s">
        <v>26</v>
      </c>
      <c r="K487" s="235"/>
      <c r="L487" s="236">
        <v>41730</v>
      </c>
      <c r="M487" s="279" t="s">
        <v>2908</v>
      </c>
      <c r="N487" s="138">
        <v>6</v>
      </c>
      <c r="O487" s="143">
        <v>5</v>
      </c>
      <c r="P487" s="147"/>
      <c r="Q487" s="26">
        <v>0.16</v>
      </c>
      <c r="R487" s="27">
        <f t="shared" si="124"/>
        <v>0.15</v>
      </c>
      <c r="S487" s="28">
        <f t="shared" si="144"/>
        <v>1.0000000000000009E-2</v>
      </c>
      <c r="T487" s="29">
        <f t="shared" si="145"/>
        <v>6.6666666666666735E-2</v>
      </c>
      <c r="U487" s="280"/>
      <c r="V487" s="272"/>
      <c r="W487" s="237">
        <v>0.16</v>
      </c>
      <c r="X487" s="149">
        <f t="shared" si="143"/>
        <v>0.15</v>
      </c>
      <c r="Y487" s="149">
        <f t="shared" si="143"/>
        <v>1.0000000000000009E-2</v>
      </c>
      <c r="Z487" s="149">
        <f t="shared" si="143"/>
        <v>6.6666666666666735E-2</v>
      </c>
      <c r="AA487" s="280"/>
    </row>
    <row r="488" spans="1:27" s="39" customFormat="1" ht="39" customHeight="1" x14ac:dyDescent="0.25">
      <c r="A488" s="18">
        <v>487</v>
      </c>
      <c r="B488" s="232" t="s">
        <v>2905</v>
      </c>
      <c r="C488" s="206" t="s">
        <v>2108</v>
      </c>
      <c r="D488" s="156" t="s">
        <v>2916</v>
      </c>
      <c r="E488" s="138" t="s">
        <v>2914</v>
      </c>
      <c r="F488" s="276">
        <v>0.45</v>
      </c>
      <c r="G488" s="184">
        <v>0.42</v>
      </c>
      <c r="H488" s="277">
        <v>0.45</v>
      </c>
      <c r="I488" s="280"/>
      <c r="J488" s="235" t="s">
        <v>26</v>
      </c>
      <c r="K488" s="235"/>
      <c r="L488" s="236">
        <v>41730</v>
      </c>
      <c r="M488" s="279" t="s">
        <v>2908</v>
      </c>
      <c r="N488" s="138">
        <v>6</v>
      </c>
      <c r="O488" s="143">
        <v>5</v>
      </c>
      <c r="P488" s="147"/>
      <c r="Q488" s="26">
        <v>0.49</v>
      </c>
      <c r="R488" s="27">
        <f t="shared" si="124"/>
        <v>0.45</v>
      </c>
      <c r="S488" s="28">
        <f t="shared" si="144"/>
        <v>3.999999999999998E-2</v>
      </c>
      <c r="T488" s="29">
        <f t="shared" si="145"/>
        <v>8.8888888888888837E-2</v>
      </c>
      <c r="U488" s="280"/>
      <c r="V488" s="272"/>
      <c r="W488" s="237">
        <v>0.5</v>
      </c>
      <c r="X488" s="149">
        <f t="shared" si="143"/>
        <v>0.45</v>
      </c>
      <c r="Y488" s="149">
        <f t="shared" si="143"/>
        <v>3.999999999999998E-2</v>
      </c>
      <c r="Z488" s="149">
        <f t="shared" si="143"/>
        <v>8.8888888888888837E-2</v>
      </c>
      <c r="AA488" s="280"/>
    </row>
    <row r="489" spans="1:27" s="39" customFormat="1" ht="39" customHeight="1" x14ac:dyDescent="0.25">
      <c r="A489" s="18">
        <v>488</v>
      </c>
      <c r="B489" s="232" t="s">
        <v>2905</v>
      </c>
      <c r="C489" s="206" t="s">
        <v>2108</v>
      </c>
      <c r="D489" s="156" t="s">
        <v>2917</v>
      </c>
      <c r="E489" s="138" t="s">
        <v>2914</v>
      </c>
      <c r="F489" s="276">
        <v>0.69</v>
      </c>
      <c r="G489" s="184">
        <v>0.64</v>
      </c>
      <c r="H489" s="277">
        <v>0.69</v>
      </c>
      <c r="I489" s="281"/>
      <c r="J489" s="235" t="s">
        <v>26</v>
      </c>
      <c r="K489" s="235"/>
      <c r="L489" s="236">
        <v>41730</v>
      </c>
      <c r="M489" s="279" t="s">
        <v>2908</v>
      </c>
      <c r="N489" s="138">
        <v>6</v>
      </c>
      <c r="O489" s="143">
        <v>5</v>
      </c>
      <c r="P489" s="147"/>
      <c r="Q489" s="26">
        <v>0.76</v>
      </c>
      <c r="R489" s="27">
        <f t="shared" si="124"/>
        <v>0.69</v>
      </c>
      <c r="S489" s="28">
        <f t="shared" si="144"/>
        <v>7.0000000000000062E-2</v>
      </c>
      <c r="T489" s="29">
        <f t="shared" si="145"/>
        <v>0.10144927536231894</v>
      </c>
      <c r="U489" s="280"/>
      <c r="V489" s="272"/>
      <c r="W489" s="237">
        <v>0.77</v>
      </c>
      <c r="X489" s="149">
        <f t="shared" si="143"/>
        <v>0.69</v>
      </c>
      <c r="Y489" s="149">
        <f t="shared" si="143"/>
        <v>7.0000000000000062E-2</v>
      </c>
      <c r="Z489" s="149">
        <f t="shared" si="143"/>
        <v>0.10144927536231894</v>
      </c>
      <c r="AA489" s="280"/>
    </row>
    <row r="490" spans="1:27" s="39" customFormat="1" ht="39" customHeight="1" x14ac:dyDescent="0.25">
      <c r="A490" s="18">
        <v>489</v>
      </c>
      <c r="B490" s="232" t="s">
        <v>2905</v>
      </c>
      <c r="C490" s="206" t="s">
        <v>2108</v>
      </c>
      <c r="D490" s="156" t="s">
        <v>2918</v>
      </c>
      <c r="E490" s="138" t="s">
        <v>2914</v>
      </c>
      <c r="F490" s="276">
        <v>13.53</v>
      </c>
      <c r="G490" s="184">
        <v>12.44</v>
      </c>
      <c r="H490" s="277">
        <v>13.53</v>
      </c>
      <c r="I490" s="281"/>
      <c r="J490" s="235" t="s">
        <v>26</v>
      </c>
      <c r="K490" s="235"/>
      <c r="L490" s="236">
        <v>41730</v>
      </c>
      <c r="M490" s="279" t="s">
        <v>2908</v>
      </c>
      <c r="N490" s="138">
        <v>6</v>
      </c>
      <c r="O490" s="143">
        <v>5</v>
      </c>
      <c r="P490" s="147"/>
      <c r="Q490" s="26">
        <v>14.75</v>
      </c>
      <c r="R490" s="27">
        <f t="shared" si="124"/>
        <v>13.53</v>
      </c>
      <c r="S490" s="28">
        <f t="shared" si="144"/>
        <v>1.2200000000000006</v>
      </c>
      <c r="T490" s="29">
        <f t="shared" si="145"/>
        <v>9.0169992609017049E-2</v>
      </c>
      <c r="U490" s="280"/>
      <c r="V490" s="272"/>
      <c r="W490" s="237">
        <v>14.93</v>
      </c>
      <c r="X490" s="149">
        <f t="shared" si="143"/>
        <v>13.53</v>
      </c>
      <c r="Y490" s="149">
        <f t="shared" si="143"/>
        <v>1.2200000000000006</v>
      </c>
      <c r="Z490" s="149">
        <f t="shared" si="143"/>
        <v>9.0169992609017049E-2</v>
      </c>
      <c r="AA490" s="280"/>
    </row>
    <row r="491" spans="1:27" s="39" customFormat="1" ht="39" customHeight="1" x14ac:dyDescent="0.25">
      <c r="A491" s="18">
        <v>490</v>
      </c>
      <c r="B491" s="232" t="s">
        <v>2905</v>
      </c>
      <c r="C491" s="206" t="s">
        <v>2108</v>
      </c>
      <c r="D491" s="156" t="s">
        <v>2919</v>
      </c>
      <c r="E491" s="138" t="s">
        <v>2914</v>
      </c>
      <c r="F491" s="276">
        <v>18.170000000000002</v>
      </c>
      <c r="G491" s="184">
        <v>16.7</v>
      </c>
      <c r="H491" s="277">
        <v>18.170000000000002</v>
      </c>
      <c r="I491" s="281"/>
      <c r="J491" s="235" t="s">
        <v>26</v>
      </c>
      <c r="K491" s="235"/>
      <c r="L491" s="236">
        <v>41730</v>
      </c>
      <c r="M491" s="279" t="s">
        <v>2908</v>
      </c>
      <c r="N491" s="138">
        <v>6</v>
      </c>
      <c r="O491" s="143">
        <v>5</v>
      </c>
      <c r="P491" s="147"/>
      <c r="Q491" s="26">
        <v>19.8</v>
      </c>
      <c r="R491" s="27">
        <f t="shared" si="124"/>
        <v>18.170000000000002</v>
      </c>
      <c r="S491" s="28">
        <f t="shared" si="144"/>
        <v>1.629999999999999</v>
      </c>
      <c r="T491" s="29">
        <f t="shared" si="145"/>
        <v>8.9708310401761082E-2</v>
      </c>
      <c r="U491" s="280"/>
      <c r="V491" s="272"/>
      <c r="W491" s="237">
        <v>20.04</v>
      </c>
      <c r="X491" s="149">
        <f t="shared" si="143"/>
        <v>18.170000000000002</v>
      </c>
      <c r="Y491" s="149">
        <f t="shared" si="143"/>
        <v>1.629999999999999</v>
      </c>
      <c r="Z491" s="149">
        <f t="shared" si="143"/>
        <v>8.9708310401761082E-2</v>
      </c>
      <c r="AA491" s="280"/>
    </row>
    <row r="492" spans="1:27" s="39" customFormat="1" ht="39" customHeight="1" x14ac:dyDescent="0.25">
      <c r="A492" s="18">
        <v>491</v>
      </c>
      <c r="B492" s="232" t="s">
        <v>2905</v>
      </c>
      <c r="C492" s="206" t="s">
        <v>2108</v>
      </c>
      <c r="D492" s="156" t="s">
        <v>2920</v>
      </c>
      <c r="E492" s="138" t="s">
        <v>2914</v>
      </c>
      <c r="F492" s="276">
        <v>6.75</v>
      </c>
      <c r="G492" s="184">
        <v>6.2</v>
      </c>
      <c r="H492" s="277">
        <v>6.75</v>
      </c>
      <c r="I492" s="281"/>
      <c r="J492" s="235" t="s">
        <v>26</v>
      </c>
      <c r="K492" s="235"/>
      <c r="L492" s="236">
        <v>41730</v>
      </c>
      <c r="M492" s="279" t="s">
        <v>2908</v>
      </c>
      <c r="N492" s="138">
        <v>6</v>
      </c>
      <c r="O492" s="143">
        <v>5</v>
      </c>
      <c r="P492" s="147"/>
      <c r="Q492" s="26">
        <v>7.35</v>
      </c>
      <c r="R492" s="27">
        <f t="shared" si="124"/>
        <v>6.75</v>
      </c>
      <c r="S492" s="28">
        <f t="shared" si="144"/>
        <v>0.59999999999999964</v>
      </c>
      <c r="T492" s="29">
        <f t="shared" si="145"/>
        <v>8.8888888888888837E-2</v>
      </c>
      <c r="U492" s="280"/>
      <c r="V492" s="272"/>
      <c r="W492" s="237">
        <v>7.44</v>
      </c>
      <c r="X492" s="149">
        <f t="shared" si="143"/>
        <v>6.75</v>
      </c>
      <c r="Y492" s="149">
        <f t="shared" si="143"/>
        <v>0.59999999999999964</v>
      </c>
      <c r="Z492" s="149">
        <f t="shared" si="143"/>
        <v>8.8888888888888837E-2</v>
      </c>
      <c r="AA492" s="280"/>
    </row>
    <row r="493" spans="1:27" s="39" customFormat="1" ht="39" customHeight="1" x14ac:dyDescent="0.25">
      <c r="A493" s="18">
        <v>492</v>
      </c>
      <c r="B493" s="232" t="s">
        <v>2905</v>
      </c>
      <c r="C493" s="206" t="s">
        <v>2108</v>
      </c>
      <c r="D493" s="156" t="s">
        <v>2921</v>
      </c>
      <c r="E493" s="138" t="s">
        <v>2922</v>
      </c>
      <c r="F493" s="276">
        <v>8.34</v>
      </c>
      <c r="G493" s="184">
        <v>8.08</v>
      </c>
      <c r="H493" s="277">
        <v>8.34</v>
      </c>
      <c r="I493" s="278"/>
      <c r="J493" s="235" t="s">
        <v>26</v>
      </c>
      <c r="K493" s="235"/>
      <c r="L493" s="236">
        <v>41730</v>
      </c>
      <c r="M493" s="279" t="s">
        <v>2908</v>
      </c>
      <c r="N493" s="138">
        <v>6</v>
      </c>
      <c r="O493" s="143">
        <v>5</v>
      </c>
      <c r="P493" s="147"/>
      <c r="Q493" s="26">
        <v>8.64</v>
      </c>
      <c r="R493" s="27">
        <f t="shared" si="124"/>
        <v>8.34</v>
      </c>
      <c r="S493" s="28">
        <f t="shared" si="144"/>
        <v>0.30000000000000071</v>
      </c>
      <c r="T493" s="29">
        <f t="shared" si="145"/>
        <v>3.5971223021582822E-2</v>
      </c>
      <c r="U493" s="280"/>
      <c r="V493" s="272"/>
      <c r="W493" s="237">
        <v>8.75</v>
      </c>
      <c r="X493" s="149">
        <f t="shared" si="143"/>
        <v>8.34</v>
      </c>
      <c r="Y493" s="149">
        <f t="shared" si="143"/>
        <v>0.30000000000000071</v>
      </c>
      <c r="Z493" s="149">
        <f t="shared" si="143"/>
        <v>3.5971223021582822E-2</v>
      </c>
      <c r="AA493" s="280"/>
    </row>
    <row r="494" spans="1:27" s="39" customFormat="1" ht="39" customHeight="1" x14ac:dyDescent="0.25">
      <c r="A494" s="18">
        <v>493</v>
      </c>
      <c r="B494" s="232" t="s">
        <v>2905</v>
      </c>
      <c r="C494" s="206" t="s">
        <v>2108</v>
      </c>
      <c r="D494" s="156" t="s">
        <v>2923</v>
      </c>
      <c r="E494" s="138" t="s">
        <v>2922</v>
      </c>
      <c r="F494" s="276">
        <v>8.34</v>
      </c>
      <c r="G494" s="184">
        <v>8.08</v>
      </c>
      <c r="H494" s="277">
        <v>8.34</v>
      </c>
      <c r="I494" s="265"/>
      <c r="J494" s="235" t="s">
        <v>26</v>
      </c>
      <c r="K494" s="235"/>
      <c r="L494" s="236">
        <v>41730</v>
      </c>
      <c r="M494" s="279" t="s">
        <v>2908</v>
      </c>
      <c r="N494" s="138">
        <v>6</v>
      </c>
      <c r="O494" s="143">
        <v>5</v>
      </c>
      <c r="P494" s="147"/>
      <c r="Q494" s="26">
        <v>8.64</v>
      </c>
      <c r="R494" s="27">
        <f t="shared" si="124"/>
        <v>8.34</v>
      </c>
      <c r="S494" s="28">
        <f t="shared" si="144"/>
        <v>0.30000000000000071</v>
      </c>
      <c r="T494" s="29">
        <f t="shared" si="145"/>
        <v>3.5971223021582822E-2</v>
      </c>
      <c r="U494" s="280"/>
      <c r="V494" s="272"/>
      <c r="W494" s="237">
        <v>8.75</v>
      </c>
      <c r="X494" s="149">
        <f t="shared" si="143"/>
        <v>8.34</v>
      </c>
      <c r="Y494" s="149">
        <f t="shared" si="143"/>
        <v>0.30000000000000071</v>
      </c>
      <c r="Z494" s="149">
        <f t="shared" si="143"/>
        <v>3.5971223021582822E-2</v>
      </c>
      <c r="AA494" s="280"/>
    </row>
    <row r="495" spans="1:27" s="39" customFormat="1" ht="39" customHeight="1" x14ac:dyDescent="0.25">
      <c r="A495" s="18">
        <v>494</v>
      </c>
      <c r="B495" s="232" t="s">
        <v>2905</v>
      </c>
      <c r="C495" s="206" t="s">
        <v>2108</v>
      </c>
      <c r="D495" s="156" t="s">
        <v>2924</v>
      </c>
      <c r="E495" s="138" t="s">
        <v>2922</v>
      </c>
      <c r="F495" s="276">
        <v>8.76</v>
      </c>
      <c r="G495" s="158">
        <v>8.48</v>
      </c>
      <c r="H495" s="277">
        <v>8.76</v>
      </c>
      <c r="I495" s="265"/>
      <c r="J495" s="235" t="s">
        <v>26</v>
      </c>
      <c r="K495" s="235"/>
      <c r="L495" s="236">
        <v>41730</v>
      </c>
      <c r="M495" s="279" t="s">
        <v>2908</v>
      </c>
      <c r="N495" s="138">
        <v>6</v>
      </c>
      <c r="O495" s="143">
        <v>5</v>
      </c>
      <c r="P495" s="147"/>
      <c r="Q495" s="26">
        <v>9.08</v>
      </c>
      <c r="R495" s="27">
        <f t="shared" si="124"/>
        <v>8.76</v>
      </c>
      <c r="S495" s="28">
        <f t="shared" si="144"/>
        <v>0.32000000000000028</v>
      </c>
      <c r="T495" s="29">
        <f t="shared" si="145"/>
        <v>3.6529680365296836E-2</v>
      </c>
      <c r="U495" s="280"/>
      <c r="V495" s="272"/>
      <c r="W495" s="237">
        <v>9.19</v>
      </c>
      <c r="X495" s="149">
        <f t="shared" si="143"/>
        <v>8.76</v>
      </c>
      <c r="Y495" s="149">
        <f t="shared" si="143"/>
        <v>0.32000000000000028</v>
      </c>
      <c r="Z495" s="149">
        <f t="shared" si="143"/>
        <v>3.6529680365296836E-2</v>
      </c>
      <c r="AA495" s="280"/>
    </row>
    <row r="496" spans="1:27" s="39" customFormat="1" ht="39" customHeight="1" x14ac:dyDescent="0.25">
      <c r="A496" s="18">
        <v>495</v>
      </c>
      <c r="B496" s="232" t="s">
        <v>2905</v>
      </c>
      <c r="C496" s="206" t="s">
        <v>2108</v>
      </c>
      <c r="D496" s="156" t="s">
        <v>2925</v>
      </c>
      <c r="E496" s="138" t="s">
        <v>2922</v>
      </c>
      <c r="F496" s="276">
        <v>10.16</v>
      </c>
      <c r="G496" s="158">
        <v>9.84</v>
      </c>
      <c r="H496" s="277">
        <v>10.16</v>
      </c>
      <c r="I496" s="265"/>
      <c r="J496" s="235" t="s">
        <v>26</v>
      </c>
      <c r="K496" s="235"/>
      <c r="L496" s="236">
        <v>41730</v>
      </c>
      <c r="M496" s="279" t="s">
        <v>2908</v>
      </c>
      <c r="N496" s="138">
        <v>6</v>
      </c>
      <c r="O496" s="143">
        <v>5</v>
      </c>
      <c r="P496" s="147"/>
      <c r="Q496" s="26">
        <v>10.53</v>
      </c>
      <c r="R496" s="27">
        <f t="shared" si="124"/>
        <v>10.16</v>
      </c>
      <c r="S496" s="28">
        <f t="shared" si="144"/>
        <v>0.36999999999999922</v>
      </c>
      <c r="T496" s="29">
        <f t="shared" si="145"/>
        <v>3.6417322834645591E-2</v>
      </c>
      <c r="U496" s="280"/>
      <c r="V496" s="272"/>
      <c r="W496" s="237">
        <v>10.66</v>
      </c>
      <c r="X496" s="149">
        <f t="shared" ref="X496:Z541" si="146">R496</f>
        <v>10.16</v>
      </c>
      <c r="Y496" s="149">
        <f t="shared" si="146"/>
        <v>0.36999999999999922</v>
      </c>
      <c r="Z496" s="149">
        <f t="shared" si="146"/>
        <v>3.6417322834645591E-2</v>
      </c>
      <c r="AA496" s="280"/>
    </row>
    <row r="497" spans="1:27" s="39" customFormat="1" ht="39" customHeight="1" x14ac:dyDescent="0.25">
      <c r="A497" s="18">
        <v>496</v>
      </c>
      <c r="B497" s="232" t="s">
        <v>2905</v>
      </c>
      <c r="C497" s="206" t="s">
        <v>2108</v>
      </c>
      <c r="D497" s="156" t="s">
        <v>2926</v>
      </c>
      <c r="E497" s="138" t="s">
        <v>2922</v>
      </c>
      <c r="F497" s="276">
        <v>10.58</v>
      </c>
      <c r="G497" s="158">
        <v>10.25</v>
      </c>
      <c r="H497" s="277">
        <v>10.58</v>
      </c>
      <c r="I497" s="265"/>
      <c r="J497" s="235" t="s">
        <v>26</v>
      </c>
      <c r="K497" s="235"/>
      <c r="L497" s="236">
        <v>41730</v>
      </c>
      <c r="M497" s="279" t="s">
        <v>2908</v>
      </c>
      <c r="N497" s="138">
        <v>6</v>
      </c>
      <c r="O497" s="143">
        <v>5</v>
      </c>
      <c r="P497" s="147"/>
      <c r="Q497" s="26">
        <v>10.97</v>
      </c>
      <c r="R497" s="27">
        <f t="shared" si="124"/>
        <v>10.58</v>
      </c>
      <c r="S497" s="28">
        <f t="shared" si="144"/>
        <v>0.39000000000000057</v>
      </c>
      <c r="T497" s="29">
        <f t="shared" si="145"/>
        <v>3.686200378071839E-2</v>
      </c>
      <c r="U497" s="280"/>
      <c r="V497" s="272"/>
      <c r="W497" s="237">
        <v>11.1</v>
      </c>
      <c r="X497" s="149">
        <f t="shared" si="146"/>
        <v>10.58</v>
      </c>
      <c r="Y497" s="149">
        <f t="shared" si="146"/>
        <v>0.39000000000000057</v>
      </c>
      <c r="Z497" s="149">
        <f t="shared" si="146"/>
        <v>3.686200378071839E-2</v>
      </c>
      <c r="AA497" s="280"/>
    </row>
    <row r="498" spans="1:27" s="39" customFormat="1" ht="39" customHeight="1" x14ac:dyDescent="0.25">
      <c r="A498" s="18">
        <v>497</v>
      </c>
      <c r="B498" s="232" t="s">
        <v>2905</v>
      </c>
      <c r="C498" s="206" t="s">
        <v>2108</v>
      </c>
      <c r="D498" s="156" t="s">
        <v>2927</v>
      </c>
      <c r="E498" s="138" t="s">
        <v>2922</v>
      </c>
      <c r="F498" s="276">
        <v>18.96</v>
      </c>
      <c r="G498" s="158">
        <v>18.36</v>
      </c>
      <c r="H498" s="277">
        <v>18.96</v>
      </c>
      <c r="I498" s="265"/>
      <c r="J498" s="235" t="s">
        <v>26</v>
      </c>
      <c r="K498" s="235"/>
      <c r="L498" s="236">
        <v>41730</v>
      </c>
      <c r="M498" s="279" t="s">
        <v>2908</v>
      </c>
      <c r="N498" s="138">
        <v>6</v>
      </c>
      <c r="O498" s="143">
        <v>5</v>
      </c>
      <c r="P498" s="147"/>
      <c r="Q498" s="26">
        <v>19.649999999999999</v>
      </c>
      <c r="R498" s="27">
        <f t="shared" si="124"/>
        <v>18.96</v>
      </c>
      <c r="S498" s="28">
        <f t="shared" si="144"/>
        <v>0.68999999999999773</v>
      </c>
      <c r="T498" s="29">
        <f t="shared" si="145"/>
        <v>3.6392405063291021E-2</v>
      </c>
      <c r="U498" s="280"/>
      <c r="V498" s="272"/>
      <c r="W498" s="237">
        <v>19.88</v>
      </c>
      <c r="X498" s="149">
        <f t="shared" si="146"/>
        <v>18.96</v>
      </c>
      <c r="Y498" s="149">
        <f t="shared" si="146"/>
        <v>0.68999999999999773</v>
      </c>
      <c r="Z498" s="149">
        <f t="shared" si="146"/>
        <v>3.6392405063291021E-2</v>
      </c>
      <c r="AA498" s="280"/>
    </row>
    <row r="499" spans="1:27" s="39" customFormat="1" ht="39" customHeight="1" x14ac:dyDescent="0.25">
      <c r="A499" s="18">
        <v>498</v>
      </c>
      <c r="B499" s="232" t="s">
        <v>2905</v>
      </c>
      <c r="C499" s="206" t="s">
        <v>2108</v>
      </c>
      <c r="D499" s="156" t="s">
        <v>2928</v>
      </c>
      <c r="E499" s="138" t="s">
        <v>2922</v>
      </c>
      <c r="F499" s="276">
        <v>21.48</v>
      </c>
      <c r="G499" s="158">
        <v>20.79</v>
      </c>
      <c r="H499" s="277">
        <v>21.48</v>
      </c>
      <c r="I499" s="265"/>
      <c r="J499" s="235" t="s">
        <v>26</v>
      </c>
      <c r="K499" s="235"/>
      <c r="L499" s="236">
        <v>41730</v>
      </c>
      <c r="M499" s="279" t="s">
        <v>2908</v>
      </c>
      <c r="N499" s="138">
        <v>6</v>
      </c>
      <c r="O499" s="143">
        <v>5</v>
      </c>
      <c r="P499" s="147"/>
      <c r="Q499" s="26">
        <v>22.25</v>
      </c>
      <c r="R499" s="27">
        <f t="shared" si="124"/>
        <v>21.48</v>
      </c>
      <c r="S499" s="28">
        <f t="shared" si="144"/>
        <v>0.76999999999999957</v>
      </c>
      <c r="T499" s="29">
        <f t="shared" si="145"/>
        <v>3.5847299813780237E-2</v>
      </c>
      <c r="U499" s="280"/>
      <c r="V499" s="272"/>
      <c r="W499" s="237">
        <v>22.52</v>
      </c>
      <c r="X499" s="149">
        <f t="shared" si="146"/>
        <v>21.48</v>
      </c>
      <c r="Y499" s="149">
        <f t="shared" si="146"/>
        <v>0.76999999999999957</v>
      </c>
      <c r="Z499" s="149">
        <f t="shared" si="146"/>
        <v>3.5847299813780237E-2</v>
      </c>
      <c r="AA499" s="280"/>
    </row>
    <row r="500" spans="1:27" s="39" customFormat="1" ht="39" customHeight="1" x14ac:dyDescent="0.25">
      <c r="A500" s="18">
        <v>499</v>
      </c>
      <c r="B500" s="232" t="s">
        <v>2905</v>
      </c>
      <c r="C500" s="206" t="s">
        <v>2108</v>
      </c>
      <c r="D500" s="156" t="s">
        <v>2929</v>
      </c>
      <c r="E500" s="138" t="s">
        <v>2922</v>
      </c>
      <c r="F500" s="276">
        <v>30.7</v>
      </c>
      <c r="G500" s="158">
        <v>29.72</v>
      </c>
      <c r="H500" s="277">
        <v>30.7</v>
      </c>
      <c r="I500" s="265"/>
      <c r="J500" s="235" t="s">
        <v>26</v>
      </c>
      <c r="K500" s="235"/>
      <c r="L500" s="236">
        <v>41730</v>
      </c>
      <c r="M500" s="279" t="s">
        <v>2908</v>
      </c>
      <c r="N500" s="138">
        <v>6</v>
      </c>
      <c r="O500" s="143">
        <v>5</v>
      </c>
      <c r="P500" s="147"/>
      <c r="Q500" s="26">
        <v>31.81</v>
      </c>
      <c r="R500" s="27">
        <f t="shared" si="124"/>
        <v>30.7</v>
      </c>
      <c r="S500" s="28">
        <f t="shared" si="144"/>
        <v>1.1099999999999994</v>
      </c>
      <c r="T500" s="29">
        <f t="shared" si="145"/>
        <v>3.6156351791530927E-2</v>
      </c>
      <c r="U500" s="280"/>
      <c r="V500" s="272"/>
      <c r="W500" s="237">
        <v>32.19</v>
      </c>
      <c r="X500" s="149">
        <f t="shared" si="146"/>
        <v>30.7</v>
      </c>
      <c r="Y500" s="149">
        <f t="shared" si="146"/>
        <v>1.1099999999999994</v>
      </c>
      <c r="Z500" s="149">
        <f t="shared" si="146"/>
        <v>3.6156351791530927E-2</v>
      </c>
      <c r="AA500" s="280"/>
    </row>
    <row r="501" spans="1:27" s="39" customFormat="1" ht="39" customHeight="1" x14ac:dyDescent="0.25">
      <c r="A501" s="18">
        <v>500</v>
      </c>
      <c r="B501" s="232" t="s">
        <v>2905</v>
      </c>
      <c r="C501" s="206" t="s">
        <v>2108</v>
      </c>
      <c r="D501" s="156" t="s">
        <v>2930</v>
      </c>
      <c r="E501" s="138" t="s">
        <v>2922</v>
      </c>
      <c r="F501" s="276">
        <v>74.56</v>
      </c>
      <c r="G501" s="158">
        <v>72.180000000000007</v>
      </c>
      <c r="H501" s="277">
        <v>74.56</v>
      </c>
      <c r="I501" s="265"/>
      <c r="J501" s="235" t="s">
        <v>26</v>
      </c>
      <c r="K501" s="235"/>
      <c r="L501" s="236">
        <v>41730</v>
      </c>
      <c r="M501" s="279" t="s">
        <v>2908</v>
      </c>
      <c r="N501" s="138">
        <v>6</v>
      </c>
      <c r="O501" s="143">
        <v>5</v>
      </c>
      <c r="P501" s="147"/>
      <c r="Q501" s="26">
        <v>77.25</v>
      </c>
      <c r="R501" s="27">
        <f t="shared" si="124"/>
        <v>74.56</v>
      </c>
      <c r="S501" s="28">
        <f t="shared" si="144"/>
        <v>2.6899999999999977</v>
      </c>
      <c r="T501" s="29">
        <f t="shared" si="145"/>
        <v>3.6078326180257476E-2</v>
      </c>
      <c r="U501" s="280"/>
      <c r="V501" s="272"/>
      <c r="W501" s="237">
        <v>78.17</v>
      </c>
      <c r="X501" s="149">
        <f t="shared" si="146"/>
        <v>74.56</v>
      </c>
      <c r="Y501" s="149">
        <f t="shared" si="146"/>
        <v>2.6899999999999977</v>
      </c>
      <c r="Z501" s="149">
        <f t="shared" si="146"/>
        <v>3.6078326180257476E-2</v>
      </c>
      <c r="AA501" s="280"/>
    </row>
    <row r="502" spans="1:27" s="39" customFormat="1" ht="39" customHeight="1" x14ac:dyDescent="0.25">
      <c r="A502" s="18">
        <v>501</v>
      </c>
      <c r="B502" s="232" t="s">
        <v>2905</v>
      </c>
      <c r="C502" s="206" t="s">
        <v>2108</v>
      </c>
      <c r="D502" s="156" t="s">
        <v>2931</v>
      </c>
      <c r="E502" s="138" t="s">
        <v>2922</v>
      </c>
      <c r="F502" s="276">
        <v>90.63</v>
      </c>
      <c r="G502" s="158">
        <v>87.73</v>
      </c>
      <c r="H502" s="277">
        <v>90.63</v>
      </c>
      <c r="I502" s="265"/>
      <c r="J502" s="235" t="s">
        <v>26</v>
      </c>
      <c r="K502" s="235"/>
      <c r="L502" s="236">
        <v>41730</v>
      </c>
      <c r="M502" s="279" t="s">
        <v>2908</v>
      </c>
      <c r="N502" s="138">
        <v>6</v>
      </c>
      <c r="O502" s="143">
        <v>5</v>
      </c>
      <c r="P502" s="147"/>
      <c r="Q502" s="26">
        <v>93.89</v>
      </c>
      <c r="R502" s="27">
        <f t="shared" si="124"/>
        <v>90.63</v>
      </c>
      <c r="S502" s="28">
        <f t="shared" si="144"/>
        <v>3.2600000000000051</v>
      </c>
      <c r="T502" s="29">
        <f t="shared" si="145"/>
        <v>3.5970429217698392E-2</v>
      </c>
      <c r="U502" s="280"/>
      <c r="V502" s="272"/>
      <c r="W502" s="237">
        <v>95.02</v>
      </c>
      <c r="X502" s="149">
        <f t="shared" si="146"/>
        <v>90.63</v>
      </c>
      <c r="Y502" s="149">
        <f t="shared" si="146"/>
        <v>3.2600000000000051</v>
      </c>
      <c r="Z502" s="149">
        <f t="shared" si="146"/>
        <v>3.5970429217698392E-2</v>
      </c>
      <c r="AA502" s="280"/>
    </row>
    <row r="503" spans="1:27" s="39" customFormat="1" ht="39" customHeight="1" x14ac:dyDescent="0.25">
      <c r="A503" s="18">
        <v>502</v>
      </c>
      <c r="B503" s="232" t="s">
        <v>2905</v>
      </c>
      <c r="C503" s="206" t="s">
        <v>2108</v>
      </c>
      <c r="D503" s="156" t="s">
        <v>2932</v>
      </c>
      <c r="E503" s="138" t="s">
        <v>2933</v>
      </c>
      <c r="F503" s="276">
        <v>0</v>
      </c>
      <c r="G503" s="184">
        <v>0</v>
      </c>
      <c r="H503" s="277">
        <v>0</v>
      </c>
      <c r="I503" s="265"/>
      <c r="J503" s="235" t="s">
        <v>26</v>
      </c>
      <c r="K503" s="235"/>
      <c r="L503" s="236">
        <v>41730</v>
      </c>
      <c r="M503" s="279" t="s">
        <v>2908</v>
      </c>
      <c r="N503" s="138">
        <v>6</v>
      </c>
      <c r="O503" s="143">
        <v>5</v>
      </c>
      <c r="P503" s="147"/>
      <c r="Q503" s="26">
        <v>0</v>
      </c>
      <c r="R503" s="27">
        <f t="shared" si="124"/>
        <v>0</v>
      </c>
      <c r="S503" s="28">
        <f t="shared" si="144"/>
        <v>0</v>
      </c>
      <c r="T503" s="29">
        <f t="shared" si="145"/>
        <v>0</v>
      </c>
      <c r="U503" s="280"/>
      <c r="V503" s="272"/>
      <c r="W503" s="237">
        <v>0</v>
      </c>
      <c r="X503" s="149">
        <f t="shared" si="146"/>
        <v>0</v>
      </c>
      <c r="Y503" s="149">
        <f t="shared" si="146"/>
        <v>0</v>
      </c>
      <c r="Z503" s="149">
        <f t="shared" si="146"/>
        <v>0</v>
      </c>
      <c r="AA503" s="280"/>
    </row>
    <row r="504" spans="1:27" s="39" customFormat="1" ht="39" customHeight="1" x14ac:dyDescent="0.25">
      <c r="A504" s="18">
        <v>503</v>
      </c>
      <c r="B504" s="232" t="s">
        <v>2905</v>
      </c>
      <c r="C504" s="206" t="s">
        <v>2108</v>
      </c>
      <c r="D504" s="156" t="s">
        <v>2934</v>
      </c>
      <c r="E504" s="138" t="s">
        <v>2933</v>
      </c>
      <c r="F504" s="276">
        <v>5.3</v>
      </c>
      <c r="G504" s="158">
        <v>5.13</v>
      </c>
      <c r="H504" s="277">
        <v>5.3</v>
      </c>
      <c r="I504" s="265"/>
      <c r="J504" s="235" t="s">
        <v>26</v>
      </c>
      <c r="K504" s="235"/>
      <c r="L504" s="236">
        <v>41730</v>
      </c>
      <c r="M504" s="279" t="s">
        <v>2908</v>
      </c>
      <c r="N504" s="138">
        <v>6</v>
      </c>
      <c r="O504" s="143">
        <v>5</v>
      </c>
      <c r="P504" s="147"/>
      <c r="Q504" s="26">
        <v>5.49</v>
      </c>
      <c r="R504" s="27">
        <f t="shared" si="124"/>
        <v>5.3</v>
      </c>
      <c r="S504" s="28">
        <f t="shared" si="144"/>
        <v>0.19000000000000039</v>
      </c>
      <c r="T504" s="29">
        <f t="shared" si="145"/>
        <v>3.584905660377366E-2</v>
      </c>
      <c r="U504" s="280"/>
      <c r="V504" s="272"/>
      <c r="W504" s="237">
        <v>5.56</v>
      </c>
      <c r="X504" s="149">
        <f t="shared" si="146"/>
        <v>5.3</v>
      </c>
      <c r="Y504" s="149">
        <f t="shared" si="146"/>
        <v>0.19000000000000039</v>
      </c>
      <c r="Z504" s="149">
        <f t="shared" si="146"/>
        <v>3.584905660377366E-2</v>
      </c>
      <c r="AA504" s="280"/>
    </row>
    <row r="505" spans="1:27" s="39" customFormat="1" ht="39" customHeight="1" x14ac:dyDescent="0.25">
      <c r="A505" s="18">
        <v>504</v>
      </c>
      <c r="B505" s="232" t="s">
        <v>2905</v>
      </c>
      <c r="C505" s="206" t="s">
        <v>2108</v>
      </c>
      <c r="D505" s="156" t="s">
        <v>2935</v>
      </c>
      <c r="E505" s="138" t="s">
        <v>2936</v>
      </c>
      <c r="F505" s="276">
        <v>8.34</v>
      </c>
      <c r="G505" s="158">
        <v>8.08</v>
      </c>
      <c r="H505" s="277">
        <v>8.34</v>
      </c>
      <c r="I505" s="265"/>
      <c r="J505" s="235" t="s">
        <v>26</v>
      </c>
      <c r="K505" s="235"/>
      <c r="L505" s="236">
        <v>41730</v>
      </c>
      <c r="M505" s="279" t="s">
        <v>2908</v>
      </c>
      <c r="N505" s="138">
        <v>6</v>
      </c>
      <c r="O505" s="143">
        <v>5</v>
      </c>
      <c r="P505" s="147"/>
      <c r="Q505" s="26">
        <v>8.64</v>
      </c>
      <c r="R505" s="27">
        <f t="shared" si="124"/>
        <v>8.34</v>
      </c>
      <c r="S505" s="28">
        <f t="shared" si="144"/>
        <v>0.30000000000000071</v>
      </c>
      <c r="T505" s="29">
        <f t="shared" si="145"/>
        <v>3.5971223021582822E-2</v>
      </c>
      <c r="U505" s="280"/>
      <c r="V505" s="272"/>
      <c r="W505" s="237">
        <v>8.75</v>
      </c>
      <c r="X505" s="149">
        <f t="shared" si="146"/>
        <v>8.34</v>
      </c>
      <c r="Y505" s="149">
        <f t="shared" si="146"/>
        <v>0.30000000000000071</v>
      </c>
      <c r="Z505" s="149">
        <f t="shared" si="146"/>
        <v>3.5971223021582822E-2</v>
      </c>
      <c r="AA505" s="280"/>
    </row>
    <row r="506" spans="1:27" s="39" customFormat="1" ht="39" customHeight="1" x14ac:dyDescent="0.25">
      <c r="A506" s="18">
        <v>505</v>
      </c>
      <c r="B506" s="232" t="s">
        <v>2905</v>
      </c>
      <c r="C506" s="206" t="s">
        <v>2108</v>
      </c>
      <c r="D506" s="156" t="s">
        <v>2937</v>
      </c>
      <c r="E506" s="138" t="s">
        <v>2936</v>
      </c>
      <c r="F506" s="276">
        <v>8.34</v>
      </c>
      <c r="G506" s="158">
        <v>8.08</v>
      </c>
      <c r="H506" s="277">
        <v>8.34</v>
      </c>
      <c r="I506" s="265"/>
      <c r="J506" s="235" t="s">
        <v>26</v>
      </c>
      <c r="K506" s="235"/>
      <c r="L506" s="236">
        <v>41730</v>
      </c>
      <c r="M506" s="279" t="s">
        <v>2908</v>
      </c>
      <c r="N506" s="138">
        <v>6</v>
      </c>
      <c r="O506" s="143">
        <v>5</v>
      </c>
      <c r="P506" s="147"/>
      <c r="Q506" s="26">
        <v>8.64</v>
      </c>
      <c r="R506" s="27">
        <f t="shared" si="124"/>
        <v>8.34</v>
      </c>
      <c r="S506" s="28">
        <f t="shared" si="144"/>
        <v>0.30000000000000071</v>
      </c>
      <c r="T506" s="29">
        <f t="shared" si="145"/>
        <v>3.5971223021582822E-2</v>
      </c>
      <c r="U506" s="280"/>
      <c r="V506" s="272"/>
      <c r="W506" s="237">
        <v>8.75</v>
      </c>
      <c r="X506" s="149">
        <f t="shared" si="146"/>
        <v>8.34</v>
      </c>
      <c r="Y506" s="149">
        <f t="shared" si="146"/>
        <v>0.30000000000000071</v>
      </c>
      <c r="Z506" s="149">
        <f t="shared" si="146"/>
        <v>3.5971223021582822E-2</v>
      </c>
      <c r="AA506" s="280"/>
    </row>
    <row r="507" spans="1:27" s="39" customFormat="1" ht="39" customHeight="1" x14ac:dyDescent="0.25">
      <c r="A507" s="18">
        <v>506</v>
      </c>
      <c r="B507" s="232" t="s">
        <v>2905</v>
      </c>
      <c r="C507" s="206" t="s">
        <v>2108</v>
      </c>
      <c r="D507" s="156" t="s">
        <v>2938</v>
      </c>
      <c r="E507" s="138" t="s">
        <v>2936</v>
      </c>
      <c r="F507" s="276">
        <v>8.76</v>
      </c>
      <c r="G507" s="158">
        <v>8.48</v>
      </c>
      <c r="H507" s="277">
        <v>8.76</v>
      </c>
      <c r="I507" s="265"/>
      <c r="J507" s="235" t="s">
        <v>26</v>
      </c>
      <c r="K507" s="235"/>
      <c r="L507" s="236">
        <v>41730</v>
      </c>
      <c r="M507" s="279" t="s">
        <v>2908</v>
      </c>
      <c r="N507" s="138">
        <v>6</v>
      </c>
      <c r="O507" s="143">
        <v>5</v>
      </c>
      <c r="P507" s="147"/>
      <c r="Q507" s="26">
        <v>9.08</v>
      </c>
      <c r="R507" s="27">
        <f t="shared" si="124"/>
        <v>8.76</v>
      </c>
      <c r="S507" s="28">
        <f t="shared" si="144"/>
        <v>0.32000000000000028</v>
      </c>
      <c r="T507" s="29">
        <f t="shared" si="145"/>
        <v>3.6529680365296836E-2</v>
      </c>
      <c r="U507" s="280"/>
      <c r="V507" s="272"/>
      <c r="W507" s="237">
        <v>9.19</v>
      </c>
      <c r="X507" s="149">
        <f t="shared" si="146"/>
        <v>8.76</v>
      </c>
      <c r="Y507" s="149">
        <f t="shared" si="146"/>
        <v>0.32000000000000028</v>
      </c>
      <c r="Z507" s="149">
        <f t="shared" si="146"/>
        <v>3.6529680365296836E-2</v>
      </c>
      <c r="AA507" s="280"/>
    </row>
    <row r="508" spans="1:27" s="39" customFormat="1" ht="39" customHeight="1" x14ac:dyDescent="0.25">
      <c r="A508" s="18">
        <v>507</v>
      </c>
      <c r="B508" s="232" t="s">
        <v>2905</v>
      </c>
      <c r="C508" s="206" t="s">
        <v>2108</v>
      </c>
      <c r="D508" s="156" t="s">
        <v>2939</v>
      </c>
      <c r="E508" s="138" t="s">
        <v>2936</v>
      </c>
      <c r="F508" s="276">
        <v>10.16</v>
      </c>
      <c r="G508" s="158">
        <v>9.84</v>
      </c>
      <c r="H508" s="277">
        <v>10.16</v>
      </c>
      <c r="I508" s="265"/>
      <c r="J508" s="235" t="s">
        <v>26</v>
      </c>
      <c r="K508" s="235"/>
      <c r="L508" s="236">
        <v>41730</v>
      </c>
      <c r="M508" s="279" t="s">
        <v>2908</v>
      </c>
      <c r="N508" s="138">
        <v>6</v>
      </c>
      <c r="O508" s="143">
        <v>5</v>
      </c>
      <c r="P508" s="147"/>
      <c r="Q508" s="26">
        <v>10.53</v>
      </c>
      <c r="R508" s="27">
        <f t="shared" si="124"/>
        <v>10.16</v>
      </c>
      <c r="S508" s="28">
        <f t="shared" si="144"/>
        <v>0.36999999999999922</v>
      </c>
      <c r="T508" s="29">
        <f t="shared" si="145"/>
        <v>3.6417322834645591E-2</v>
      </c>
      <c r="U508" s="280"/>
      <c r="V508" s="272"/>
      <c r="W508" s="237">
        <v>10.66</v>
      </c>
      <c r="X508" s="149">
        <f t="shared" si="146"/>
        <v>10.16</v>
      </c>
      <c r="Y508" s="149">
        <f t="shared" si="146"/>
        <v>0.36999999999999922</v>
      </c>
      <c r="Z508" s="149">
        <f t="shared" si="146"/>
        <v>3.6417322834645591E-2</v>
      </c>
      <c r="AA508" s="280"/>
    </row>
    <row r="509" spans="1:27" s="39" customFormat="1" ht="39" customHeight="1" x14ac:dyDescent="0.25">
      <c r="A509" s="18">
        <v>508</v>
      </c>
      <c r="B509" s="232" t="s">
        <v>2905</v>
      </c>
      <c r="C509" s="206" t="s">
        <v>2108</v>
      </c>
      <c r="D509" s="156" t="s">
        <v>2940</v>
      </c>
      <c r="E509" s="138" t="s">
        <v>2936</v>
      </c>
      <c r="F509" s="276">
        <v>10.58</v>
      </c>
      <c r="G509" s="158">
        <v>10.25</v>
      </c>
      <c r="H509" s="277">
        <v>10.58</v>
      </c>
      <c r="I509" s="265"/>
      <c r="J509" s="235" t="s">
        <v>26</v>
      </c>
      <c r="K509" s="235"/>
      <c r="L509" s="236">
        <v>41730</v>
      </c>
      <c r="M509" s="279" t="s">
        <v>2908</v>
      </c>
      <c r="N509" s="138">
        <v>6</v>
      </c>
      <c r="O509" s="143">
        <v>5</v>
      </c>
      <c r="P509" s="147"/>
      <c r="Q509" s="26">
        <v>10.97</v>
      </c>
      <c r="R509" s="27">
        <f t="shared" si="124"/>
        <v>10.58</v>
      </c>
      <c r="S509" s="28">
        <f t="shared" si="144"/>
        <v>0.39000000000000057</v>
      </c>
      <c r="T509" s="29">
        <f t="shared" si="145"/>
        <v>3.686200378071839E-2</v>
      </c>
      <c r="U509" s="280"/>
      <c r="V509" s="272"/>
      <c r="W509" s="237">
        <v>11.1</v>
      </c>
      <c r="X509" s="149">
        <f t="shared" si="146"/>
        <v>10.58</v>
      </c>
      <c r="Y509" s="149">
        <f t="shared" si="146"/>
        <v>0.39000000000000057</v>
      </c>
      <c r="Z509" s="149">
        <f t="shared" si="146"/>
        <v>3.686200378071839E-2</v>
      </c>
      <c r="AA509" s="280"/>
    </row>
    <row r="510" spans="1:27" s="39" customFormat="1" ht="39" customHeight="1" x14ac:dyDescent="0.25">
      <c r="A510" s="18">
        <v>509</v>
      </c>
      <c r="B510" s="232" t="s">
        <v>2905</v>
      </c>
      <c r="C510" s="206" t="s">
        <v>2108</v>
      </c>
      <c r="D510" s="156" t="s">
        <v>2941</v>
      </c>
      <c r="E510" s="138" t="s">
        <v>2936</v>
      </c>
      <c r="F510" s="276">
        <v>18.96</v>
      </c>
      <c r="G510" s="158">
        <v>18.36</v>
      </c>
      <c r="H510" s="277">
        <v>18.96</v>
      </c>
      <c r="I510" s="265"/>
      <c r="J510" s="235" t="s">
        <v>26</v>
      </c>
      <c r="K510" s="235"/>
      <c r="L510" s="236">
        <v>41730</v>
      </c>
      <c r="M510" s="279" t="s">
        <v>2908</v>
      </c>
      <c r="N510" s="138">
        <v>6</v>
      </c>
      <c r="O510" s="143">
        <v>5</v>
      </c>
      <c r="P510" s="147"/>
      <c r="Q510" s="26">
        <v>19.649999999999999</v>
      </c>
      <c r="R510" s="27">
        <f t="shared" si="124"/>
        <v>18.96</v>
      </c>
      <c r="S510" s="28">
        <f t="shared" si="144"/>
        <v>0.68999999999999773</v>
      </c>
      <c r="T510" s="29">
        <f t="shared" si="145"/>
        <v>3.6392405063291021E-2</v>
      </c>
      <c r="U510" s="280"/>
      <c r="V510" s="272"/>
      <c r="W510" s="237">
        <v>19.88</v>
      </c>
      <c r="X510" s="149">
        <f t="shared" si="146"/>
        <v>18.96</v>
      </c>
      <c r="Y510" s="149">
        <f t="shared" si="146"/>
        <v>0.68999999999999773</v>
      </c>
      <c r="Z510" s="149">
        <f t="shared" si="146"/>
        <v>3.6392405063291021E-2</v>
      </c>
      <c r="AA510" s="280"/>
    </row>
    <row r="511" spans="1:27" s="39" customFormat="1" ht="39" customHeight="1" x14ac:dyDescent="0.25">
      <c r="A511" s="18">
        <v>510</v>
      </c>
      <c r="B511" s="232" t="s">
        <v>2905</v>
      </c>
      <c r="C511" s="206" t="s">
        <v>2108</v>
      </c>
      <c r="D511" s="156" t="s">
        <v>2942</v>
      </c>
      <c r="E511" s="138" t="s">
        <v>2936</v>
      </c>
      <c r="F511" s="276">
        <v>21.48</v>
      </c>
      <c r="G511" s="184">
        <v>20.79</v>
      </c>
      <c r="H511" s="277">
        <v>21.48</v>
      </c>
      <c r="I511" s="265"/>
      <c r="J511" s="235" t="s">
        <v>26</v>
      </c>
      <c r="K511" s="235"/>
      <c r="L511" s="236">
        <v>41730</v>
      </c>
      <c r="M511" s="279" t="s">
        <v>2908</v>
      </c>
      <c r="N511" s="138">
        <v>6</v>
      </c>
      <c r="O511" s="143">
        <v>5</v>
      </c>
      <c r="P511" s="147"/>
      <c r="Q511" s="26">
        <v>22.25</v>
      </c>
      <c r="R511" s="27">
        <f t="shared" si="124"/>
        <v>21.48</v>
      </c>
      <c r="S511" s="28">
        <f t="shared" si="144"/>
        <v>0.76999999999999957</v>
      </c>
      <c r="T511" s="29">
        <f t="shared" si="145"/>
        <v>3.5847299813780237E-2</v>
      </c>
      <c r="U511" s="280"/>
      <c r="V511" s="272"/>
      <c r="W511" s="237">
        <v>22.52</v>
      </c>
      <c r="X511" s="149">
        <f t="shared" si="146"/>
        <v>21.48</v>
      </c>
      <c r="Y511" s="149">
        <f t="shared" si="146"/>
        <v>0.76999999999999957</v>
      </c>
      <c r="Z511" s="149">
        <f t="shared" si="146"/>
        <v>3.5847299813780237E-2</v>
      </c>
      <c r="AA511" s="280"/>
    </row>
    <row r="512" spans="1:27" s="39" customFormat="1" ht="39" customHeight="1" x14ac:dyDescent="0.25">
      <c r="A512" s="18">
        <v>511</v>
      </c>
      <c r="B512" s="232" t="s">
        <v>2905</v>
      </c>
      <c r="C512" s="206" t="s">
        <v>2108</v>
      </c>
      <c r="D512" s="156" t="s">
        <v>2943</v>
      </c>
      <c r="E512" s="138" t="s">
        <v>2936</v>
      </c>
      <c r="F512" s="276">
        <v>30.7</v>
      </c>
      <c r="G512" s="184">
        <v>29.72</v>
      </c>
      <c r="H512" s="277">
        <v>30.7</v>
      </c>
      <c r="I512" s="265"/>
      <c r="J512" s="235" t="s">
        <v>26</v>
      </c>
      <c r="K512" s="235"/>
      <c r="L512" s="236">
        <v>41730</v>
      </c>
      <c r="M512" s="279" t="s">
        <v>2908</v>
      </c>
      <c r="N512" s="138">
        <v>6</v>
      </c>
      <c r="O512" s="143">
        <v>5</v>
      </c>
      <c r="P512" s="147"/>
      <c r="Q512" s="26">
        <v>31.81</v>
      </c>
      <c r="R512" s="27">
        <f t="shared" si="124"/>
        <v>30.7</v>
      </c>
      <c r="S512" s="28">
        <f t="shared" si="144"/>
        <v>1.1099999999999994</v>
      </c>
      <c r="T512" s="29">
        <f t="shared" si="145"/>
        <v>3.6156351791530927E-2</v>
      </c>
      <c r="U512" s="280"/>
      <c r="V512" s="272"/>
      <c r="W512" s="237">
        <v>32.19</v>
      </c>
      <c r="X512" s="149">
        <f t="shared" si="146"/>
        <v>30.7</v>
      </c>
      <c r="Y512" s="149">
        <f t="shared" si="146"/>
        <v>1.1099999999999994</v>
      </c>
      <c r="Z512" s="149">
        <f t="shared" si="146"/>
        <v>3.6156351791530927E-2</v>
      </c>
      <c r="AA512" s="280"/>
    </row>
    <row r="513" spans="1:27" s="39" customFormat="1" ht="39" customHeight="1" x14ac:dyDescent="0.25">
      <c r="A513" s="18">
        <v>512</v>
      </c>
      <c r="B513" s="232" t="s">
        <v>2905</v>
      </c>
      <c r="C513" s="206" t="s">
        <v>2108</v>
      </c>
      <c r="D513" s="156" t="s">
        <v>2944</v>
      </c>
      <c r="E513" s="138" t="s">
        <v>2936</v>
      </c>
      <c r="F513" s="276">
        <v>74.56</v>
      </c>
      <c r="G513" s="184">
        <v>72.180000000000007</v>
      </c>
      <c r="H513" s="277">
        <v>74.56</v>
      </c>
      <c r="I513" s="265"/>
      <c r="J513" s="235" t="s">
        <v>26</v>
      </c>
      <c r="K513" s="235"/>
      <c r="L513" s="236">
        <v>41730</v>
      </c>
      <c r="M513" s="279" t="s">
        <v>2908</v>
      </c>
      <c r="N513" s="138">
        <v>6</v>
      </c>
      <c r="O513" s="143">
        <v>5</v>
      </c>
      <c r="P513" s="147"/>
      <c r="Q513" s="26">
        <v>77.25</v>
      </c>
      <c r="R513" s="27">
        <f t="shared" si="124"/>
        <v>74.56</v>
      </c>
      <c r="S513" s="28">
        <f t="shared" si="144"/>
        <v>2.6899999999999977</v>
      </c>
      <c r="T513" s="29">
        <f t="shared" si="145"/>
        <v>3.6078326180257476E-2</v>
      </c>
      <c r="U513" s="280"/>
      <c r="V513" s="272"/>
      <c r="W513" s="237">
        <v>78.17</v>
      </c>
      <c r="X513" s="149">
        <f t="shared" si="146"/>
        <v>74.56</v>
      </c>
      <c r="Y513" s="149">
        <f t="shared" si="146"/>
        <v>2.6899999999999977</v>
      </c>
      <c r="Z513" s="149">
        <f t="shared" si="146"/>
        <v>3.6078326180257476E-2</v>
      </c>
      <c r="AA513" s="280"/>
    </row>
    <row r="514" spans="1:27" s="39" customFormat="1" ht="39" customHeight="1" x14ac:dyDescent="0.25">
      <c r="A514" s="18">
        <v>513</v>
      </c>
      <c r="B514" s="232" t="s">
        <v>2905</v>
      </c>
      <c r="C514" s="206" t="s">
        <v>2108</v>
      </c>
      <c r="D514" s="156" t="s">
        <v>2945</v>
      </c>
      <c r="E514" s="138" t="s">
        <v>2936</v>
      </c>
      <c r="F514" s="276">
        <v>90.63</v>
      </c>
      <c r="G514" s="184">
        <v>87.73</v>
      </c>
      <c r="H514" s="277">
        <v>90.63</v>
      </c>
      <c r="I514" s="265"/>
      <c r="J514" s="235" t="s">
        <v>26</v>
      </c>
      <c r="K514" s="235"/>
      <c r="L514" s="236">
        <v>41730</v>
      </c>
      <c r="M514" s="279" t="s">
        <v>2908</v>
      </c>
      <c r="N514" s="138">
        <v>6</v>
      </c>
      <c r="O514" s="143">
        <v>5</v>
      </c>
      <c r="P514" s="147"/>
      <c r="Q514" s="26">
        <v>93.89</v>
      </c>
      <c r="R514" s="27">
        <f t="shared" si="124"/>
        <v>90.63</v>
      </c>
      <c r="S514" s="28">
        <f t="shared" si="144"/>
        <v>3.2600000000000051</v>
      </c>
      <c r="T514" s="29">
        <f t="shared" si="145"/>
        <v>3.5970429217698392E-2</v>
      </c>
      <c r="U514" s="280"/>
      <c r="V514" s="272"/>
      <c r="W514" s="237">
        <v>95.02</v>
      </c>
      <c r="X514" s="149">
        <f t="shared" si="146"/>
        <v>90.63</v>
      </c>
      <c r="Y514" s="149">
        <f t="shared" si="146"/>
        <v>3.2600000000000051</v>
      </c>
      <c r="Z514" s="149">
        <f t="shared" si="146"/>
        <v>3.5970429217698392E-2</v>
      </c>
      <c r="AA514" s="280"/>
    </row>
    <row r="515" spans="1:27" s="39" customFormat="1" ht="39" customHeight="1" x14ac:dyDescent="0.25">
      <c r="A515" s="18">
        <v>514</v>
      </c>
      <c r="B515" s="232" t="s">
        <v>2905</v>
      </c>
      <c r="C515" s="206" t="s">
        <v>2108</v>
      </c>
      <c r="D515" s="156" t="s">
        <v>2946</v>
      </c>
      <c r="E515" s="138" t="s">
        <v>2947</v>
      </c>
      <c r="F515" s="276">
        <v>0</v>
      </c>
      <c r="G515" s="184">
        <v>0</v>
      </c>
      <c r="H515" s="277">
        <v>0</v>
      </c>
      <c r="I515" s="282"/>
      <c r="J515" s="235" t="s">
        <v>26</v>
      </c>
      <c r="K515" s="235"/>
      <c r="L515" s="236">
        <v>41730</v>
      </c>
      <c r="M515" s="279" t="s">
        <v>2908</v>
      </c>
      <c r="N515" s="138">
        <v>6</v>
      </c>
      <c r="O515" s="143">
        <v>5</v>
      </c>
      <c r="P515" s="147"/>
      <c r="Q515" s="26">
        <v>0</v>
      </c>
      <c r="R515" s="27">
        <f t="shared" si="124"/>
        <v>0</v>
      </c>
      <c r="S515" s="28">
        <f t="shared" si="144"/>
        <v>0</v>
      </c>
      <c r="T515" s="29">
        <f t="shared" si="145"/>
        <v>0</v>
      </c>
      <c r="U515" s="280"/>
      <c r="V515" s="272"/>
      <c r="W515" s="237">
        <v>0</v>
      </c>
      <c r="X515" s="149">
        <f t="shared" si="146"/>
        <v>0</v>
      </c>
      <c r="Y515" s="149">
        <f t="shared" si="146"/>
        <v>0</v>
      </c>
      <c r="Z515" s="149">
        <f t="shared" si="146"/>
        <v>0</v>
      </c>
      <c r="AA515" s="280"/>
    </row>
    <row r="516" spans="1:27" s="39" customFormat="1" ht="39" customHeight="1" x14ac:dyDescent="0.25">
      <c r="A516" s="18">
        <v>515</v>
      </c>
      <c r="B516" s="232" t="s">
        <v>2905</v>
      </c>
      <c r="C516" s="206" t="s">
        <v>2108</v>
      </c>
      <c r="D516" s="156" t="s">
        <v>2948</v>
      </c>
      <c r="E516" s="138" t="s">
        <v>2947</v>
      </c>
      <c r="F516" s="276">
        <v>5.3</v>
      </c>
      <c r="G516" s="184">
        <v>5.13</v>
      </c>
      <c r="H516" s="277">
        <v>5.3</v>
      </c>
      <c r="I516" s="265"/>
      <c r="J516" s="235" t="s">
        <v>26</v>
      </c>
      <c r="K516" s="235"/>
      <c r="L516" s="236">
        <v>41730</v>
      </c>
      <c r="M516" s="279" t="s">
        <v>2908</v>
      </c>
      <c r="N516" s="138">
        <v>6</v>
      </c>
      <c r="O516" s="143">
        <v>5</v>
      </c>
      <c r="P516" s="147"/>
      <c r="Q516" s="26">
        <v>5.49</v>
      </c>
      <c r="R516" s="27">
        <f t="shared" si="124"/>
        <v>5.3</v>
      </c>
      <c r="S516" s="28">
        <f t="shared" si="144"/>
        <v>0.19000000000000039</v>
      </c>
      <c r="T516" s="29">
        <f t="shared" si="145"/>
        <v>3.584905660377366E-2</v>
      </c>
      <c r="U516" s="280"/>
      <c r="V516" s="272"/>
      <c r="W516" s="237">
        <v>5.56</v>
      </c>
      <c r="X516" s="149">
        <f t="shared" si="146"/>
        <v>5.3</v>
      </c>
      <c r="Y516" s="149">
        <f t="shared" si="146"/>
        <v>0.19000000000000039</v>
      </c>
      <c r="Z516" s="149">
        <f t="shared" si="146"/>
        <v>3.584905660377366E-2</v>
      </c>
      <c r="AA516" s="280"/>
    </row>
    <row r="517" spans="1:27" s="39" customFormat="1" ht="39" customHeight="1" x14ac:dyDescent="0.25">
      <c r="A517" s="18">
        <v>516</v>
      </c>
      <c r="B517" s="232" t="s">
        <v>2905</v>
      </c>
      <c r="C517" s="206" t="s">
        <v>2108</v>
      </c>
      <c r="D517" s="156" t="s">
        <v>2949</v>
      </c>
      <c r="E517" s="138" t="s">
        <v>2950</v>
      </c>
      <c r="F517" s="276">
        <v>14.11</v>
      </c>
      <c r="G517" s="158">
        <v>13.66</v>
      </c>
      <c r="H517" s="277">
        <v>14.11</v>
      </c>
      <c r="I517" s="280"/>
      <c r="J517" s="235" t="s">
        <v>26</v>
      </c>
      <c r="K517" s="235"/>
      <c r="L517" s="236">
        <v>41730</v>
      </c>
      <c r="M517" s="279" t="s">
        <v>2908</v>
      </c>
      <c r="N517" s="138">
        <v>6</v>
      </c>
      <c r="O517" s="143">
        <v>5</v>
      </c>
      <c r="P517" s="147"/>
      <c r="Q517" s="26">
        <v>14.62</v>
      </c>
      <c r="R517" s="27">
        <f t="shared" si="124"/>
        <v>14.11</v>
      </c>
      <c r="S517" s="28">
        <f t="shared" si="144"/>
        <v>0.50999999999999979</v>
      </c>
      <c r="T517" s="29">
        <f t="shared" si="145"/>
        <v>3.6144578313252997E-2</v>
      </c>
      <c r="U517" s="280"/>
      <c r="V517" s="272"/>
      <c r="W517" s="237">
        <v>14.79</v>
      </c>
      <c r="X517" s="149">
        <f t="shared" si="146"/>
        <v>14.11</v>
      </c>
      <c r="Y517" s="149">
        <f t="shared" si="146"/>
        <v>0.50999999999999979</v>
      </c>
      <c r="Z517" s="149">
        <f t="shared" si="146"/>
        <v>3.6144578313252997E-2</v>
      </c>
      <c r="AA517" s="280"/>
    </row>
    <row r="518" spans="1:27" s="39" customFormat="1" ht="39" customHeight="1" x14ac:dyDescent="0.25">
      <c r="A518" s="18">
        <v>517</v>
      </c>
      <c r="B518" s="232" t="s">
        <v>2905</v>
      </c>
      <c r="C518" s="206" t="s">
        <v>2108</v>
      </c>
      <c r="D518" s="156" t="s">
        <v>2951</v>
      </c>
      <c r="E518" s="138" t="s">
        <v>2950</v>
      </c>
      <c r="F518" s="276">
        <v>14.11</v>
      </c>
      <c r="G518" s="158">
        <v>13.66</v>
      </c>
      <c r="H518" s="277">
        <v>14.11</v>
      </c>
      <c r="I518" s="280"/>
      <c r="J518" s="235" t="s">
        <v>26</v>
      </c>
      <c r="K518" s="235"/>
      <c r="L518" s="236">
        <v>41730</v>
      </c>
      <c r="M518" s="279" t="s">
        <v>2908</v>
      </c>
      <c r="N518" s="138">
        <v>6</v>
      </c>
      <c r="O518" s="143">
        <v>5</v>
      </c>
      <c r="P518" s="147"/>
      <c r="Q518" s="26">
        <v>14.62</v>
      </c>
      <c r="R518" s="27">
        <f t="shared" si="124"/>
        <v>14.11</v>
      </c>
      <c r="S518" s="28">
        <f t="shared" si="144"/>
        <v>0.50999999999999979</v>
      </c>
      <c r="T518" s="29">
        <f t="shared" si="145"/>
        <v>3.6144578313252997E-2</v>
      </c>
      <c r="U518" s="280"/>
      <c r="V518" s="272"/>
      <c r="W518" s="237">
        <v>14.79</v>
      </c>
      <c r="X518" s="149">
        <f t="shared" si="146"/>
        <v>14.11</v>
      </c>
      <c r="Y518" s="149">
        <f t="shared" si="146"/>
        <v>0.50999999999999979</v>
      </c>
      <c r="Z518" s="149">
        <f t="shared" si="146"/>
        <v>3.6144578313252997E-2</v>
      </c>
      <c r="AA518" s="280"/>
    </row>
    <row r="519" spans="1:27" s="39" customFormat="1" ht="39" customHeight="1" x14ac:dyDescent="0.25">
      <c r="A519" s="18">
        <v>518</v>
      </c>
      <c r="B519" s="232" t="s">
        <v>2905</v>
      </c>
      <c r="C519" s="206" t="s">
        <v>2108</v>
      </c>
      <c r="D519" s="156" t="s">
        <v>2952</v>
      </c>
      <c r="E519" s="138" t="s">
        <v>2950</v>
      </c>
      <c r="F519" s="276">
        <v>14.11</v>
      </c>
      <c r="G519" s="158">
        <v>13.66</v>
      </c>
      <c r="H519" s="277">
        <v>14.11</v>
      </c>
      <c r="I519" s="265"/>
      <c r="J519" s="235" t="s">
        <v>26</v>
      </c>
      <c r="K519" s="235"/>
      <c r="L519" s="236">
        <v>41730</v>
      </c>
      <c r="M519" s="279" t="s">
        <v>2908</v>
      </c>
      <c r="N519" s="138">
        <v>6</v>
      </c>
      <c r="O519" s="143">
        <v>5</v>
      </c>
      <c r="P519" s="147"/>
      <c r="Q519" s="26">
        <v>14.62</v>
      </c>
      <c r="R519" s="27">
        <f t="shared" si="124"/>
        <v>14.11</v>
      </c>
      <c r="S519" s="28">
        <f t="shared" si="144"/>
        <v>0.50999999999999979</v>
      </c>
      <c r="T519" s="29">
        <f t="shared" si="145"/>
        <v>3.6144578313252997E-2</v>
      </c>
      <c r="U519" s="280"/>
      <c r="V519" s="272"/>
      <c r="W519" s="237">
        <v>14.79</v>
      </c>
      <c r="X519" s="149">
        <f t="shared" si="146"/>
        <v>14.11</v>
      </c>
      <c r="Y519" s="149">
        <f t="shared" si="146"/>
        <v>0.50999999999999979</v>
      </c>
      <c r="Z519" s="149">
        <f t="shared" si="146"/>
        <v>3.6144578313252997E-2</v>
      </c>
      <c r="AA519" s="280"/>
    </row>
    <row r="520" spans="1:27" s="39" customFormat="1" ht="39" customHeight="1" x14ac:dyDescent="0.25">
      <c r="A520" s="18">
        <v>519</v>
      </c>
      <c r="B520" s="232" t="s">
        <v>2905</v>
      </c>
      <c r="C520" s="206" t="s">
        <v>2108</v>
      </c>
      <c r="D520" s="156" t="s">
        <v>2953</v>
      </c>
      <c r="E520" s="138" t="s">
        <v>2950</v>
      </c>
      <c r="F520" s="276">
        <v>14.11</v>
      </c>
      <c r="G520" s="158">
        <v>13.66</v>
      </c>
      <c r="H520" s="277">
        <v>14.11</v>
      </c>
      <c r="I520" s="265"/>
      <c r="J520" s="235" t="s">
        <v>26</v>
      </c>
      <c r="K520" s="235"/>
      <c r="L520" s="236">
        <v>41730</v>
      </c>
      <c r="M520" s="279" t="s">
        <v>2908</v>
      </c>
      <c r="N520" s="138">
        <v>6</v>
      </c>
      <c r="O520" s="143">
        <v>5</v>
      </c>
      <c r="P520" s="147"/>
      <c r="Q520" s="26">
        <v>14.62</v>
      </c>
      <c r="R520" s="27">
        <f t="shared" si="124"/>
        <v>14.11</v>
      </c>
      <c r="S520" s="28">
        <f t="shared" si="144"/>
        <v>0.50999999999999979</v>
      </c>
      <c r="T520" s="29">
        <f t="shared" si="145"/>
        <v>3.6144578313252997E-2</v>
      </c>
      <c r="U520" s="280"/>
      <c r="V520" s="272"/>
      <c r="W520" s="237">
        <v>14.79</v>
      </c>
      <c r="X520" s="149">
        <f t="shared" si="146"/>
        <v>14.11</v>
      </c>
      <c r="Y520" s="149">
        <f t="shared" si="146"/>
        <v>0.50999999999999979</v>
      </c>
      <c r="Z520" s="149">
        <f t="shared" si="146"/>
        <v>3.6144578313252997E-2</v>
      </c>
      <c r="AA520" s="280"/>
    </row>
    <row r="521" spans="1:27" s="39" customFormat="1" ht="39" customHeight="1" x14ac:dyDescent="0.25">
      <c r="A521" s="18">
        <v>520</v>
      </c>
      <c r="B521" s="232" t="s">
        <v>2905</v>
      </c>
      <c r="C521" s="206" t="s">
        <v>2108</v>
      </c>
      <c r="D521" s="156" t="s">
        <v>2954</v>
      </c>
      <c r="E521" s="138" t="s">
        <v>2950</v>
      </c>
      <c r="F521" s="276">
        <v>14.11</v>
      </c>
      <c r="G521" s="158">
        <v>13.66</v>
      </c>
      <c r="H521" s="277">
        <v>14.11</v>
      </c>
      <c r="I521" s="265"/>
      <c r="J521" s="235" t="s">
        <v>26</v>
      </c>
      <c r="K521" s="235"/>
      <c r="L521" s="236">
        <v>41730</v>
      </c>
      <c r="M521" s="279" t="s">
        <v>2908</v>
      </c>
      <c r="N521" s="138">
        <v>6</v>
      </c>
      <c r="O521" s="143">
        <v>5</v>
      </c>
      <c r="P521" s="147"/>
      <c r="Q521" s="26">
        <v>14.62</v>
      </c>
      <c r="R521" s="27">
        <f t="shared" si="124"/>
        <v>14.11</v>
      </c>
      <c r="S521" s="28">
        <f t="shared" si="144"/>
        <v>0.50999999999999979</v>
      </c>
      <c r="T521" s="29">
        <f t="shared" si="145"/>
        <v>3.6144578313252997E-2</v>
      </c>
      <c r="U521" s="280"/>
      <c r="V521" s="272"/>
      <c r="W521" s="237">
        <v>14.79</v>
      </c>
      <c r="X521" s="149">
        <f t="shared" si="146"/>
        <v>14.11</v>
      </c>
      <c r="Y521" s="149">
        <f t="shared" si="146"/>
        <v>0.50999999999999979</v>
      </c>
      <c r="Z521" s="149">
        <f t="shared" si="146"/>
        <v>3.6144578313252997E-2</v>
      </c>
      <c r="AA521" s="280"/>
    </row>
    <row r="522" spans="1:27" s="39" customFormat="1" ht="39" customHeight="1" x14ac:dyDescent="0.25">
      <c r="A522" s="18">
        <v>521</v>
      </c>
      <c r="B522" s="232" t="s">
        <v>2905</v>
      </c>
      <c r="C522" s="206" t="s">
        <v>2108</v>
      </c>
      <c r="D522" s="156" t="s">
        <v>2955</v>
      </c>
      <c r="E522" s="138" t="s">
        <v>2950</v>
      </c>
      <c r="F522" s="276">
        <v>18.79</v>
      </c>
      <c r="G522" s="158">
        <v>18.190000000000001</v>
      </c>
      <c r="H522" s="277">
        <v>18.79</v>
      </c>
      <c r="I522" s="265"/>
      <c r="J522" s="235" t="s">
        <v>26</v>
      </c>
      <c r="K522" s="235"/>
      <c r="L522" s="236">
        <v>41730</v>
      </c>
      <c r="M522" s="279" t="s">
        <v>2908</v>
      </c>
      <c r="N522" s="138">
        <v>6</v>
      </c>
      <c r="O522" s="143">
        <v>5</v>
      </c>
      <c r="P522" s="147"/>
      <c r="Q522" s="26">
        <v>19.47</v>
      </c>
      <c r="R522" s="27">
        <f t="shared" si="124"/>
        <v>18.79</v>
      </c>
      <c r="S522" s="28">
        <f t="shared" si="144"/>
        <v>0.67999999999999972</v>
      </c>
      <c r="T522" s="29">
        <f t="shared" si="145"/>
        <v>3.618946248004256E-2</v>
      </c>
      <c r="U522" s="280"/>
      <c r="V522" s="272"/>
      <c r="W522" s="237">
        <v>19.71</v>
      </c>
      <c r="X522" s="149">
        <f t="shared" si="146"/>
        <v>18.79</v>
      </c>
      <c r="Y522" s="149">
        <f t="shared" si="146"/>
        <v>0.67999999999999972</v>
      </c>
      <c r="Z522" s="149">
        <f t="shared" si="146"/>
        <v>3.618946248004256E-2</v>
      </c>
      <c r="AA522" s="280"/>
    </row>
    <row r="523" spans="1:27" s="39" customFormat="1" ht="39" customHeight="1" x14ac:dyDescent="0.25">
      <c r="A523" s="18">
        <v>522</v>
      </c>
      <c r="B523" s="232" t="s">
        <v>2905</v>
      </c>
      <c r="C523" s="206" t="s">
        <v>2108</v>
      </c>
      <c r="D523" s="156" t="s">
        <v>2956</v>
      </c>
      <c r="E523" s="138" t="s">
        <v>2950</v>
      </c>
      <c r="F523" s="276">
        <v>21.48</v>
      </c>
      <c r="G523" s="158">
        <v>20.79</v>
      </c>
      <c r="H523" s="277">
        <v>21.48</v>
      </c>
      <c r="I523" s="265"/>
      <c r="J523" s="235" t="s">
        <v>26</v>
      </c>
      <c r="K523" s="235"/>
      <c r="L523" s="236">
        <v>41730</v>
      </c>
      <c r="M523" s="279" t="s">
        <v>2908</v>
      </c>
      <c r="N523" s="138">
        <v>6</v>
      </c>
      <c r="O523" s="143">
        <v>5</v>
      </c>
      <c r="P523" s="147"/>
      <c r="Q523" s="26">
        <v>22.25</v>
      </c>
      <c r="R523" s="27">
        <f t="shared" si="124"/>
        <v>21.48</v>
      </c>
      <c r="S523" s="28">
        <f t="shared" si="144"/>
        <v>0.76999999999999957</v>
      </c>
      <c r="T523" s="29">
        <f t="shared" si="145"/>
        <v>3.5847299813780237E-2</v>
      </c>
      <c r="U523" s="280"/>
      <c r="V523" s="272"/>
      <c r="W523" s="237">
        <v>22.52</v>
      </c>
      <c r="X523" s="149">
        <f t="shared" si="146"/>
        <v>21.48</v>
      </c>
      <c r="Y523" s="149">
        <f t="shared" si="146"/>
        <v>0.76999999999999957</v>
      </c>
      <c r="Z523" s="149">
        <f t="shared" si="146"/>
        <v>3.5847299813780237E-2</v>
      </c>
      <c r="AA523" s="280"/>
    </row>
    <row r="524" spans="1:27" s="39" customFormat="1" ht="39" customHeight="1" x14ac:dyDescent="0.25">
      <c r="A524" s="18">
        <v>523</v>
      </c>
      <c r="B524" s="232" t="s">
        <v>2905</v>
      </c>
      <c r="C524" s="206" t="s">
        <v>2108</v>
      </c>
      <c r="D524" s="156" t="s">
        <v>2957</v>
      </c>
      <c r="E524" s="138" t="s">
        <v>2950</v>
      </c>
      <c r="F524" s="276">
        <v>30.7</v>
      </c>
      <c r="G524" s="158">
        <v>29.72</v>
      </c>
      <c r="H524" s="277">
        <v>30.7</v>
      </c>
      <c r="I524" s="265"/>
      <c r="J524" s="235" t="s">
        <v>26</v>
      </c>
      <c r="K524" s="235"/>
      <c r="L524" s="236">
        <v>41730</v>
      </c>
      <c r="M524" s="279" t="s">
        <v>2908</v>
      </c>
      <c r="N524" s="138">
        <v>6</v>
      </c>
      <c r="O524" s="143">
        <v>5</v>
      </c>
      <c r="P524" s="147"/>
      <c r="Q524" s="26">
        <v>31.81</v>
      </c>
      <c r="R524" s="27">
        <f t="shared" si="124"/>
        <v>30.7</v>
      </c>
      <c r="S524" s="28">
        <f t="shared" si="144"/>
        <v>1.1099999999999994</v>
      </c>
      <c r="T524" s="29">
        <f t="shared" si="145"/>
        <v>3.6156351791530927E-2</v>
      </c>
      <c r="U524" s="280"/>
      <c r="V524" s="272"/>
      <c r="W524" s="237">
        <v>32.19</v>
      </c>
      <c r="X524" s="149">
        <f t="shared" si="146"/>
        <v>30.7</v>
      </c>
      <c r="Y524" s="149">
        <f t="shared" si="146"/>
        <v>1.1099999999999994</v>
      </c>
      <c r="Z524" s="149">
        <f t="shared" si="146"/>
        <v>3.6156351791530927E-2</v>
      </c>
      <c r="AA524" s="280"/>
    </row>
    <row r="525" spans="1:27" s="39" customFormat="1" ht="39" customHeight="1" x14ac:dyDescent="0.25">
      <c r="A525" s="18">
        <v>524</v>
      </c>
      <c r="B525" s="232" t="s">
        <v>2905</v>
      </c>
      <c r="C525" s="206" t="s">
        <v>2108</v>
      </c>
      <c r="D525" s="156" t="s">
        <v>2958</v>
      </c>
      <c r="E525" s="138" t="s">
        <v>2950</v>
      </c>
      <c r="F525" s="276">
        <v>74.56</v>
      </c>
      <c r="G525" s="158">
        <v>72.180000000000007</v>
      </c>
      <c r="H525" s="277">
        <v>74.56</v>
      </c>
      <c r="I525" s="265"/>
      <c r="J525" s="235" t="s">
        <v>26</v>
      </c>
      <c r="K525" s="235"/>
      <c r="L525" s="236">
        <v>41730</v>
      </c>
      <c r="M525" s="279" t="s">
        <v>2908</v>
      </c>
      <c r="N525" s="138">
        <v>6</v>
      </c>
      <c r="O525" s="143">
        <v>5</v>
      </c>
      <c r="P525" s="147"/>
      <c r="Q525" s="26">
        <v>77.25</v>
      </c>
      <c r="R525" s="27">
        <f t="shared" si="124"/>
        <v>74.56</v>
      </c>
      <c r="S525" s="28">
        <f t="shared" si="144"/>
        <v>2.6899999999999977</v>
      </c>
      <c r="T525" s="29">
        <f t="shared" si="145"/>
        <v>3.6078326180257476E-2</v>
      </c>
      <c r="U525" s="280"/>
      <c r="V525" s="272"/>
      <c r="W525" s="237">
        <v>78.17</v>
      </c>
      <c r="X525" s="149">
        <f t="shared" si="146"/>
        <v>74.56</v>
      </c>
      <c r="Y525" s="149">
        <f t="shared" si="146"/>
        <v>2.6899999999999977</v>
      </c>
      <c r="Z525" s="149">
        <f t="shared" si="146"/>
        <v>3.6078326180257476E-2</v>
      </c>
      <c r="AA525" s="280"/>
    </row>
    <row r="526" spans="1:27" s="39" customFormat="1" ht="39" customHeight="1" x14ac:dyDescent="0.25">
      <c r="A526" s="18">
        <v>525</v>
      </c>
      <c r="B526" s="232" t="s">
        <v>2905</v>
      </c>
      <c r="C526" s="206" t="s">
        <v>2108</v>
      </c>
      <c r="D526" s="156" t="s">
        <v>2959</v>
      </c>
      <c r="E526" s="138" t="s">
        <v>2950</v>
      </c>
      <c r="F526" s="276">
        <v>90.63</v>
      </c>
      <c r="G526" s="158">
        <v>87.73</v>
      </c>
      <c r="H526" s="277">
        <v>90.63</v>
      </c>
      <c r="I526" s="265"/>
      <c r="J526" s="235" t="s">
        <v>26</v>
      </c>
      <c r="K526" s="235"/>
      <c r="L526" s="236">
        <v>41730</v>
      </c>
      <c r="M526" s="279" t="s">
        <v>2908</v>
      </c>
      <c r="N526" s="138">
        <v>6</v>
      </c>
      <c r="O526" s="143">
        <v>5</v>
      </c>
      <c r="P526" s="147"/>
      <c r="Q526" s="26">
        <v>93.89</v>
      </c>
      <c r="R526" s="27">
        <f t="shared" si="124"/>
        <v>90.63</v>
      </c>
      <c r="S526" s="28">
        <f t="shared" si="144"/>
        <v>3.2600000000000051</v>
      </c>
      <c r="T526" s="29">
        <f t="shared" si="145"/>
        <v>3.5970429217698392E-2</v>
      </c>
      <c r="U526" s="280"/>
      <c r="V526" s="272"/>
      <c r="W526" s="237">
        <v>95.02</v>
      </c>
      <c r="X526" s="149">
        <f t="shared" si="146"/>
        <v>90.63</v>
      </c>
      <c r="Y526" s="149">
        <f t="shared" si="146"/>
        <v>3.2600000000000051</v>
      </c>
      <c r="Z526" s="149">
        <f t="shared" si="146"/>
        <v>3.5970429217698392E-2</v>
      </c>
      <c r="AA526" s="280"/>
    </row>
    <row r="527" spans="1:27" s="39" customFormat="1" ht="39" customHeight="1" x14ac:dyDescent="0.25">
      <c r="A527" s="18">
        <v>526</v>
      </c>
      <c r="B527" s="232" t="s">
        <v>2905</v>
      </c>
      <c r="C527" s="206" t="s">
        <v>2108</v>
      </c>
      <c r="D527" s="156" t="s">
        <v>2960</v>
      </c>
      <c r="E527" s="138" t="s">
        <v>2961</v>
      </c>
      <c r="F527" s="276">
        <v>0</v>
      </c>
      <c r="G527" s="184">
        <v>0</v>
      </c>
      <c r="H527" s="277">
        <v>0</v>
      </c>
      <c r="I527" s="265"/>
      <c r="J527" s="235" t="s">
        <v>26</v>
      </c>
      <c r="K527" s="235"/>
      <c r="L527" s="236">
        <v>41730</v>
      </c>
      <c r="M527" s="279" t="s">
        <v>2908</v>
      </c>
      <c r="N527" s="138">
        <v>6</v>
      </c>
      <c r="O527" s="143">
        <v>5</v>
      </c>
      <c r="P527" s="147"/>
      <c r="Q527" s="26">
        <v>0</v>
      </c>
      <c r="R527" s="27">
        <f t="shared" si="124"/>
        <v>0</v>
      </c>
      <c r="S527" s="28">
        <f t="shared" si="144"/>
        <v>0</v>
      </c>
      <c r="T527" s="29">
        <f t="shared" si="145"/>
        <v>0</v>
      </c>
      <c r="U527" s="280"/>
      <c r="V527" s="272"/>
      <c r="W527" s="237">
        <v>0</v>
      </c>
      <c r="X527" s="149">
        <f t="shared" si="146"/>
        <v>0</v>
      </c>
      <c r="Y527" s="149">
        <f t="shared" si="146"/>
        <v>0</v>
      </c>
      <c r="Z527" s="149">
        <f t="shared" si="146"/>
        <v>0</v>
      </c>
      <c r="AA527" s="280"/>
    </row>
    <row r="528" spans="1:27" s="39" customFormat="1" ht="39" customHeight="1" x14ac:dyDescent="0.25">
      <c r="A528" s="18">
        <v>527</v>
      </c>
      <c r="B528" s="232" t="s">
        <v>2905</v>
      </c>
      <c r="C528" s="206" t="s">
        <v>2108</v>
      </c>
      <c r="D528" s="156" t="s">
        <v>2962</v>
      </c>
      <c r="E528" s="138" t="s">
        <v>2961</v>
      </c>
      <c r="F528" s="276">
        <v>3.26</v>
      </c>
      <c r="G528" s="158">
        <v>3.15</v>
      </c>
      <c r="H528" s="277">
        <v>3.26</v>
      </c>
      <c r="I528" s="265"/>
      <c r="J528" s="235" t="s">
        <v>26</v>
      </c>
      <c r="K528" s="235"/>
      <c r="L528" s="236">
        <v>41730</v>
      </c>
      <c r="M528" s="279" t="s">
        <v>2908</v>
      </c>
      <c r="N528" s="138">
        <v>6</v>
      </c>
      <c r="O528" s="143">
        <v>5</v>
      </c>
      <c r="P528" s="147"/>
      <c r="Q528" s="26">
        <v>3.38</v>
      </c>
      <c r="R528" s="27">
        <f t="shared" si="124"/>
        <v>3.26</v>
      </c>
      <c r="S528" s="28">
        <f t="shared" si="144"/>
        <v>0.12000000000000011</v>
      </c>
      <c r="T528" s="29">
        <f t="shared" si="145"/>
        <v>3.6809815950920283E-2</v>
      </c>
      <c r="U528" s="280"/>
      <c r="V528" s="283"/>
      <c r="W528" s="237">
        <v>3.42</v>
      </c>
      <c r="X528" s="149">
        <f t="shared" si="146"/>
        <v>3.26</v>
      </c>
      <c r="Y528" s="149">
        <f t="shared" si="146"/>
        <v>0.12000000000000011</v>
      </c>
      <c r="Z528" s="149">
        <f t="shared" si="146"/>
        <v>3.6809815950920283E-2</v>
      </c>
      <c r="AA528" s="280"/>
    </row>
    <row r="529" spans="1:27" s="39" customFormat="1" ht="39" customHeight="1" x14ac:dyDescent="0.25">
      <c r="A529" s="18">
        <v>528</v>
      </c>
      <c r="B529" s="232" t="s">
        <v>2905</v>
      </c>
      <c r="C529" s="206" t="s">
        <v>2108</v>
      </c>
      <c r="D529" s="156" t="s">
        <v>2963</v>
      </c>
      <c r="E529" s="138" t="s">
        <v>2961</v>
      </c>
      <c r="F529" s="276">
        <v>6.52</v>
      </c>
      <c r="G529" s="158">
        <v>6.3</v>
      </c>
      <c r="H529" s="277">
        <v>6.52</v>
      </c>
      <c r="I529" s="265"/>
      <c r="J529" s="235" t="s">
        <v>26</v>
      </c>
      <c r="K529" s="235"/>
      <c r="L529" s="236">
        <v>41730</v>
      </c>
      <c r="M529" s="279" t="s">
        <v>2908</v>
      </c>
      <c r="N529" s="138">
        <v>6</v>
      </c>
      <c r="O529" s="143">
        <v>5</v>
      </c>
      <c r="P529" s="147"/>
      <c r="Q529" s="26">
        <v>6.76</v>
      </c>
      <c r="R529" s="27">
        <f t="shared" ref="R529:R540" si="147">IF(O529=1,INT(F529*$U$1*10000)/10000,F529)</f>
        <v>6.52</v>
      </c>
      <c r="S529" s="28">
        <f t="shared" si="144"/>
        <v>0.24000000000000021</v>
      </c>
      <c r="T529" s="29">
        <f t="shared" si="145"/>
        <v>3.6809815950920283E-2</v>
      </c>
      <c r="U529" s="280"/>
      <c r="V529" s="283"/>
      <c r="W529" s="237">
        <v>6.84</v>
      </c>
      <c r="X529" s="149">
        <f t="shared" si="146"/>
        <v>6.52</v>
      </c>
      <c r="Y529" s="149">
        <f t="shared" si="146"/>
        <v>0.24000000000000021</v>
      </c>
      <c r="Z529" s="149">
        <f t="shared" si="146"/>
        <v>3.6809815950920283E-2</v>
      </c>
      <c r="AA529" s="280"/>
    </row>
    <row r="530" spans="1:27" s="39" customFormat="1" ht="39" customHeight="1" x14ac:dyDescent="0.25">
      <c r="A530" s="18">
        <v>529</v>
      </c>
      <c r="B530" s="232" t="s">
        <v>2905</v>
      </c>
      <c r="C530" s="206" t="s">
        <v>2108</v>
      </c>
      <c r="D530" s="156" t="s">
        <v>2964</v>
      </c>
      <c r="E530" s="138" t="s">
        <v>2961</v>
      </c>
      <c r="F530" s="276">
        <v>5.81</v>
      </c>
      <c r="G530" s="158">
        <v>5.62</v>
      </c>
      <c r="H530" s="277">
        <v>5.81</v>
      </c>
      <c r="I530" s="265"/>
      <c r="J530" s="235" t="s">
        <v>26</v>
      </c>
      <c r="K530" s="235"/>
      <c r="L530" s="236">
        <v>41730</v>
      </c>
      <c r="M530" s="279" t="s">
        <v>2908</v>
      </c>
      <c r="N530" s="138">
        <v>6</v>
      </c>
      <c r="O530" s="143">
        <v>5</v>
      </c>
      <c r="P530" s="147"/>
      <c r="Q530" s="26">
        <v>6.01</v>
      </c>
      <c r="R530" s="27">
        <f t="shared" si="147"/>
        <v>5.81</v>
      </c>
      <c r="S530" s="28">
        <f t="shared" si="144"/>
        <v>0.20000000000000018</v>
      </c>
      <c r="T530" s="29">
        <f t="shared" si="145"/>
        <v>3.4423407917383853E-2</v>
      </c>
      <c r="U530" s="280"/>
      <c r="V530" s="284"/>
      <c r="W530" s="237">
        <v>6.09</v>
      </c>
      <c r="X530" s="149">
        <f t="shared" si="146"/>
        <v>5.81</v>
      </c>
      <c r="Y530" s="149">
        <f t="shared" si="146"/>
        <v>0.20000000000000018</v>
      </c>
      <c r="Z530" s="149">
        <f t="shared" si="146"/>
        <v>3.4423407917383853E-2</v>
      </c>
      <c r="AA530" s="280"/>
    </row>
    <row r="531" spans="1:27" s="39" customFormat="1" ht="39" customHeight="1" x14ac:dyDescent="0.25">
      <c r="A531" s="18">
        <v>530</v>
      </c>
      <c r="B531" s="232" t="s">
        <v>2905</v>
      </c>
      <c r="C531" s="206" t="s">
        <v>2108</v>
      </c>
      <c r="D531" s="156" t="s">
        <v>2965</v>
      </c>
      <c r="E531" s="138" t="s">
        <v>2966</v>
      </c>
      <c r="F531" s="276">
        <v>22.78</v>
      </c>
      <c r="G531" s="158">
        <v>20.92</v>
      </c>
      <c r="H531" s="277">
        <v>22.78</v>
      </c>
      <c r="I531" s="235"/>
      <c r="J531" s="235" t="s">
        <v>26</v>
      </c>
      <c r="K531" s="235"/>
      <c r="L531" s="236">
        <v>41730</v>
      </c>
      <c r="M531" s="279" t="s">
        <v>2908</v>
      </c>
      <c r="N531" s="138">
        <v>6</v>
      </c>
      <c r="O531" s="143">
        <v>5</v>
      </c>
      <c r="P531" s="147"/>
      <c r="Q531" s="26">
        <v>24.81</v>
      </c>
      <c r="R531" s="27">
        <f t="shared" si="147"/>
        <v>22.78</v>
      </c>
      <c r="S531" s="28">
        <f t="shared" si="144"/>
        <v>2.0299999999999976</v>
      </c>
      <c r="T531" s="29">
        <f t="shared" si="145"/>
        <v>8.9113257243195673E-2</v>
      </c>
      <c r="U531" s="280"/>
      <c r="V531" s="284"/>
      <c r="W531" s="237">
        <v>25.1</v>
      </c>
      <c r="X531" s="149">
        <f t="shared" si="146"/>
        <v>22.78</v>
      </c>
      <c r="Y531" s="149">
        <f t="shared" si="146"/>
        <v>2.0299999999999976</v>
      </c>
      <c r="Z531" s="149">
        <f t="shared" si="146"/>
        <v>8.9113257243195673E-2</v>
      </c>
      <c r="AA531" s="280"/>
    </row>
    <row r="532" spans="1:27" s="39" customFormat="1" ht="39" customHeight="1" x14ac:dyDescent="0.25">
      <c r="A532" s="18">
        <v>531</v>
      </c>
      <c r="B532" s="232" t="s">
        <v>2905</v>
      </c>
      <c r="C532" s="206" t="s">
        <v>2108</v>
      </c>
      <c r="D532" s="156" t="s">
        <v>2967</v>
      </c>
      <c r="E532" s="138" t="s">
        <v>2968</v>
      </c>
      <c r="F532" s="276">
        <v>50.78</v>
      </c>
      <c r="G532" s="158">
        <v>49.16</v>
      </c>
      <c r="H532" s="277">
        <v>50.78</v>
      </c>
      <c r="I532" s="265"/>
      <c r="J532" s="235" t="s">
        <v>26</v>
      </c>
      <c r="K532" s="235"/>
      <c r="L532" s="236">
        <v>41730</v>
      </c>
      <c r="M532" s="279" t="s">
        <v>2908</v>
      </c>
      <c r="N532" s="138">
        <v>6</v>
      </c>
      <c r="O532" s="143">
        <v>5</v>
      </c>
      <c r="P532" s="147"/>
      <c r="Q532" s="26">
        <v>52.61</v>
      </c>
      <c r="R532" s="27">
        <f t="shared" si="147"/>
        <v>50.78</v>
      </c>
      <c r="S532" s="28">
        <f t="shared" si="144"/>
        <v>1.8299999999999983</v>
      </c>
      <c r="T532" s="29">
        <f t="shared" si="145"/>
        <v>3.6037810161480867E-2</v>
      </c>
      <c r="U532" s="280"/>
      <c r="W532" s="237">
        <v>53.24</v>
      </c>
      <c r="X532" s="149">
        <f t="shared" si="146"/>
        <v>50.78</v>
      </c>
      <c r="Y532" s="149">
        <f t="shared" si="146"/>
        <v>1.8299999999999983</v>
      </c>
      <c r="Z532" s="149">
        <f t="shared" si="146"/>
        <v>3.6037810161480867E-2</v>
      </c>
      <c r="AA532" s="280"/>
    </row>
    <row r="533" spans="1:27" s="39" customFormat="1" ht="39" customHeight="1" x14ac:dyDescent="0.25">
      <c r="A533" s="18">
        <v>532</v>
      </c>
      <c r="B533" s="232" t="s">
        <v>2905</v>
      </c>
      <c r="C533" s="206" t="s">
        <v>2108</v>
      </c>
      <c r="D533" s="156" t="s">
        <v>2969</v>
      </c>
      <c r="E533" s="138" t="s">
        <v>2970</v>
      </c>
      <c r="F533" s="276">
        <v>29.7</v>
      </c>
      <c r="G533" s="158">
        <v>28.75</v>
      </c>
      <c r="H533" s="277">
        <v>29.7</v>
      </c>
      <c r="I533" s="265"/>
      <c r="J533" s="235" t="s">
        <v>26</v>
      </c>
      <c r="K533" s="235"/>
      <c r="L533" s="236">
        <v>41730</v>
      </c>
      <c r="M533" s="279" t="s">
        <v>2908</v>
      </c>
      <c r="N533" s="138">
        <v>6</v>
      </c>
      <c r="O533" s="143">
        <v>5</v>
      </c>
      <c r="P533" s="147"/>
      <c r="Q533" s="26">
        <v>30.77</v>
      </c>
      <c r="R533" s="27">
        <f t="shared" si="147"/>
        <v>29.7</v>
      </c>
      <c r="S533" s="28">
        <f t="shared" si="144"/>
        <v>1.0700000000000003</v>
      </c>
      <c r="T533" s="29">
        <f t="shared" si="145"/>
        <v>3.6026936026936039E-2</v>
      </c>
      <c r="U533" s="280"/>
      <c r="W533" s="237">
        <v>31.14</v>
      </c>
      <c r="X533" s="149">
        <f t="shared" si="146"/>
        <v>29.7</v>
      </c>
      <c r="Y533" s="149">
        <f t="shared" si="146"/>
        <v>1.0700000000000003</v>
      </c>
      <c r="Z533" s="149">
        <f t="shared" si="146"/>
        <v>3.6026936026936039E-2</v>
      </c>
      <c r="AA533" s="280"/>
    </row>
    <row r="534" spans="1:27" s="39" customFormat="1" ht="39" customHeight="1" x14ac:dyDescent="0.25">
      <c r="A534" s="18">
        <v>533</v>
      </c>
      <c r="B534" s="232" t="s">
        <v>2905</v>
      </c>
      <c r="C534" s="206" t="s">
        <v>2108</v>
      </c>
      <c r="D534" s="156" t="s">
        <v>2971</v>
      </c>
      <c r="E534" s="138" t="s">
        <v>2972</v>
      </c>
      <c r="F534" s="276">
        <v>56.05</v>
      </c>
      <c r="G534" s="158">
        <v>54.26</v>
      </c>
      <c r="H534" s="277">
        <v>56.05</v>
      </c>
      <c r="I534" s="265"/>
      <c r="J534" s="235" t="s">
        <v>26</v>
      </c>
      <c r="K534" s="235"/>
      <c r="L534" s="236">
        <v>41730</v>
      </c>
      <c r="M534" s="279" t="s">
        <v>2908</v>
      </c>
      <c r="N534" s="138">
        <v>6</v>
      </c>
      <c r="O534" s="143">
        <v>5</v>
      </c>
      <c r="P534" s="147"/>
      <c r="Q534" s="26">
        <v>58.07</v>
      </c>
      <c r="R534" s="27">
        <f t="shared" si="147"/>
        <v>56.05</v>
      </c>
      <c r="S534" s="28">
        <f t="shared" si="144"/>
        <v>2.0200000000000031</v>
      </c>
      <c r="T534" s="29">
        <f t="shared" si="145"/>
        <v>3.603925066904555E-2</v>
      </c>
      <c r="U534" s="280"/>
      <c r="W534" s="237">
        <v>58.76</v>
      </c>
      <c r="X534" s="149">
        <f t="shared" si="146"/>
        <v>56.05</v>
      </c>
      <c r="Y534" s="149">
        <f t="shared" si="146"/>
        <v>2.0200000000000031</v>
      </c>
      <c r="Z534" s="149">
        <f t="shared" si="146"/>
        <v>3.603925066904555E-2</v>
      </c>
      <c r="AA534" s="280"/>
    </row>
    <row r="535" spans="1:27" s="39" customFormat="1" ht="39" customHeight="1" x14ac:dyDescent="0.25">
      <c r="A535" s="18">
        <v>534</v>
      </c>
      <c r="B535" s="232" t="s">
        <v>2905</v>
      </c>
      <c r="C535" s="206" t="s">
        <v>2108</v>
      </c>
      <c r="D535" s="156" t="s">
        <v>2973</v>
      </c>
      <c r="E535" s="138" t="s">
        <v>2974</v>
      </c>
      <c r="F535" s="276">
        <v>56.03</v>
      </c>
      <c r="G535" s="158">
        <v>54.24</v>
      </c>
      <c r="H535" s="277">
        <v>56.03</v>
      </c>
      <c r="I535" s="265"/>
      <c r="J535" s="235" t="s">
        <v>26</v>
      </c>
      <c r="K535" s="235"/>
      <c r="L535" s="236">
        <v>41730</v>
      </c>
      <c r="M535" s="279" t="s">
        <v>2908</v>
      </c>
      <c r="N535" s="138">
        <v>6</v>
      </c>
      <c r="O535" s="143">
        <v>5</v>
      </c>
      <c r="P535" s="147"/>
      <c r="Q535" s="26">
        <v>58.04</v>
      </c>
      <c r="R535" s="27">
        <f t="shared" si="147"/>
        <v>56.03</v>
      </c>
      <c r="S535" s="28">
        <f t="shared" si="144"/>
        <v>2.009999999999998</v>
      </c>
      <c r="T535" s="29">
        <f t="shared" si="145"/>
        <v>3.5873639121898948E-2</v>
      </c>
      <c r="U535" s="280"/>
      <c r="V535" s="272"/>
      <c r="W535" s="237">
        <v>58.74</v>
      </c>
      <c r="X535" s="149">
        <f t="shared" si="146"/>
        <v>56.03</v>
      </c>
      <c r="Y535" s="149">
        <f t="shared" si="146"/>
        <v>2.009999999999998</v>
      </c>
      <c r="Z535" s="149">
        <f t="shared" si="146"/>
        <v>3.5873639121898948E-2</v>
      </c>
      <c r="AA535" s="280"/>
    </row>
    <row r="536" spans="1:27" s="39" customFormat="1" ht="39" customHeight="1" x14ac:dyDescent="0.25">
      <c r="A536" s="18">
        <v>535</v>
      </c>
      <c r="B536" s="232" t="s">
        <v>2905</v>
      </c>
      <c r="C536" s="206" t="s">
        <v>2108</v>
      </c>
      <c r="D536" s="156" t="s">
        <v>2975</v>
      </c>
      <c r="E536" s="138" t="s">
        <v>2976</v>
      </c>
      <c r="F536" s="276">
        <v>3.9</v>
      </c>
      <c r="G536" s="158">
        <v>3.78</v>
      </c>
      <c r="H536" s="277">
        <v>3.9</v>
      </c>
      <c r="I536" s="265"/>
      <c r="J536" s="235" t="s">
        <v>26</v>
      </c>
      <c r="K536" s="235"/>
      <c r="L536" s="236">
        <v>41730</v>
      </c>
      <c r="M536" s="279" t="s">
        <v>2908</v>
      </c>
      <c r="N536" s="138">
        <v>6</v>
      </c>
      <c r="O536" s="143">
        <v>5</v>
      </c>
      <c r="P536" s="146"/>
      <c r="Q536" s="26">
        <v>4.04</v>
      </c>
      <c r="R536" s="27">
        <f t="shared" si="147"/>
        <v>3.9</v>
      </c>
      <c r="S536" s="28">
        <f t="shared" si="144"/>
        <v>0.14000000000000012</v>
      </c>
      <c r="T536" s="29">
        <f t="shared" si="145"/>
        <v>3.5897435897435929E-2</v>
      </c>
      <c r="U536" s="280"/>
      <c r="V536" s="272"/>
      <c r="W536" s="237">
        <v>4.09</v>
      </c>
      <c r="X536" s="149">
        <f t="shared" si="146"/>
        <v>3.9</v>
      </c>
      <c r="Y536" s="149">
        <f t="shared" si="146"/>
        <v>0.14000000000000012</v>
      </c>
      <c r="Z536" s="149">
        <f t="shared" si="146"/>
        <v>3.5897435897435929E-2</v>
      </c>
      <c r="AA536" s="280"/>
    </row>
    <row r="537" spans="1:27" s="39" customFormat="1" ht="39" customHeight="1" x14ac:dyDescent="0.25">
      <c r="A537" s="18">
        <v>536</v>
      </c>
      <c r="B537" s="232" t="s">
        <v>2905</v>
      </c>
      <c r="C537" s="206" t="s">
        <v>2108</v>
      </c>
      <c r="D537" s="156" t="s">
        <v>2977</v>
      </c>
      <c r="E537" s="138" t="s">
        <v>2976</v>
      </c>
      <c r="F537" s="285">
        <v>0.67230000000000001</v>
      </c>
      <c r="G537" s="286">
        <v>0.65090000000000003</v>
      </c>
      <c r="H537" s="287">
        <v>0.67230000000000001</v>
      </c>
      <c r="I537" s="265"/>
      <c r="J537" s="235" t="s">
        <v>26</v>
      </c>
      <c r="K537" s="235"/>
      <c r="L537" s="236">
        <v>41730</v>
      </c>
      <c r="M537" s="279" t="s">
        <v>2908</v>
      </c>
      <c r="N537" s="138">
        <v>6</v>
      </c>
      <c r="O537" s="143">
        <v>5</v>
      </c>
      <c r="P537" s="237" t="s">
        <v>2978</v>
      </c>
      <c r="Q537" s="26">
        <v>0.69650000000000001</v>
      </c>
      <c r="R537" s="27">
        <f t="shared" si="147"/>
        <v>0.67230000000000001</v>
      </c>
      <c r="S537" s="28">
        <f t="shared" si="144"/>
        <v>2.4199999999999999E-2</v>
      </c>
      <c r="T537" s="29">
        <f t="shared" si="145"/>
        <v>3.5995835192622339E-2</v>
      </c>
      <c r="U537" s="280"/>
      <c r="V537" s="272"/>
      <c r="W537" s="288">
        <v>0.70489999999999997</v>
      </c>
      <c r="X537" s="149">
        <f t="shared" si="146"/>
        <v>0.67230000000000001</v>
      </c>
      <c r="Y537" s="149">
        <f t="shared" si="146"/>
        <v>2.4199999999999999E-2</v>
      </c>
      <c r="Z537" s="149">
        <f t="shared" si="146"/>
        <v>3.5995835192622339E-2</v>
      </c>
      <c r="AA537" s="280"/>
    </row>
    <row r="538" spans="1:27" s="39" customFormat="1" ht="39" customHeight="1" x14ac:dyDescent="0.25">
      <c r="A538" s="18">
        <v>537</v>
      </c>
      <c r="B538" s="232" t="s">
        <v>2905</v>
      </c>
      <c r="C538" s="206" t="s">
        <v>2108</v>
      </c>
      <c r="D538" s="156" t="s">
        <v>2979</v>
      </c>
      <c r="E538" s="138" t="s">
        <v>2976</v>
      </c>
      <c r="F538" s="285">
        <v>0.26529999999999998</v>
      </c>
      <c r="G538" s="286">
        <v>0.25690000000000002</v>
      </c>
      <c r="H538" s="287">
        <v>0.26529999999999998</v>
      </c>
      <c r="I538" s="265"/>
      <c r="J538" s="235" t="s">
        <v>26</v>
      </c>
      <c r="K538" s="235"/>
      <c r="L538" s="236">
        <v>41730</v>
      </c>
      <c r="M538" s="279" t="s">
        <v>2908</v>
      </c>
      <c r="N538" s="138">
        <v>6</v>
      </c>
      <c r="O538" s="143">
        <v>5</v>
      </c>
      <c r="P538" s="237" t="s">
        <v>2978</v>
      </c>
      <c r="Q538" s="26">
        <v>0.27489999999999998</v>
      </c>
      <c r="R538" s="27">
        <f t="shared" si="147"/>
        <v>0.26529999999999998</v>
      </c>
      <c r="S538" s="28">
        <f t="shared" si="144"/>
        <v>9.5999999999999974E-3</v>
      </c>
      <c r="T538" s="29">
        <f t="shared" si="145"/>
        <v>3.6185450433471537E-2</v>
      </c>
      <c r="U538" s="280"/>
      <c r="V538" s="272"/>
      <c r="W538" s="288">
        <v>0.2782</v>
      </c>
      <c r="X538" s="149">
        <f t="shared" si="146"/>
        <v>0.26529999999999998</v>
      </c>
      <c r="Y538" s="149">
        <f t="shared" si="146"/>
        <v>9.5999999999999974E-3</v>
      </c>
      <c r="Z538" s="149">
        <f t="shared" si="146"/>
        <v>3.6185450433471537E-2</v>
      </c>
      <c r="AA538" s="280"/>
    </row>
    <row r="539" spans="1:27" s="39" customFormat="1" ht="39" customHeight="1" x14ac:dyDescent="0.25">
      <c r="A539" s="18">
        <v>538</v>
      </c>
      <c r="B539" s="232" t="s">
        <v>2905</v>
      </c>
      <c r="C539" s="206" t="s">
        <v>2108</v>
      </c>
      <c r="D539" s="156" t="s">
        <v>2980</v>
      </c>
      <c r="E539" s="138" t="s">
        <v>2981</v>
      </c>
      <c r="F539" s="276">
        <v>1.3049999999999999</v>
      </c>
      <c r="G539" s="286">
        <v>1.2629999999999999</v>
      </c>
      <c r="H539" s="289">
        <v>1.3049999999999999</v>
      </c>
      <c r="I539" s="265"/>
      <c r="J539" s="235" t="s">
        <v>26</v>
      </c>
      <c r="K539" s="235"/>
      <c r="L539" s="236">
        <v>41730</v>
      </c>
      <c r="M539" s="279" t="s">
        <v>2908</v>
      </c>
      <c r="N539" s="138">
        <v>6</v>
      </c>
      <c r="O539" s="143">
        <v>5</v>
      </c>
      <c r="P539" s="237" t="s">
        <v>2982</v>
      </c>
      <c r="Q539" s="26">
        <v>1.3520000000000001</v>
      </c>
      <c r="R539" s="27">
        <f t="shared" si="147"/>
        <v>1.3049999999999999</v>
      </c>
      <c r="S539" s="28">
        <f t="shared" si="144"/>
        <v>4.7000000000000153E-2</v>
      </c>
      <c r="T539" s="29">
        <f t="shared" si="145"/>
        <v>3.6015325670498206E-2</v>
      </c>
      <c r="U539" s="280"/>
      <c r="V539" s="272"/>
      <c r="W539" s="290">
        <v>1.3680000000000001</v>
      </c>
      <c r="X539" s="149">
        <f t="shared" si="146"/>
        <v>1.3049999999999999</v>
      </c>
      <c r="Y539" s="149">
        <f t="shared" si="146"/>
        <v>4.7000000000000153E-2</v>
      </c>
      <c r="Z539" s="149">
        <f t="shared" si="146"/>
        <v>3.6015325670498206E-2</v>
      </c>
      <c r="AA539" s="280"/>
    </row>
    <row r="540" spans="1:27" s="39" customFormat="1" ht="39" customHeight="1" x14ac:dyDescent="0.25">
      <c r="A540" s="18">
        <v>539</v>
      </c>
      <c r="B540" s="232" t="s">
        <v>2905</v>
      </c>
      <c r="C540" s="206" t="s">
        <v>2108</v>
      </c>
      <c r="D540" s="156" t="s">
        <v>2983</v>
      </c>
      <c r="E540" s="138" t="s">
        <v>2984</v>
      </c>
      <c r="F540" s="276">
        <v>4.9829999999999997</v>
      </c>
      <c r="G540" s="286">
        <v>4.8230000000000004</v>
      </c>
      <c r="H540" s="289">
        <v>4.9829999999999997</v>
      </c>
      <c r="I540" s="265"/>
      <c r="J540" s="235" t="s">
        <v>26</v>
      </c>
      <c r="K540" s="235"/>
      <c r="L540" s="236">
        <v>41730</v>
      </c>
      <c r="M540" s="279" t="s">
        <v>2908</v>
      </c>
      <c r="N540" s="138">
        <v>6</v>
      </c>
      <c r="O540" s="143">
        <v>5</v>
      </c>
      <c r="P540" s="237" t="s">
        <v>2982</v>
      </c>
      <c r="Q540" s="26">
        <v>5.1619999999999999</v>
      </c>
      <c r="R540" s="27">
        <f t="shared" si="147"/>
        <v>4.9829999999999997</v>
      </c>
      <c r="S540" s="28">
        <f t="shared" si="144"/>
        <v>0.17900000000000027</v>
      </c>
      <c r="T540" s="29">
        <f t="shared" si="145"/>
        <v>3.5922135259883664E-2</v>
      </c>
      <c r="U540" s="280"/>
      <c r="V540" s="272"/>
      <c r="W540" s="290">
        <v>5.2240000000000002</v>
      </c>
      <c r="X540" s="149">
        <f t="shared" si="146"/>
        <v>4.9829999999999997</v>
      </c>
      <c r="Y540" s="149">
        <f t="shared" si="146"/>
        <v>0.17900000000000027</v>
      </c>
      <c r="Z540" s="149">
        <f t="shared" si="146"/>
        <v>3.5922135259883664E-2</v>
      </c>
      <c r="AA540" s="280"/>
    </row>
    <row r="541" spans="1:27" s="39" customFormat="1" ht="114.75" customHeight="1" x14ac:dyDescent="0.25">
      <c r="A541" s="18">
        <v>540</v>
      </c>
      <c r="B541" s="232" t="s">
        <v>2985</v>
      </c>
      <c r="C541" s="206" t="s">
        <v>2108</v>
      </c>
      <c r="D541" s="156" t="s">
        <v>2986</v>
      </c>
      <c r="E541" s="138" t="s">
        <v>2987</v>
      </c>
      <c r="F541" s="276">
        <v>100</v>
      </c>
      <c r="G541" s="158">
        <v>100</v>
      </c>
      <c r="H541" s="291"/>
      <c r="I541" s="292" t="s">
        <v>2988</v>
      </c>
      <c r="J541" s="235" t="s">
        <v>26</v>
      </c>
      <c r="K541" s="293"/>
      <c r="L541" s="236">
        <v>41730</v>
      </c>
      <c r="M541" s="294"/>
      <c r="N541" s="138">
        <v>6</v>
      </c>
      <c r="O541" s="143" t="s">
        <v>2989</v>
      </c>
      <c r="P541" s="147"/>
      <c r="Q541" s="26">
        <v>160</v>
      </c>
      <c r="R541" s="60">
        <v>160</v>
      </c>
      <c r="S541" s="60">
        <v>160</v>
      </c>
      <c r="T541" s="29">
        <f t="shared" si="145"/>
        <v>1.6</v>
      </c>
      <c r="U541" s="295"/>
      <c r="V541" s="272"/>
      <c r="W541" s="296">
        <f>SUM(Q541*1.012)</f>
        <v>161.92000000000002</v>
      </c>
      <c r="X541" s="149">
        <f t="shared" si="146"/>
        <v>160</v>
      </c>
      <c r="Y541" s="149">
        <f t="shared" si="146"/>
        <v>160</v>
      </c>
      <c r="Z541" s="149">
        <f t="shared" si="146"/>
        <v>1.6</v>
      </c>
      <c r="AA541" s="295"/>
    </row>
    <row r="542" spans="1:27" ht="39" customHeight="1" x14ac:dyDescent="0.25">
      <c r="A542" s="18">
        <v>541</v>
      </c>
      <c r="B542" s="239" t="s">
        <v>2985</v>
      </c>
      <c r="C542" s="206" t="s">
        <v>2108</v>
      </c>
      <c r="D542" s="156" t="s">
        <v>2990</v>
      </c>
      <c r="E542" s="138" t="s">
        <v>2991</v>
      </c>
      <c r="F542" s="141">
        <v>258.07</v>
      </c>
      <c r="G542" s="158">
        <v>250</v>
      </c>
      <c r="H542" s="185"/>
      <c r="I542" s="138"/>
      <c r="J542" s="235" t="s">
        <v>31</v>
      </c>
      <c r="K542" s="143" t="s">
        <v>31</v>
      </c>
      <c r="L542" s="154">
        <v>41275</v>
      </c>
      <c r="M542" s="145"/>
      <c r="N542" s="146">
        <v>6</v>
      </c>
      <c r="O542" s="143">
        <v>1</v>
      </c>
      <c r="P542" s="147"/>
      <c r="Q542" s="26">
        <f>IF(O542=1,INT(F542*$U$1*100)/100,F542)</f>
        <v>264.31</v>
      </c>
      <c r="R542" s="27">
        <f t="shared" ref="R542:R605" si="148">IF(O542=1,INT(F542*$U$1*10000)/10000,F542)</f>
        <v>264.31889999999999</v>
      </c>
      <c r="S542" s="28">
        <f t="shared" ref="S542:S605" si="149">Q542-F542</f>
        <v>6.2400000000000091</v>
      </c>
      <c r="T542" s="29">
        <f t="shared" si="145"/>
        <v>2.4179486185918586E-2</v>
      </c>
      <c r="U542" s="151"/>
      <c r="V542" s="272"/>
      <c r="W542" s="47">
        <f t="shared" ref="W542:W543" si="150">IF(O542=1,ROUND(R542*$AA$1*100,2)/100,R542)</f>
        <v>267.62080000000003</v>
      </c>
      <c r="X542" s="155">
        <f t="shared" ref="X542:X543" si="151">IF(O542=1,ROUND(R542*$AA$1*1000,4)/1000,R542)</f>
        <v>267.62077169999998</v>
      </c>
      <c r="Y542" s="28">
        <f t="shared" ref="Y542:Y543" si="152">X542-R542</f>
        <v>3.3018716999999924</v>
      </c>
      <c r="Z542" s="29">
        <f t="shared" ref="Z542:Z543" si="153">IF(R542&lt;&gt;0,Y542/R542,0)</f>
        <v>1.2492000004539943E-2</v>
      </c>
      <c r="AA542" s="151"/>
    </row>
    <row r="543" spans="1:27" ht="39" customHeight="1" x14ac:dyDescent="0.25">
      <c r="A543" s="18">
        <v>542</v>
      </c>
      <c r="B543" s="239" t="s">
        <v>2985</v>
      </c>
      <c r="C543" s="206" t="s">
        <v>2108</v>
      </c>
      <c r="D543" s="156" t="s">
        <v>2992</v>
      </c>
      <c r="E543" s="138" t="s">
        <v>2993</v>
      </c>
      <c r="F543" s="141">
        <v>41.29</v>
      </c>
      <c r="G543" s="158">
        <v>40</v>
      </c>
      <c r="H543" s="185"/>
      <c r="I543" s="138"/>
      <c r="J543" s="235" t="s">
        <v>31</v>
      </c>
      <c r="K543" s="143" t="s">
        <v>31</v>
      </c>
      <c r="L543" s="154">
        <v>41275</v>
      </c>
      <c r="M543" s="145"/>
      <c r="N543" s="146">
        <v>6</v>
      </c>
      <c r="O543" s="143">
        <v>1</v>
      </c>
      <c r="P543" s="147"/>
      <c r="Q543" s="26">
        <f>IF(O543=1,INT(F543*$U$1*100)/100,F543)</f>
        <v>42.28</v>
      </c>
      <c r="R543" s="27">
        <f t="shared" si="148"/>
        <v>42.289700000000003</v>
      </c>
      <c r="S543" s="28">
        <f t="shared" si="149"/>
        <v>0.99000000000000199</v>
      </c>
      <c r="T543" s="29">
        <f t="shared" si="145"/>
        <v>2.3976749818358005E-2</v>
      </c>
      <c r="U543" s="151"/>
      <c r="V543" s="272"/>
      <c r="W543" s="47">
        <f t="shared" si="150"/>
        <v>42.818000000000005</v>
      </c>
      <c r="X543" s="155">
        <f t="shared" si="151"/>
        <v>42.817982900000004</v>
      </c>
      <c r="Y543" s="28">
        <f t="shared" si="152"/>
        <v>0.52828290000000067</v>
      </c>
      <c r="Z543" s="29">
        <f t="shared" si="153"/>
        <v>1.2491999233856013E-2</v>
      </c>
      <c r="AA543" s="151"/>
    </row>
    <row r="544" spans="1:27" s="39" customFormat="1" ht="39" customHeight="1" x14ac:dyDescent="0.25">
      <c r="A544" s="18">
        <v>543</v>
      </c>
      <c r="B544" s="232" t="s">
        <v>2994</v>
      </c>
      <c r="C544" s="206" t="s">
        <v>2108</v>
      </c>
      <c r="D544" s="156" t="s">
        <v>2995</v>
      </c>
      <c r="E544" s="138" t="s">
        <v>2996</v>
      </c>
      <c r="F544" s="297">
        <v>4.34</v>
      </c>
      <c r="G544" s="158">
        <v>3.99</v>
      </c>
      <c r="H544" s="298">
        <v>4.34</v>
      </c>
      <c r="I544" s="280"/>
      <c r="J544" s="235" t="s">
        <v>26</v>
      </c>
      <c r="K544" s="235"/>
      <c r="L544" s="236">
        <v>41730</v>
      </c>
      <c r="M544" s="279" t="s">
        <v>2908</v>
      </c>
      <c r="N544" s="138">
        <v>6</v>
      </c>
      <c r="O544" s="143">
        <v>5</v>
      </c>
      <c r="P544" s="147"/>
      <c r="Q544" s="26">
        <v>4.7300000000000004</v>
      </c>
      <c r="R544" s="27">
        <f t="shared" si="148"/>
        <v>4.34</v>
      </c>
      <c r="S544" s="28">
        <f t="shared" si="149"/>
        <v>0.39000000000000057</v>
      </c>
      <c r="T544" s="29">
        <f t="shared" si="145"/>
        <v>8.9861751152073871E-2</v>
      </c>
      <c r="U544" s="280"/>
      <c r="V544" s="272"/>
      <c r="W544" s="237">
        <v>4.79</v>
      </c>
      <c r="X544" s="149">
        <f t="shared" ref="X544:Z607" si="154">R544</f>
        <v>4.34</v>
      </c>
      <c r="Y544" s="149">
        <f t="shared" si="154"/>
        <v>0.39000000000000057</v>
      </c>
      <c r="Z544" s="149">
        <f t="shared" si="154"/>
        <v>8.9861751152073871E-2</v>
      </c>
      <c r="AA544" s="280"/>
    </row>
    <row r="545" spans="1:27" s="39" customFormat="1" ht="39" customHeight="1" x14ac:dyDescent="0.25">
      <c r="A545" s="18">
        <v>544</v>
      </c>
      <c r="B545" s="232" t="s">
        <v>2994</v>
      </c>
      <c r="C545" s="206" t="s">
        <v>2108</v>
      </c>
      <c r="D545" s="156" t="s">
        <v>2997</v>
      </c>
      <c r="E545" s="138" t="s">
        <v>2996</v>
      </c>
      <c r="F545" s="276">
        <v>4.46</v>
      </c>
      <c r="G545" s="158">
        <v>4.0999999999999996</v>
      </c>
      <c r="H545" s="277">
        <v>4.46</v>
      </c>
      <c r="I545" s="280"/>
      <c r="J545" s="235" t="s">
        <v>26</v>
      </c>
      <c r="K545" s="235"/>
      <c r="L545" s="236">
        <v>41730</v>
      </c>
      <c r="M545" s="279" t="s">
        <v>2908</v>
      </c>
      <c r="N545" s="138">
        <v>6</v>
      </c>
      <c r="O545" s="143">
        <v>5</v>
      </c>
      <c r="P545" s="147"/>
      <c r="Q545" s="26">
        <v>4.8600000000000003</v>
      </c>
      <c r="R545" s="27">
        <f t="shared" si="148"/>
        <v>4.46</v>
      </c>
      <c r="S545" s="28">
        <f t="shared" si="149"/>
        <v>0.40000000000000036</v>
      </c>
      <c r="T545" s="29">
        <f t="shared" ref="T545:T608" si="155">IF(F545&lt;&gt;0,S545/F545,0)</f>
        <v>8.9686098654708599E-2</v>
      </c>
      <c r="U545" s="280"/>
      <c r="V545" s="272"/>
      <c r="W545" s="237">
        <v>4.92</v>
      </c>
      <c r="X545" s="149">
        <f t="shared" si="154"/>
        <v>4.46</v>
      </c>
      <c r="Y545" s="149">
        <f t="shared" si="154"/>
        <v>0.40000000000000036</v>
      </c>
      <c r="Z545" s="149">
        <f t="shared" si="154"/>
        <v>8.9686098654708599E-2</v>
      </c>
      <c r="AA545" s="280"/>
    </row>
    <row r="546" spans="1:27" s="39" customFormat="1" ht="39" customHeight="1" x14ac:dyDescent="0.25">
      <c r="A546" s="18">
        <v>545</v>
      </c>
      <c r="B546" s="232" t="s">
        <v>2994</v>
      </c>
      <c r="C546" s="206" t="s">
        <v>2108</v>
      </c>
      <c r="D546" s="156" t="s">
        <v>2998</v>
      </c>
      <c r="E546" s="138" t="s">
        <v>2996</v>
      </c>
      <c r="F546" s="276">
        <v>10.17</v>
      </c>
      <c r="G546" s="158">
        <v>9.34</v>
      </c>
      <c r="H546" s="277">
        <v>10.17</v>
      </c>
      <c r="I546" s="280"/>
      <c r="J546" s="235" t="s">
        <v>26</v>
      </c>
      <c r="K546" s="235"/>
      <c r="L546" s="236">
        <v>41730</v>
      </c>
      <c r="M546" s="279" t="s">
        <v>2908</v>
      </c>
      <c r="N546" s="138">
        <v>6</v>
      </c>
      <c r="O546" s="143">
        <v>5</v>
      </c>
      <c r="P546" s="147"/>
      <c r="Q546" s="26">
        <v>11.08</v>
      </c>
      <c r="R546" s="27">
        <f t="shared" si="148"/>
        <v>10.17</v>
      </c>
      <c r="S546" s="28">
        <f t="shared" si="149"/>
        <v>0.91000000000000014</v>
      </c>
      <c r="T546" s="29">
        <f t="shared" si="155"/>
        <v>8.9478859390363832E-2</v>
      </c>
      <c r="U546" s="280"/>
      <c r="V546" s="272"/>
      <c r="W546" s="237">
        <v>11.21</v>
      </c>
      <c r="X546" s="149">
        <f t="shared" si="154"/>
        <v>10.17</v>
      </c>
      <c r="Y546" s="149">
        <f t="shared" si="154"/>
        <v>0.91000000000000014</v>
      </c>
      <c r="Z546" s="149">
        <f t="shared" si="154"/>
        <v>8.9478859390363832E-2</v>
      </c>
      <c r="AA546" s="280"/>
    </row>
    <row r="547" spans="1:27" s="39" customFormat="1" ht="39" customHeight="1" x14ac:dyDescent="0.25">
      <c r="A547" s="18">
        <v>546</v>
      </c>
      <c r="B547" s="232" t="s">
        <v>2994</v>
      </c>
      <c r="C547" s="206" t="s">
        <v>2108</v>
      </c>
      <c r="D547" s="156" t="s">
        <v>2999</v>
      </c>
      <c r="E547" s="138" t="s">
        <v>2996</v>
      </c>
      <c r="F547" s="276">
        <v>10.51</v>
      </c>
      <c r="G547" s="158">
        <v>9.65</v>
      </c>
      <c r="H547" s="277">
        <v>10.51</v>
      </c>
      <c r="I547" s="280"/>
      <c r="J547" s="235" t="s">
        <v>26</v>
      </c>
      <c r="K547" s="235"/>
      <c r="L547" s="236">
        <v>41730</v>
      </c>
      <c r="M547" s="279" t="s">
        <v>2908</v>
      </c>
      <c r="N547" s="138">
        <v>6</v>
      </c>
      <c r="O547" s="143">
        <v>5</v>
      </c>
      <c r="P547" s="147"/>
      <c r="Q547" s="26">
        <v>11.45</v>
      </c>
      <c r="R547" s="27">
        <f t="shared" si="148"/>
        <v>10.51</v>
      </c>
      <c r="S547" s="28">
        <f t="shared" si="149"/>
        <v>0.9399999999999995</v>
      </c>
      <c r="T547" s="29">
        <f t="shared" si="155"/>
        <v>8.9438629876308226E-2</v>
      </c>
      <c r="U547" s="299"/>
      <c r="V547" s="272"/>
      <c r="W547" s="237">
        <v>11.59</v>
      </c>
      <c r="X547" s="149">
        <f t="shared" si="154"/>
        <v>10.51</v>
      </c>
      <c r="Y547" s="149">
        <f t="shared" si="154"/>
        <v>0.9399999999999995</v>
      </c>
      <c r="Z547" s="149">
        <f t="shared" si="154"/>
        <v>8.9438629876308226E-2</v>
      </c>
      <c r="AA547" s="299"/>
    </row>
    <row r="548" spans="1:27" s="39" customFormat="1" ht="39" customHeight="1" x14ac:dyDescent="0.25">
      <c r="A548" s="18">
        <v>547</v>
      </c>
      <c r="B548" s="232" t="s">
        <v>2994</v>
      </c>
      <c r="C548" s="206" t="s">
        <v>2108</v>
      </c>
      <c r="D548" s="156" t="s">
        <v>3000</v>
      </c>
      <c r="E548" s="138" t="s">
        <v>2996</v>
      </c>
      <c r="F548" s="276">
        <v>19.89</v>
      </c>
      <c r="G548" s="158">
        <v>18.260000000000002</v>
      </c>
      <c r="H548" s="277">
        <v>19.89</v>
      </c>
      <c r="I548" s="280"/>
      <c r="J548" s="235" t="s">
        <v>26</v>
      </c>
      <c r="K548" s="235"/>
      <c r="L548" s="236">
        <v>41730</v>
      </c>
      <c r="M548" s="279" t="s">
        <v>2908</v>
      </c>
      <c r="N548" s="138">
        <v>6</v>
      </c>
      <c r="O548" s="143">
        <v>5</v>
      </c>
      <c r="P548" s="147"/>
      <c r="Q548" s="26">
        <v>21.66</v>
      </c>
      <c r="R548" s="27">
        <f t="shared" si="148"/>
        <v>19.89</v>
      </c>
      <c r="S548" s="28">
        <f t="shared" si="149"/>
        <v>1.7699999999999996</v>
      </c>
      <c r="T548" s="29">
        <f t="shared" si="155"/>
        <v>8.8989441930618376E-2</v>
      </c>
      <c r="U548" s="299"/>
      <c r="V548" s="272"/>
      <c r="W548" s="237">
        <v>21.92</v>
      </c>
      <c r="X548" s="149">
        <f t="shared" si="154"/>
        <v>19.89</v>
      </c>
      <c r="Y548" s="149">
        <f t="shared" si="154"/>
        <v>1.7699999999999996</v>
      </c>
      <c r="Z548" s="149">
        <f t="shared" si="154"/>
        <v>8.8989441930618376E-2</v>
      </c>
      <c r="AA548" s="299"/>
    </row>
    <row r="549" spans="1:27" s="39" customFormat="1" ht="39" customHeight="1" x14ac:dyDescent="0.25">
      <c r="A549" s="18">
        <v>548</v>
      </c>
      <c r="B549" s="232" t="s">
        <v>2994</v>
      </c>
      <c r="C549" s="206" t="s">
        <v>2108</v>
      </c>
      <c r="D549" s="156" t="s">
        <v>3001</v>
      </c>
      <c r="E549" s="138" t="s">
        <v>2996</v>
      </c>
      <c r="F549" s="276">
        <v>23.84</v>
      </c>
      <c r="G549" s="158">
        <v>21.89</v>
      </c>
      <c r="H549" s="277">
        <v>23.84</v>
      </c>
      <c r="I549" s="280"/>
      <c r="J549" s="235" t="s">
        <v>26</v>
      </c>
      <c r="K549" s="235"/>
      <c r="L549" s="236">
        <v>41730</v>
      </c>
      <c r="M549" s="279" t="s">
        <v>2908</v>
      </c>
      <c r="N549" s="138">
        <v>6</v>
      </c>
      <c r="O549" s="143">
        <v>5</v>
      </c>
      <c r="P549" s="147"/>
      <c r="Q549" s="26">
        <v>25.96</v>
      </c>
      <c r="R549" s="27">
        <f t="shared" si="148"/>
        <v>23.84</v>
      </c>
      <c r="S549" s="28">
        <f t="shared" si="149"/>
        <v>2.120000000000001</v>
      </c>
      <c r="T549" s="29">
        <f t="shared" si="155"/>
        <v>8.8926174496644333E-2</v>
      </c>
      <c r="U549" s="280"/>
      <c r="V549" s="272"/>
      <c r="W549" s="237">
        <v>26.27</v>
      </c>
      <c r="X549" s="149">
        <f t="shared" si="154"/>
        <v>23.84</v>
      </c>
      <c r="Y549" s="149">
        <f t="shared" si="154"/>
        <v>2.120000000000001</v>
      </c>
      <c r="Z549" s="149">
        <f t="shared" si="154"/>
        <v>8.8926174496644333E-2</v>
      </c>
      <c r="AA549" s="280"/>
    </row>
    <row r="550" spans="1:27" s="39" customFormat="1" ht="39" customHeight="1" x14ac:dyDescent="0.25">
      <c r="A550" s="18">
        <v>549</v>
      </c>
      <c r="B550" s="232" t="s">
        <v>2994</v>
      </c>
      <c r="C550" s="206" t="s">
        <v>2108</v>
      </c>
      <c r="D550" s="156" t="s">
        <v>3002</v>
      </c>
      <c r="E550" s="138" t="s">
        <v>2996</v>
      </c>
      <c r="F550" s="276">
        <v>27.78</v>
      </c>
      <c r="G550" s="158">
        <v>25.51</v>
      </c>
      <c r="H550" s="277">
        <v>27.78</v>
      </c>
      <c r="I550" s="280"/>
      <c r="J550" s="235" t="s">
        <v>26</v>
      </c>
      <c r="K550" s="235"/>
      <c r="L550" s="236">
        <v>41730</v>
      </c>
      <c r="M550" s="279" t="s">
        <v>2908</v>
      </c>
      <c r="N550" s="138">
        <v>6</v>
      </c>
      <c r="O550" s="143">
        <v>5</v>
      </c>
      <c r="P550" s="147"/>
      <c r="Q550" s="26">
        <v>30.26</v>
      </c>
      <c r="R550" s="27">
        <f t="shared" si="148"/>
        <v>27.78</v>
      </c>
      <c r="S550" s="28">
        <f t="shared" si="149"/>
        <v>2.4800000000000004</v>
      </c>
      <c r="T550" s="29">
        <f t="shared" si="155"/>
        <v>8.9272858171346309E-2</v>
      </c>
      <c r="U550" s="280"/>
      <c r="V550" s="272"/>
      <c r="W550" s="237">
        <v>30.62</v>
      </c>
      <c r="X550" s="149">
        <f t="shared" si="154"/>
        <v>27.78</v>
      </c>
      <c r="Y550" s="149">
        <f t="shared" si="154"/>
        <v>2.4800000000000004</v>
      </c>
      <c r="Z550" s="149">
        <f t="shared" si="154"/>
        <v>8.9272858171346309E-2</v>
      </c>
      <c r="AA550" s="280"/>
    </row>
    <row r="551" spans="1:27" s="39" customFormat="1" ht="39" customHeight="1" x14ac:dyDescent="0.25">
      <c r="A551" s="18">
        <v>550</v>
      </c>
      <c r="B551" s="232" t="s">
        <v>2994</v>
      </c>
      <c r="C551" s="206" t="s">
        <v>2108</v>
      </c>
      <c r="D551" s="156" t="s">
        <v>3003</v>
      </c>
      <c r="E551" s="138" t="s">
        <v>3004</v>
      </c>
      <c r="F551" s="297">
        <v>32.060389999999998</v>
      </c>
      <c r="G551" s="300">
        <f>SUM(25.51+3.93)</f>
        <v>29.44</v>
      </c>
      <c r="H551" s="298">
        <v>32.060389999999998</v>
      </c>
      <c r="I551" s="301"/>
      <c r="J551" s="235" t="s">
        <v>26</v>
      </c>
      <c r="K551" s="235"/>
      <c r="L551" s="236">
        <v>41730</v>
      </c>
      <c r="M551" s="302"/>
      <c r="N551" s="138">
        <v>6</v>
      </c>
      <c r="O551" s="143">
        <v>5</v>
      </c>
      <c r="P551" s="147"/>
      <c r="Q551" s="26">
        <v>34.93</v>
      </c>
      <c r="R551" s="27">
        <f t="shared" si="148"/>
        <v>32.060389999999998</v>
      </c>
      <c r="S551" s="28">
        <f t="shared" si="149"/>
        <v>2.8696100000000015</v>
      </c>
      <c r="T551" s="29">
        <f t="shared" si="155"/>
        <v>8.9506397146135827E-2</v>
      </c>
      <c r="U551" s="280"/>
      <c r="V551" s="272"/>
      <c r="W551" s="237">
        <v>35.340000000000003</v>
      </c>
      <c r="X551" s="149">
        <f t="shared" si="154"/>
        <v>32.060389999999998</v>
      </c>
      <c r="Y551" s="149">
        <f t="shared" si="154"/>
        <v>2.8696100000000015</v>
      </c>
      <c r="Z551" s="149">
        <f t="shared" si="154"/>
        <v>8.9506397146135827E-2</v>
      </c>
      <c r="AA551" s="280"/>
    </row>
    <row r="552" spans="1:27" s="39" customFormat="1" ht="39" customHeight="1" x14ac:dyDescent="0.25">
      <c r="A552" s="18">
        <v>551</v>
      </c>
      <c r="B552" s="232" t="s">
        <v>2994</v>
      </c>
      <c r="C552" s="206" t="s">
        <v>2108</v>
      </c>
      <c r="D552" s="156" t="s">
        <v>3005</v>
      </c>
      <c r="E552" s="138" t="s">
        <v>3004</v>
      </c>
      <c r="F552" s="297">
        <v>36.340389999999999</v>
      </c>
      <c r="G552" s="300">
        <f>SUM(G551+3.93)</f>
        <v>33.370000000000005</v>
      </c>
      <c r="H552" s="298">
        <v>36.340389999999999</v>
      </c>
      <c r="I552" s="280"/>
      <c r="J552" s="235" t="s">
        <v>26</v>
      </c>
      <c r="K552" s="235"/>
      <c r="L552" s="236">
        <v>41730</v>
      </c>
      <c r="M552" s="302"/>
      <c r="N552" s="138">
        <v>6</v>
      </c>
      <c r="O552" s="143">
        <v>5</v>
      </c>
      <c r="P552" s="147"/>
      <c r="Q552" s="26">
        <v>39.6</v>
      </c>
      <c r="R552" s="27">
        <f t="shared" si="148"/>
        <v>36.340389999999999</v>
      </c>
      <c r="S552" s="28">
        <f t="shared" si="149"/>
        <v>3.2596100000000021</v>
      </c>
      <c r="T552" s="29">
        <f t="shared" si="155"/>
        <v>8.9696615804068208E-2</v>
      </c>
      <c r="U552" s="280"/>
      <c r="V552" s="272"/>
      <c r="W552" s="237">
        <v>40.06</v>
      </c>
      <c r="X552" s="149">
        <f t="shared" si="154"/>
        <v>36.340389999999999</v>
      </c>
      <c r="Y552" s="149">
        <f t="shared" si="154"/>
        <v>3.2596100000000021</v>
      </c>
      <c r="Z552" s="149">
        <f t="shared" si="154"/>
        <v>8.9696615804068208E-2</v>
      </c>
      <c r="AA552" s="280"/>
    </row>
    <row r="553" spans="1:27" s="39" customFormat="1" ht="39" customHeight="1" x14ac:dyDescent="0.25">
      <c r="A553" s="18">
        <v>552</v>
      </c>
      <c r="B553" s="232" t="s">
        <v>2994</v>
      </c>
      <c r="C553" s="206" t="s">
        <v>2108</v>
      </c>
      <c r="D553" s="156" t="s">
        <v>3006</v>
      </c>
      <c r="E553" s="138" t="s">
        <v>3004</v>
      </c>
      <c r="F553" s="297">
        <v>40.62039</v>
      </c>
      <c r="G553" s="300">
        <f>SUM(G552,3.93)</f>
        <v>37.300000000000004</v>
      </c>
      <c r="H553" s="298">
        <v>40.62039</v>
      </c>
      <c r="I553" s="280"/>
      <c r="J553" s="235" t="s">
        <v>26</v>
      </c>
      <c r="K553" s="235"/>
      <c r="L553" s="236">
        <v>41730</v>
      </c>
      <c r="M553" s="302"/>
      <c r="N553" s="138">
        <v>6</v>
      </c>
      <c r="O553" s="143">
        <v>5</v>
      </c>
      <c r="P553" s="147"/>
      <c r="Q553" s="26">
        <v>44.27</v>
      </c>
      <c r="R553" s="27">
        <f t="shared" si="148"/>
        <v>40.62039</v>
      </c>
      <c r="S553" s="28">
        <f t="shared" si="149"/>
        <v>3.6496100000000027</v>
      </c>
      <c r="T553" s="29">
        <f t="shared" si="155"/>
        <v>8.984674937882188E-2</v>
      </c>
      <c r="U553" s="280"/>
      <c r="V553" s="272"/>
      <c r="W553" s="237">
        <v>44.78</v>
      </c>
      <c r="X553" s="149">
        <f t="shared" si="154"/>
        <v>40.62039</v>
      </c>
      <c r="Y553" s="149">
        <f t="shared" si="154"/>
        <v>3.6496100000000027</v>
      </c>
      <c r="Z553" s="149">
        <f t="shared" si="154"/>
        <v>8.984674937882188E-2</v>
      </c>
      <c r="AA553" s="280"/>
    </row>
    <row r="554" spans="1:27" s="39" customFormat="1" ht="39" customHeight="1" x14ac:dyDescent="0.25">
      <c r="A554" s="18">
        <v>553</v>
      </c>
      <c r="B554" s="232" t="s">
        <v>2994</v>
      </c>
      <c r="C554" s="206" t="s">
        <v>2108</v>
      </c>
      <c r="D554" s="156" t="s">
        <v>3007</v>
      </c>
      <c r="E554" s="138" t="s">
        <v>3004</v>
      </c>
      <c r="F554" s="297">
        <v>44.900390000000002</v>
      </c>
      <c r="G554" s="300">
        <f>SUM(G553,3.93)</f>
        <v>41.230000000000004</v>
      </c>
      <c r="H554" s="298">
        <v>44.900390000000002</v>
      </c>
      <c r="I554" s="280"/>
      <c r="J554" s="235" t="s">
        <v>26</v>
      </c>
      <c r="K554" s="235"/>
      <c r="L554" s="236">
        <v>41730</v>
      </c>
      <c r="M554" s="302"/>
      <c r="N554" s="138">
        <v>6</v>
      </c>
      <c r="O554" s="143">
        <v>5</v>
      </c>
      <c r="P554" s="147"/>
      <c r="Q554" s="26">
        <v>48.940000000000005</v>
      </c>
      <c r="R554" s="27">
        <f t="shared" si="148"/>
        <v>44.900390000000002</v>
      </c>
      <c r="S554" s="28">
        <f t="shared" si="149"/>
        <v>4.0396100000000033</v>
      </c>
      <c r="T554" s="29">
        <f t="shared" si="155"/>
        <v>8.996826085474989E-2</v>
      </c>
      <c r="U554" s="280"/>
      <c r="V554" s="272"/>
      <c r="W554" s="237">
        <v>49.5</v>
      </c>
      <c r="X554" s="149">
        <f t="shared" si="154"/>
        <v>44.900390000000002</v>
      </c>
      <c r="Y554" s="149">
        <f t="shared" si="154"/>
        <v>4.0396100000000033</v>
      </c>
      <c r="Z554" s="149">
        <f t="shared" si="154"/>
        <v>8.996826085474989E-2</v>
      </c>
      <c r="AA554" s="280"/>
    </row>
    <row r="555" spans="1:27" s="39" customFormat="1" ht="39" customHeight="1" x14ac:dyDescent="0.25">
      <c r="A555" s="18">
        <v>554</v>
      </c>
      <c r="B555" s="232" t="s">
        <v>2994</v>
      </c>
      <c r="C555" s="206" t="s">
        <v>2108</v>
      </c>
      <c r="D555" s="156" t="s">
        <v>3008</v>
      </c>
      <c r="E555" s="138" t="s">
        <v>3004</v>
      </c>
      <c r="F555" s="297">
        <v>49.180390000000003</v>
      </c>
      <c r="G555" s="300">
        <f>SUM(G554,3.93)</f>
        <v>45.160000000000004</v>
      </c>
      <c r="H555" s="298">
        <v>49.180390000000003</v>
      </c>
      <c r="I555" s="280"/>
      <c r="J555" s="235" t="s">
        <v>26</v>
      </c>
      <c r="K555" s="235"/>
      <c r="L555" s="236">
        <v>41730</v>
      </c>
      <c r="M555" s="302"/>
      <c r="N555" s="138">
        <v>6</v>
      </c>
      <c r="O555" s="143">
        <v>5</v>
      </c>
      <c r="P555" s="147"/>
      <c r="Q555" s="26">
        <v>53.610000000000007</v>
      </c>
      <c r="R555" s="27">
        <f t="shared" si="148"/>
        <v>49.180390000000003</v>
      </c>
      <c r="S555" s="28">
        <f t="shared" si="149"/>
        <v>4.4296100000000038</v>
      </c>
      <c r="T555" s="29">
        <f t="shared" si="155"/>
        <v>9.0068622879973165E-2</v>
      </c>
      <c r="U555" s="280"/>
      <c r="V555" s="272"/>
      <c r="W555" s="237">
        <v>54.22</v>
      </c>
      <c r="X555" s="149">
        <f t="shared" si="154"/>
        <v>49.180390000000003</v>
      </c>
      <c r="Y555" s="149">
        <f t="shared" si="154"/>
        <v>4.4296100000000038</v>
      </c>
      <c r="Z555" s="149">
        <f t="shared" si="154"/>
        <v>9.0068622879973165E-2</v>
      </c>
      <c r="AA555" s="280"/>
    </row>
    <row r="556" spans="1:27" s="39" customFormat="1" ht="39" customHeight="1" x14ac:dyDescent="0.25">
      <c r="A556" s="18">
        <v>555</v>
      </c>
      <c r="B556" s="232" t="s">
        <v>2994</v>
      </c>
      <c r="C556" s="206" t="s">
        <v>2108</v>
      </c>
      <c r="D556" s="156" t="s">
        <v>3009</v>
      </c>
      <c r="E556" s="138" t="s">
        <v>3004</v>
      </c>
      <c r="F556" s="297">
        <v>53.460390000000004</v>
      </c>
      <c r="G556" s="300">
        <f>SUM(G555,3.93)</f>
        <v>49.09</v>
      </c>
      <c r="H556" s="298">
        <v>53.460390000000004</v>
      </c>
      <c r="I556" s="280"/>
      <c r="J556" s="235" t="s">
        <v>26</v>
      </c>
      <c r="K556" s="235"/>
      <c r="L556" s="236">
        <v>41730</v>
      </c>
      <c r="M556" s="302"/>
      <c r="N556" s="138">
        <v>6</v>
      </c>
      <c r="O556" s="143">
        <v>5</v>
      </c>
      <c r="P556" s="147"/>
      <c r="Q556" s="26">
        <v>58.280000000000008</v>
      </c>
      <c r="R556" s="27">
        <f t="shared" si="148"/>
        <v>53.460390000000004</v>
      </c>
      <c r="S556" s="28">
        <f t="shared" si="149"/>
        <v>4.8196100000000044</v>
      </c>
      <c r="T556" s="29">
        <f t="shared" si="155"/>
        <v>9.0152915083485247E-2</v>
      </c>
      <c r="U556" s="280"/>
      <c r="V556" s="272"/>
      <c r="W556" s="237">
        <v>58.94</v>
      </c>
      <c r="X556" s="149">
        <f t="shared" si="154"/>
        <v>53.460390000000004</v>
      </c>
      <c r="Y556" s="149">
        <f t="shared" si="154"/>
        <v>4.8196100000000044</v>
      </c>
      <c r="Z556" s="149">
        <f t="shared" si="154"/>
        <v>9.0152915083485247E-2</v>
      </c>
      <c r="AA556" s="280"/>
    </row>
    <row r="557" spans="1:27" s="39" customFormat="1" ht="39" customHeight="1" x14ac:dyDescent="0.25">
      <c r="A557" s="18">
        <v>556</v>
      </c>
      <c r="B557" s="232" t="s">
        <v>2994</v>
      </c>
      <c r="C557" s="206" t="s">
        <v>2108</v>
      </c>
      <c r="D557" s="156" t="s">
        <v>3010</v>
      </c>
      <c r="E557" s="138" t="s">
        <v>3004</v>
      </c>
      <c r="F557" s="276">
        <v>7.06</v>
      </c>
      <c r="G557" s="300">
        <v>6.48</v>
      </c>
      <c r="H557" s="277">
        <v>7.06</v>
      </c>
      <c r="I557" s="280"/>
      <c r="J557" s="235" t="s">
        <v>26</v>
      </c>
      <c r="K557" s="235"/>
      <c r="L557" s="236">
        <v>41730</v>
      </c>
      <c r="M557" s="302"/>
      <c r="N557" s="138">
        <v>6</v>
      </c>
      <c r="O557" s="143">
        <v>5</v>
      </c>
      <c r="P557" s="147"/>
      <c r="Q557" s="26">
        <v>7.69</v>
      </c>
      <c r="R557" s="27">
        <f t="shared" si="148"/>
        <v>7.06</v>
      </c>
      <c r="S557" s="28">
        <f t="shared" si="149"/>
        <v>0.63000000000000078</v>
      </c>
      <c r="T557" s="29">
        <f t="shared" si="155"/>
        <v>8.9235127478753659E-2</v>
      </c>
      <c r="U557" s="280"/>
      <c r="V557" s="272"/>
      <c r="W557" s="237">
        <v>7.78</v>
      </c>
      <c r="X557" s="149">
        <f t="shared" si="154"/>
        <v>7.06</v>
      </c>
      <c r="Y557" s="149">
        <f t="shared" si="154"/>
        <v>0.63000000000000078</v>
      </c>
      <c r="Z557" s="149">
        <f t="shared" si="154"/>
        <v>8.9235127478753659E-2</v>
      </c>
      <c r="AA557" s="280"/>
    </row>
    <row r="558" spans="1:27" s="39" customFormat="1" ht="39" customHeight="1" x14ac:dyDescent="0.25">
      <c r="A558" s="18">
        <v>557</v>
      </c>
      <c r="B558" s="232" t="s">
        <v>2994</v>
      </c>
      <c r="C558" s="206" t="s">
        <v>2108</v>
      </c>
      <c r="D558" s="156" t="s">
        <v>3011</v>
      </c>
      <c r="E558" s="138" t="s">
        <v>2996</v>
      </c>
      <c r="F558" s="276">
        <v>5.38</v>
      </c>
      <c r="G558" s="158">
        <v>4.9400000000000004</v>
      </c>
      <c r="H558" s="277">
        <v>5.38</v>
      </c>
      <c r="I558" s="280"/>
      <c r="J558" s="235" t="s">
        <v>26</v>
      </c>
      <c r="K558" s="235"/>
      <c r="L558" s="236">
        <v>41730</v>
      </c>
      <c r="M558" s="279" t="s">
        <v>2908</v>
      </c>
      <c r="N558" s="138">
        <v>6</v>
      </c>
      <c r="O558" s="143">
        <v>5</v>
      </c>
      <c r="P558" s="147"/>
      <c r="Q558" s="26">
        <v>5.86</v>
      </c>
      <c r="R558" s="27">
        <f t="shared" si="148"/>
        <v>5.38</v>
      </c>
      <c r="S558" s="28">
        <f t="shared" si="149"/>
        <v>0.48000000000000043</v>
      </c>
      <c r="T558" s="29">
        <f t="shared" si="155"/>
        <v>8.9219330855018666E-2</v>
      </c>
      <c r="U558" s="280"/>
      <c r="V558" s="272"/>
      <c r="W558" s="237">
        <v>5.93</v>
      </c>
      <c r="X558" s="149">
        <f t="shared" si="154"/>
        <v>5.38</v>
      </c>
      <c r="Y558" s="149">
        <f t="shared" si="154"/>
        <v>0.48000000000000043</v>
      </c>
      <c r="Z558" s="149">
        <f t="shared" si="154"/>
        <v>8.9219330855018666E-2</v>
      </c>
      <c r="AA558" s="280"/>
    </row>
    <row r="559" spans="1:27" s="39" customFormat="1" ht="39" customHeight="1" x14ac:dyDescent="0.25">
      <c r="A559" s="18">
        <v>558</v>
      </c>
      <c r="B559" s="232" t="s">
        <v>2994</v>
      </c>
      <c r="C559" s="206" t="s">
        <v>2108</v>
      </c>
      <c r="D559" s="156" t="s">
        <v>3012</v>
      </c>
      <c r="E559" s="138" t="s">
        <v>2996</v>
      </c>
      <c r="F559" s="276">
        <v>5.49</v>
      </c>
      <c r="G559" s="158">
        <v>5.04</v>
      </c>
      <c r="H559" s="277">
        <v>5.49</v>
      </c>
      <c r="I559" s="280"/>
      <c r="J559" s="235" t="s">
        <v>26</v>
      </c>
      <c r="K559" s="235"/>
      <c r="L559" s="236">
        <v>41730</v>
      </c>
      <c r="M559" s="279" t="s">
        <v>2908</v>
      </c>
      <c r="N559" s="138">
        <v>6</v>
      </c>
      <c r="O559" s="143">
        <v>5</v>
      </c>
      <c r="P559" s="147"/>
      <c r="Q559" s="26">
        <v>5.98</v>
      </c>
      <c r="R559" s="27">
        <f t="shared" si="148"/>
        <v>5.49</v>
      </c>
      <c r="S559" s="28">
        <f t="shared" si="149"/>
        <v>0.49000000000000021</v>
      </c>
      <c r="T559" s="29">
        <f t="shared" si="155"/>
        <v>8.9253187613843391E-2</v>
      </c>
      <c r="U559" s="280"/>
      <c r="V559" s="272"/>
      <c r="W559" s="237">
        <v>6.06</v>
      </c>
      <c r="X559" s="149">
        <f t="shared" si="154"/>
        <v>5.49</v>
      </c>
      <c r="Y559" s="149">
        <f t="shared" si="154"/>
        <v>0.49000000000000021</v>
      </c>
      <c r="Z559" s="149">
        <f t="shared" si="154"/>
        <v>8.9253187613843391E-2</v>
      </c>
      <c r="AA559" s="280"/>
    </row>
    <row r="560" spans="1:27" s="39" customFormat="1" ht="39" customHeight="1" x14ac:dyDescent="0.25">
      <c r="A560" s="18">
        <v>559</v>
      </c>
      <c r="B560" s="232" t="s">
        <v>2994</v>
      </c>
      <c r="C560" s="206" t="s">
        <v>2108</v>
      </c>
      <c r="D560" s="156" t="s">
        <v>3013</v>
      </c>
      <c r="E560" s="138" t="s">
        <v>2996</v>
      </c>
      <c r="F560" s="276">
        <v>11.2</v>
      </c>
      <c r="G560" s="158">
        <v>10.29</v>
      </c>
      <c r="H560" s="277">
        <v>11.2</v>
      </c>
      <c r="I560" s="280"/>
      <c r="J560" s="235" t="s">
        <v>26</v>
      </c>
      <c r="K560" s="235"/>
      <c r="L560" s="236">
        <v>41730</v>
      </c>
      <c r="M560" s="279" t="s">
        <v>2908</v>
      </c>
      <c r="N560" s="138">
        <v>6</v>
      </c>
      <c r="O560" s="143">
        <v>5</v>
      </c>
      <c r="P560" s="147"/>
      <c r="Q560" s="26">
        <v>12.2</v>
      </c>
      <c r="R560" s="27">
        <f t="shared" si="148"/>
        <v>11.2</v>
      </c>
      <c r="S560" s="28">
        <f t="shared" si="149"/>
        <v>1</v>
      </c>
      <c r="T560" s="29">
        <f t="shared" si="155"/>
        <v>8.9285714285714288E-2</v>
      </c>
      <c r="U560" s="280"/>
      <c r="V560" s="272"/>
      <c r="W560" s="237">
        <v>12.35</v>
      </c>
      <c r="X560" s="149">
        <f t="shared" si="154"/>
        <v>11.2</v>
      </c>
      <c r="Y560" s="149">
        <f t="shared" si="154"/>
        <v>1</v>
      </c>
      <c r="Z560" s="149">
        <f t="shared" si="154"/>
        <v>8.9285714285714288E-2</v>
      </c>
      <c r="AA560" s="280"/>
    </row>
    <row r="561" spans="1:27" s="39" customFormat="1" ht="39" customHeight="1" x14ac:dyDescent="0.25">
      <c r="A561" s="18">
        <v>560</v>
      </c>
      <c r="B561" s="232" t="s">
        <v>2994</v>
      </c>
      <c r="C561" s="206" t="s">
        <v>2108</v>
      </c>
      <c r="D561" s="156" t="s">
        <v>3014</v>
      </c>
      <c r="E561" s="138" t="s">
        <v>2996</v>
      </c>
      <c r="F561" s="276">
        <v>11.55</v>
      </c>
      <c r="G561" s="158">
        <v>10.6</v>
      </c>
      <c r="H561" s="277">
        <v>11.55</v>
      </c>
      <c r="I561" s="280"/>
      <c r="J561" s="235" t="s">
        <v>26</v>
      </c>
      <c r="K561" s="235"/>
      <c r="L561" s="236">
        <v>41730</v>
      </c>
      <c r="M561" s="279" t="s">
        <v>2908</v>
      </c>
      <c r="N561" s="138">
        <v>6</v>
      </c>
      <c r="O561" s="143">
        <v>5</v>
      </c>
      <c r="P561" s="147"/>
      <c r="Q561" s="26">
        <v>12.57</v>
      </c>
      <c r="R561" s="27">
        <f t="shared" si="148"/>
        <v>11.55</v>
      </c>
      <c r="S561" s="28">
        <f t="shared" si="149"/>
        <v>1.0199999999999996</v>
      </c>
      <c r="T561" s="29">
        <f t="shared" si="155"/>
        <v>8.8311688311688272E-2</v>
      </c>
      <c r="U561" s="280"/>
      <c r="V561" s="272"/>
      <c r="W561" s="237">
        <v>12.72</v>
      </c>
      <c r="X561" s="149">
        <f t="shared" si="154"/>
        <v>11.55</v>
      </c>
      <c r="Y561" s="149">
        <f t="shared" si="154"/>
        <v>1.0199999999999996</v>
      </c>
      <c r="Z561" s="149">
        <f t="shared" si="154"/>
        <v>8.8311688311688272E-2</v>
      </c>
      <c r="AA561" s="280"/>
    </row>
    <row r="562" spans="1:27" s="39" customFormat="1" ht="39" customHeight="1" x14ac:dyDescent="0.25">
      <c r="A562" s="18">
        <v>561</v>
      </c>
      <c r="B562" s="232" t="s">
        <v>2994</v>
      </c>
      <c r="C562" s="206" t="s">
        <v>2108</v>
      </c>
      <c r="D562" s="156" t="s">
        <v>3015</v>
      </c>
      <c r="E562" s="138" t="s">
        <v>2996</v>
      </c>
      <c r="F562" s="276">
        <v>20.92</v>
      </c>
      <c r="G562" s="158">
        <v>19.21</v>
      </c>
      <c r="H562" s="277">
        <v>20.92</v>
      </c>
      <c r="I562" s="280"/>
      <c r="J562" s="235" t="s">
        <v>26</v>
      </c>
      <c r="K562" s="235"/>
      <c r="L562" s="236">
        <v>41730</v>
      </c>
      <c r="M562" s="279" t="s">
        <v>2908</v>
      </c>
      <c r="N562" s="138">
        <v>6</v>
      </c>
      <c r="O562" s="143">
        <v>5</v>
      </c>
      <c r="P562" s="147"/>
      <c r="Q562" s="26">
        <v>22.78</v>
      </c>
      <c r="R562" s="27">
        <f t="shared" si="148"/>
        <v>20.92</v>
      </c>
      <c r="S562" s="28">
        <f t="shared" si="149"/>
        <v>1.8599999999999994</v>
      </c>
      <c r="T562" s="29">
        <f t="shared" si="155"/>
        <v>8.8910133843212197E-2</v>
      </c>
      <c r="U562" s="280"/>
      <c r="V562" s="272"/>
      <c r="W562" s="237">
        <v>23.06</v>
      </c>
      <c r="X562" s="149">
        <f t="shared" si="154"/>
        <v>20.92</v>
      </c>
      <c r="Y562" s="149">
        <f t="shared" si="154"/>
        <v>1.8599999999999994</v>
      </c>
      <c r="Z562" s="149">
        <f t="shared" si="154"/>
        <v>8.8910133843212197E-2</v>
      </c>
      <c r="AA562" s="280"/>
    </row>
    <row r="563" spans="1:27" s="39" customFormat="1" ht="39" customHeight="1" x14ac:dyDescent="0.25">
      <c r="A563" s="18">
        <v>562</v>
      </c>
      <c r="B563" s="232" t="s">
        <v>2994</v>
      </c>
      <c r="C563" s="206" t="s">
        <v>2108</v>
      </c>
      <c r="D563" s="156" t="s">
        <v>3016</v>
      </c>
      <c r="E563" s="138" t="s">
        <v>2996</v>
      </c>
      <c r="F563" s="276">
        <v>24.87</v>
      </c>
      <c r="G563" s="158">
        <v>22.84</v>
      </c>
      <c r="H563" s="277">
        <v>24.87</v>
      </c>
      <c r="I563" s="280"/>
      <c r="J563" s="235" t="s">
        <v>26</v>
      </c>
      <c r="K563" s="235"/>
      <c r="L563" s="236">
        <v>41730</v>
      </c>
      <c r="M563" s="279" t="s">
        <v>2908</v>
      </c>
      <c r="N563" s="138">
        <v>6</v>
      </c>
      <c r="O563" s="143">
        <v>5</v>
      </c>
      <c r="P563" s="147"/>
      <c r="Q563" s="26">
        <v>27.08</v>
      </c>
      <c r="R563" s="27">
        <f t="shared" si="148"/>
        <v>24.87</v>
      </c>
      <c r="S563" s="28">
        <f t="shared" si="149"/>
        <v>2.2099999999999973</v>
      </c>
      <c r="T563" s="29">
        <f t="shared" si="155"/>
        <v>8.8862082830719627E-2</v>
      </c>
      <c r="U563" s="280"/>
      <c r="V563" s="272"/>
      <c r="W563" s="237">
        <v>27.41</v>
      </c>
      <c r="X563" s="149">
        <f t="shared" si="154"/>
        <v>24.87</v>
      </c>
      <c r="Y563" s="149">
        <f t="shared" si="154"/>
        <v>2.2099999999999973</v>
      </c>
      <c r="Z563" s="149">
        <f t="shared" si="154"/>
        <v>8.8862082830719627E-2</v>
      </c>
      <c r="AA563" s="280"/>
    </row>
    <row r="564" spans="1:27" s="39" customFormat="1" ht="39" customHeight="1" x14ac:dyDescent="0.25">
      <c r="A564" s="18">
        <v>563</v>
      </c>
      <c r="B564" s="232" t="s">
        <v>2994</v>
      </c>
      <c r="C564" s="206" t="s">
        <v>2108</v>
      </c>
      <c r="D564" s="156" t="s">
        <v>3017</v>
      </c>
      <c r="E564" s="138" t="s">
        <v>2996</v>
      </c>
      <c r="F564" s="276">
        <v>28.82</v>
      </c>
      <c r="G564" s="158">
        <v>26.46</v>
      </c>
      <c r="H564" s="277">
        <v>28.82</v>
      </c>
      <c r="I564" s="280"/>
      <c r="J564" s="235" t="s">
        <v>26</v>
      </c>
      <c r="K564" s="235"/>
      <c r="L564" s="236">
        <v>41730</v>
      </c>
      <c r="M564" s="302" t="s">
        <v>2908</v>
      </c>
      <c r="N564" s="138">
        <v>6</v>
      </c>
      <c r="O564" s="143">
        <v>5</v>
      </c>
      <c r="P564" s="147"/>
      <c r="Q564" s="26">
        <v>31.38</v>
      </c>
      <c r="R564" s="27">
        <f t="shared" si="148"/>
        <v>28.82</v>
      </c>
      <c r="S564" s="28">
        <f t="shared" si="149"/>
        <v>2.5599999999999987</v>
      </c>
      <c r="T564" s="29">
        <f t="shared" si="155"/>
        <v>8.882720333102008E-2</v>
      </c>
      <c r="U564" s="280"/>
      <c r="V564" s="272"/>
      <c r="W564" s="237">
        <v>31.76</v>
      </c>
      <c r="X564" s="149">
        <f t="shared" si="154"/>
        <v>28.82</v>
      </c>
      <c r="Y564" s="149">
        <f t="shared" si="154"/>
        <v>2.5599999999999987</v>
      </c>
      <c r="Z564" s="149">
        <f t="shared" si="154"/>
        <v>8.882720333102008E-2</v>
      </c>
      <c r="AA564" s="280"/>
    </row>
    <row r="565" spans="1:27" s="39" customFormat="1" ht="39" customHeight="1" x14ac:dyDescent="0.25">
      <c r="A565" s="18">
        <v>564</v>
      </c>
      <c r="B565" s="232" t="s">
        <v>2994</v>
      </c>
      <c r="C565" s="206" t="s">
        <v>2108</v>
      </c>
      <c r="D565" s="156" t="s">
        <v>3018</v>
      </c>
      <c r="E565" s="138" t="s">
        <v>3004</v>
      </c>
      <c r="F565" s="276">
        <v>33.1</v>
      </c>
      <c r="G565" s="300">
        <f t="shared" ref="G565:G570" si="156">SUM(G564,3.93)</f>
        <v>30.39</v>
      </c>
      <c r="H565" s="277">
        <v>33.1</v>
      </c>
      <c r="I565" s="280"/>
      <c r="J565" s="235" t="s">
        <v>26</v>
      </c>
      <c r="K565" s="235"/>
      <c r="L565" s="236">
        <v>41730</v>
      </c>
      <c r="M565" s="302" t="s">
        <v>2908</v>
      </c>
      <c r="N565" s="138">
        <v>6</v>
      </c>
      <c r="O565" s="143">
        <v>5</v>
      </c>
      <c r="P565" s="147"/>
      <c r="Q565" s="26">
        <v>36.049999999999997</v>
      </c>
      <c r="R565" s="27">
        <f t="shared" si="148"/>
        <v>33.1</v>
      </c>
      <c r="S565" s="28">
        <f t="shared" si="149"/>
        <v>2.9499999999999957</v>
      </c>
      <c r="T565" s="29">
        <f t="shared" si="155"/>
        <v>8.9123867069486273E-2</v>
      </c>
      <c r="U565" s="280"/>
      <c r="V565" s="272"/>
      <c r="W565" s="237">
        <v>36.480000000000004</v>
      </c>
      <c r="X565" s="149">
        <f t="shared" si="154"/>
        <v>33.1</v>
      </c>
      <c r="Y565" s="149">
        <f t="shared" si="154"/>
        <v>2.9499999999999957</v>
      </c>
      <c r="Z565" s="149">
        <f t="shared" si="154"/>
        <v>8.9123867069486273E-2</v>
      </c>
      <c r="AA565" s="280"/>
    </row>
    <row r="566" spans="1:27" s="39" customFormat="1" ht="39" customHeight="1" x14ac:dyDescent="0.25">
      <c r="A566" s="18">
        <v>565</v>
      </c>
      <c r="B566" s="232" t="s">
        <v>2994</v>
      </c>
      <c r="C566" s="206" t="s">
        <v>2108</v>
      </c>
      <c r="D566" s="156" t="s">
        <v>3019</v>
      </c>
      <c r="E566" s="138" t="s">
        <v>3004</v>
      </c>
      <c r="F566" s="276">
        <v>37.380000000000003</v>
      </c>
      <c r="G566" s="158">
        <f t="shared" si="156"/>
        <v>34.32</v>
      </c>
      <c r="H566" s="277">
        <v>37.380000000000003</v>
      </c>
      <c r="I566" s="280"/>
      <c r="J566" s="235" t="s">
        <v>26</v>
      </c>
      <c r="K566" s="235"/>
      <c r="L566" s="236">
        <v>41730</v>
      </c>
      <c r="M566" s="302" t="s">
        <v>2908</v>
      </c>
      <c r="N566" s="138">
        <v>6</v>
      </c>
      <c r="O566" s="143">
        <v>5</v>
      </c>
      <c r="P566" s="147"/>
      <c r="Q566" s="26">
        <v>40.72</v>
      </c>
      <c r="R566" s="27">
        <f t="shared" si="148"/>
        <v>37.380000000000003</v>
      </c>
      <c r="S566" s="28">
        <f t="shared" si="149"/>
        <v>3.3399999999999963</v>
      </c>
      <c r="T566" s="29">
        <f t="shared" si="155"/>
        <v>8.9352594970572394E-2</v>
      </c>
      <c r="U566" s="280"/>
      <c r="V566" s="272"/>
      <c r="W566" s="237">
        <v>41.2</v>
      </c>
      <c r="X566" s="149">
        <f t="shared" si="154"/>
        <v>37.380000000000003</v>
      </c>
      <c r="Y566" s="149">
        <f t="shared" si="154"/>
        <v>3.3399999999999963</v>
      </c>
      <c r="Z566" s="149">
        <f t="shared" si="154"/>
        <v>8.9352594970572394E-2</v>
      </c>
      <c r="AA566" s="280"/>
    </row>
    <row r="567" spans="1:27" s="39" customFormat="1" ht="39" customHeight="1" x14ac:dyDescent="0.25">
      <c r="A567" s="18">
        <v>566</v>
      </c>
      <c r="B567" s="232" t="s">
        <v>2994</v>
      </c>
      <c r="C567" s="206" t="s">
        <v>2108</v>
      </c>
      <c r="D567" s="156" t="s">
        <v>3020</v>
      </c>
      <c r="E567" s="138" t="s">
        <v>3004</v>
      </c>
      <c r="F567" s="276">
        <v>41.660000000000004</v>
      </c>
      <c r="G567" s="158">
        <f t="shared" si="156"/>
        <v>38.25</v>
      </c>
      <c r="H567" s="277">
        <v>41.660000000000004</v>
      </c>
      <c r="I567" s="280"/>
      <c r="J567" s="235" t="s">
        <v>26</v>
      </c>
      <c r="K567" s="235"/>
      <c r="L567" s="236">
        <v>41730</v>
      </c>
      <c r="M567" s="302" t="s">
        <v>2908</v>
      </c>
      <c r="N567" s="138">
        <v>6</v>
      </c>
      <c r="O567" s="143">
        <v>5</v>
      </c>
      <c r="P567" s="147"/>
      <c r="Q567" s="26">
        <v>45.39</v>
      </c>
      <c r="R567" s="27">
        <f t="shared" si="148"/>
        <v>41.660000000000004</v>
      </c>
      <c r="S567" s="28">
        <f t="shared" si="149"/>
        <v>3.7299999999999969</v>
      </c>
      <c r="T567" s="29">
        <f t="shared" si="155"/>
        <v>8.9534325492078654E-2</v>
      </c>
      <c r="U567" s="280"/>
      <c r="V567" s="272"/>
      <c r="W567" s="237">
        <v>45.92</v>
      </c>
      <c r="X567" s="149">
        <f t="shared" si="154"/>
        <v>41.660000000000004</v>
      </c>
      <c r="Y567" s="149">
        <f t="shared" si="154"/>
        <v>3.7299999999999969</v>
      </c>
      <c r="Z567" s="149">
        <f t="shared" si="154"/>
        <v>8.9534325492078654E-2</v>
      </c>
      <c r="AA567" s="280"/>
    </row>
    <row r="568" spans="1:27" s="39" customFormat="1" ht="39" customHeight="1" x14ac:dyDescent="0.25">
      <c r="A568" s="18">
        <v>567</v>
      </c>
      <c r="B568" s="232" t="s">
        <v>2994</v>
      </c>
      <c r="C568" s="206" t="s">
        <v>2108</v>
      </c>
      <c r="D568" s="156" t="s">
        <v>3021</v>
      </c>
      <c r="E568" s="138" t="s">
        <v>3004</v>
      </c>
      <c r="F568" s="276">
        <v>45.940000000000005</v>
      </c>
      <c r="G568" s="158">
        <f t="shared" si="156"/>
        <v>42.18</v>
      </c>
      <c r="H568" s="277">
        <v>45.940000000000005</v>
      </c>
      <c r="I568" s="280"/>
      <c r="J568" s="235" t="s">
        <v>26</v>
      </c>
      <c r="K568" s="235"/>
      <c r="L568" s="236">
        <v>41730</v>
      </c>
      <c r="M568" s="302" t="s">
        <v>2908</v>
      </c>
      <c r="N568" s="138">
        <v>6</v>
      </c>
      <c r="O568" s="143">
        <v>5</v>
      </c>
      <c r="P568" s="147"/>
      <c r="Q568" s="26">
        <v>50.06</v>
      </c>
      <c r="R568" s="27">
        <f t="shared" si="148"/>
        <v>45.940000000000005</v>
      </c>
      <c r="S568" s="28">
        <f t="shared" si="149"/>
        <v>4.1199999999999974</v>
      </c>
      <c r="T568" s="29">
        <f t="shared" si="155"/>
        <v>8.9682194166303811E-2</v>
      </c>
      <c r="U568" s="280"/>
      <c r="V568" s="272"/>
      <c r="W568" s="237">
        <v>50.64</v>
      </c>
      <c r="X568" s="149">
        <f t="shared" si="154"/>
        <v>45.940000000000005</v>
      </c>
      <c r="Y568" s="149">
        <f t="shared" si="154"/>
        <v>4.1199999999999974</v>
      </c>
      <c r="Z568" s="149">
        <f t="shared" si="154"/>
        <v>8.9682194166303811E-2</v>
      </c>
      <c r="AA568" s="280"/>
    </row>
    <row r="569" spans="1:27" s="39" customFormat="1" ht="39" customHeight="1" x14ac:dyDescent="0.25">
      <c r="A569" s="18">
        <v>568</v>
      </c>
      <c r="B569" s="232" t="s">
        <v>2994</v>
      </c>
      <c r="C569" s="206" t="s">
        <v>2108</v>
      </c>
      <c r="D569" s="156" t="s">
        <v>3022</v>
      </c>
      <c r="E569" s="138" t="s">
        <v>3004</v>
      </c>
      <c r="F569" s="276">
        <v>50.220000000000006</v>
      </c>
      <c r="G569" s="158">
        <f t="shared" si="156"/>
        <v>46.11</v>
      </c>
      <c r="H569" s="277">
        <v>50.220000000000006</v>
      </c>
      <c r="I569" s="280"/>
      <c r="J569" s="235" t="s">
        <v>26</v>
      </c>
      <c r="K569" s="235"/>
      <c r="L569" s="236">
        <v>41730</v>
      </c>
      <c r="M569" s="302" t="s">
        <v>2908</v>
      </c>
      <c r="N569" s="138">
        <v>6</v>
      </c>
      <c r="O569" s="143">
        <v>5</v>
      </c>
      <c r="P569" s="147"/>
      <c r="Q569" s="26">
        <v>54.730000000000004</v>
      </c>
      <c r="R569" s="27">
        <f t="shared" si="148"/>
        <v>50.220000000000006</v>
      </c>
      <c r="S569" s="28">
        <f t="shared" si="149"/>
        <v>4.509999999999998</v>
      </c>
      <c r="T569" s="29">
        <f t="shared" si="155"/>
        <v>8.9804858622062875E-2</v>
      </c>
      <c r="U569" s="280"/>
      <c r="V569" s="272"/>
      <c r="W569" s="237">
        <v>55.36</v>
      </c>
      <c r="X569" s="149">
        <f t="shared" si="154"/>
        <v>50.220000000000006</v>
      </c>
      <c r="Y569" s="149">
        <f t="shared" si="154"/>
        <v>4.509999999999998</v>
      </c>
      <c r="Z569" s="149">
        <f t="shared" si="154"/>
        <v>8.9804858622062875E-2</v>
      </c>
      <c r="AA569" s="280"/>
    </row>
    <row r="570" spans="1:27" s="39" customFormat="1" ht="39" customHeight="1" x14ac:dyDescent="0.25">
      <c r="A570" s="18">
        <v>569</v>
      </c>
      <c r="B570" s="232" t="s">
        <v>2994</v>
      </c>
      <c r="C570" s="206" t="s">
        <v>2108</v>
      </c>
      <c r="D570" s="156" t="s">
        <v>3023</v>
      </c>
      <c r="E570" s="138" t="s">
        <v>3004</v>
      </c>
      <c r="F570" s="276">
        <v>54.500000000000007</v>
      </c>
      <c r="G570" s="158">
        <f t="shared" si="156"/>
        <v>50.04</v>
      </c>
      <c r="H570" s="277">
        <v>54.500000000000007</v>
      </c>
      <c r="I570" s="280"/>
      <c r="J570" s="235" t="s">
        <v>26</v>
      </c>
      <c r="K570" s="235"/>
      <c r="L570" s="236">
        <v>41730</v>
      </c>
      <c r="M570" s="302" t="s">
        <v>2908</v>
      </c>
      <c r="N570" s="138">
        <v>6</v>
      </c>
      <c r="O570" s="143">
        <v>5</v>
      </c>
      <c r="P570" s="147"/>
      <c r="Q570" s="26">
        <v>59.400000000000006</v>
      </c>
      <c r="R570" s="27">
        <f t="shared" si="148"/>
        <v>54.500000000000007</v>
      </c>
      <c r="S570" s="28">
        <f t="shared" si="149"/>
        <v>4.8999999999999986</v>
      </c>
      <c r="T570" s="29">
        <f t="shared" si="155"/>
        <v>8.9908256880733908E-2</v>
      </c>
      <c r="U570" s="280"/>
      <c r="V570" s="272"/>
      <c r="W570" s="237">
        <v>60.08</v>
      </c>
      <c r="X570" s="149">
        <f t="shared" si="154"/>
        <v>54.500000000000007</v>
      </c>
      <c r="Y570" s="149">
        <f t="shared" si="154"/>
        <v>4.8999999999999986</v>
      </c>
      <c r="Z570" s="149">
        <f t="shared" si="154"/>
        <v>8.9908256880733908E-2</v>
      </c>
      <c r="AA570" s="280"/>
    </row>
    <row r="571" spans="1:27" s="39" customFormat="1" ht="39" customHeight="1" x14ac:dyDescent="0.25">
      <c r="A571" s="18">
        <v>570</v>
      </c>
      <c r="B571" s="232" t="s">
        <v>2994</v>
      </c>
      <c r="C571" s="206" t="s">
        <v>2108</v>
      </c>
      <c r="D571" s="156" t="s">
        <v>3024</v>
      </c>
      <c r="E571" s="138" t="s">
        <v>3004</v>
      </c>
      <c r="F571" s="276">
        <v>7.06</v>
      </c>
      <c r="G571" s="158">
        <v>6.48</v>
      </c>
      <c r="H571" s="277">
        <v>7.06</v>
      </c>
      <c r="I571" s="280"/>
      <c r="J571" s="235" t="s">
        <v>26</v>
      </c>
      <c r="K571" s="235"/>
      <c r="L571" s="236">
        <v>41730</v>
      </c>
      <c r="M571" s="302" t="s">
        <v>2908</v>
      </c>
      <c r="N571" s="138">
        <v>6</v>
      </c>
      <c r="O571" s="143">
        <v>5</v>
      </c>
      <c r="P571" s="147"/>
      <c r="Q571" s="26">
        <v>7.69</v>
      </c>
      <c r="R571" s="27">
        <f t="shared" si="148"/>
        <v>7.06</v>
      </c>
      <c r="S571" s="28">
        <f t="shared" si="149"/>
        <v>0.63000000000000078</v>
      </c>
      <c r="T571" s="29">
        <f t="shared" si="155"/>
        <v>8.9235127478753659E-2</v>
      </c>
      <c r="U571" s="280"/>
      <c r="V571" s="272"/>
      <c r="W571" s="237">
        <v>7.78</v>
      </c>
      <c r="X571" s="149">
        <f t="shared" si="154"/>
        <v>7.06</v>
      </c>
      <c r="Y571" s="149">
        <f t="shared" si="154"/>
        <v>0.63000000000000078</v>
      </c>
      <c r="Z571" s="149">
        <f t="shared" si="154"/>
        <v>8.9235127478753659E-2</v>
      </c>
      <c r="AA571" s="280"/>
    </row>
    <row r="572" spans="1:27" s="39" customFormat="1" ht="39" customHeight="1" x14ac:dyDescent="0.25">
      <c r="A572" s="18">
        <v>571</v>
      </c>
      <c r="B572" s="232" t="s">
        <v>2994</v>
      </c>
      <c r="C572" s="206" t="s">
        <v>2108</v>
      </c>
      <c r="D572" s="156" t="s">
        <v>3025</v>
      </c>
      <c r="E572" s="138" t="s">
        <v>2996</v>
      </c>
      <c r="F572" s="276">
        <v>8.15</v>
      </c>
      <c r="G572" s="158">
        <v>7.48</v>
      </c>
      <c r="H572" s="277">
        <v>8.15</v>
      </c>
      <c r="I572" s="280"/>
      <c r="J572" s="235" t="s">
        <v>26</v>
      </c>
      <c r="K572" s="235"/>
      <c r="L572" s="236">
        <v>41730</v>
      </c>
      <c r="M572" s="302" t="s">
        <v>2908</v>
      </c>
      <c r="N572" s="138">
        <v>6</v>
      </c>
      <c r="O572" s="143">
        <v>5</v>
      </c>
      <c r="P572" s="147"/>
      <c r="Q572" s="26">
        <v>8.8800000000000008</v>
      </c>
      <c r="R572" s="27">
        <f t="shared" si="148"/>
        <v>8.15</v>
      </c>
      <c r="S572" s="28">
        <f t="shared" si="149"/>
        <v>0.73000000000000043</v>
      </c>
      <c r="T572" s="29">
        <f t="shared" si="155"/>
        <v>8.9570552147239316E-2</v>
      </c>
      <c r="U572" s="280"/>
      <c r="V572" s="272"/>
      <c r="W572" s="237">
        <v>8.98</v>
      </c>
      <c r="X572" s="149">
        <f t="shared" si="154"/>
        <v>8.15</v>
      </c>
      <c r="Y572" s="149">
        <f t="shared" si="154"/>
        <v>0.73000000000000043</v>
      </c>
      <c r="Z572" s="149">
        <f t="shared" si="154"/>
        <v>8.9570552147239316E-2</v>
      </c>
      <c r="AA572" s="280"/>
    </row>
    <row r="573" spans="1:27" s="39" customFormat="1" ht="39" customHeight="1" x14ac:dyDescent="0.25">
      <c r="A573" s="18">
        <v>572</v>
      </c>
      <c r="B573" s="232" t="s">
        <v>2994</v>
      </c>
      <c r="C573" s="206" t="s">
        <v>2108</v>
      </c>
      <c r="D573" s="156" t="s">
        <v>3026</v>
      </c>
      <c r="E573" s="138" t="s">
        <v>2996</v>
      </c>
      <c r="F573" s="276">
        <v>8.27</v>
      </c>
      <c r="G573" s="158">
        <v>7.59</v>
      </c>
      <c r="H573" s="277">
        <v>8.27</v>
      </c>
      <c r="I573" s="280"/>
      <c r="J573" s="235" t="s">
        <v>26</v>
      </c>
      <c r="K573" s="235"/>
      <c r="L573" s="236">
        <v>41730</v>
      </c>
      <c r="M573" s="279" t="s">
        <v>2908</v>
      </c>
      <c r="N573" s="138">
        <v>6</v>
      </c>
      <c r="O573" s="143">
        <v>5</v>
      </c>
      <c r="P573" s="147"/>
      <c r="Q573" s="26">
        <v>9</v>
      </c>
      <c r="R573" s="27">
        <f t="shared" si="148"/>
        <v>8.27</v>
      </c>
      <c r="S573" s="28">
        <f t="shared" si="149"/>
        <v>0.73000000000000043</v>
      </c>
      <c r="T573" s="29">
        <f t="shared" si="155"/>
        <v>8.8270858524788443E-2</v>
      </c>
      <c r="U573" s="280"/>
      <c r="V573" s="272"/>
      <c r="W573" s="237">
        <v>9.11</v>
      </c>
      <c r="X573" s="149">
        <f t="shared" si="154"/>
        <v>8.27</v>
      </c>
      <c r="Y573" s="149">
        <f t="shared" si="154"/>
        <v>0.73000000000000043</v>
      </c>
      <c r="Z573" s="149">
        <f t="shared" si="154"/>
        <v>8.8270858524788443E-2</v>
      </c>
      <c r="AA573" s="280"/>
    </row>
    <row r="574" spans="1:27" s="39" customFormat="1" ht="39" customHeight="1" x14ac:dyDescent="0.25">
      <c r="A574" s="18">
        <v>573</v>
      </c>
      <c r="B574" s="232" t="s">
        <v>2994</v>
      </c>
      <c r="C574" s="206" t="s">
        <v>2108</v>
      </c>
      <c r="D574" s="156" t="s">
        <v>3027</v>
      </c>
      <c r="E574" s="138" t="s">
        <v>2996</v>
      </c>
      <c r="F574" s="276">
        <v>13.98</v>
      </c>
      <c r="G574" s="158">
        <v>12.84</v>
      </c>
      <c r="H574" s="277">
        <v>13.98</v>
      </c>
      <c r="I574" s="280"/>
      <c r="J574" s="235" t="s">
        <v>26</v>
      </c>
      <c r="K574" s="235"/>
      <c r="L574" s="236">
        <v>41730</v>
      </c>
      <c r="M574" s="279" t="s">
        <v>2908</v>
      </c>
      <c r="N574" s="138">
        <v>6</v>
      </c>
      <c r="O574" s="143">
        <v>5</v>
      </c>
      <c r="P574" s="147"/>
      <c r="Q574" s="26">
        <v>15.22</v>
      </c>
      <c r="R574" s="27">
        <f t="shared" si="148"/>
        <v>13.98</v>
      </c>
      <c r="S574" s="28">
        <f t="shared" si="149"/>
        <v>1.2400000000000002</v>
      </c>
      <c r="T574" s="29">
        <f t="shared" si="155"/>
        <v>8.869814020028613E-2</v>
      </c>
      <c r="U574" s="280"/>
      <c r="V574" s="272"/>
      <c r="W574" s="237">
        <v>15.41</v>
      </c>
      <c r="X574" s="149">
        <f t="shared" si="154"/>
        <v>13.98</v>
      </c>
      <c r="Y574" s="149">
        <f t="shared" si="154"/>
        <v>1.2400000000000002</v>
      </c>
      <c r="Z574" s="149">
        <f t="shared" si="154"/>
        <v>8.869814020028613E-2</v>
      </c>
      <c r="AA574" s="280"/>
    </row>
    <row r="575" spans="1:27" s="39" customFormat="1" ht="39" customHeight="1" x14ac:dyDescent="0.25">
      <c r="A575" s="18">
        <v>574</v>
      </c>
      <c r="B575" s="232" t="s">
        <v>2994</v>
      </c>
      <c r="C575" s="206" t="s">
        <v>2108</v>
      </c>
      <c r="D575" s="156" t="s">
        <v>3028</v>
      </c>
      <c r="E575" s="138" t="s">
        <v>2996</v>
      </c>
      <c r="F575" s="276">
        <v>14.32</v>
      </c>
      <c r="G575" s="158">
        <v>13.15</v>
      </c>
      <c r="H575" s="277">
        <v>14.32</v>
      </c>
      <c r="I575" s="280"/>
      <c r="J575" s="235" t="s">
        <v>26</v>
      </c>
      <c r="K575" s="235"/>
      <c r="L575" s="236">
        <v>41730</v>
      </c>
      <c r="M575" s="279" t="s">
        <v>2908</v>
      </c>
      <c r="N575" s="138">
        <v>6</v>
      </c>
      <c r="O575" s="143">
        <v>5</v>
      </c>
      <c r="P575" s="147"/>
      <c r="Q575" s="26">
        <v>15.59</v>
      </c>
      <c r="R575" s="27">
        <f t="shared" si="148"/>
        <v>14.32</v>
      </c>
      <c r="S575" s="28">
        <f t="shared" si="149"/>
        <v>1.2699999999999996</v>
      </c>
      <c r="T575" s="29">
        <f t="shared" si="155"/>
        <v>8.8687150837988796E-2</v>
      </c>
      <c r="U575" s="280"/>
      <c r="V575" s="272"/>
      <c r="W575" s="237">
        <v>15.78</v>
      </c>
      <c r="X575" s="149">
        <f t="shared" si="154"/>
        <v>14.32</v>
      </c>
      <c r="Y575" s="149">
        <f t="shared" si="154"/>
        <v>1.2699999999999996</v>
      </c>
      <c r="Z575" s="149">
        <f t="shared" si="154"/>
        <v>8.8687150837988796E-2</v>
      </c>
      <c r="AA575" s="280"/>
    </row>
    <row r="576" spans="1:27" s="39" customFormat="1" ht="39" customHeight="1" x14ac:dyDescent="0.25">
      <c r="A576" s="18">
        <v>575</v>
      </c>
      <c r="B576" s="232" t="s">
        <v>2994</v>
      </c>
      <c r="C576" s="206" t="s">
        <v>2108</v>
      </c>
      <c r="D576" s="156" t="s">
        <v>3029</v>
      </c>
      <c r="E576" s="138" t="s">
        <v>2996</v>
      </c>
      <c r="F576" s="276">
        <v>23.7</v>
      </c>
      <c r="G576" s="158">
        <v>21.76</v>
      </c>
      <c r="H576" s="277">
        <v>23.7</v>
      </c>
      <c r="I576" s="280"/>
      <c r="J576" s="235" t="s">
        <v>26</v>
      </c>
      <c r="K576" s="235"/>
      <c r="L576" s="236">
        <v>41730</v>
      </c>
      <c r="M576" s="279" t="s">
        <v>2908</v>
      </c>
      <c r="N576" s="138">
        <v>6</v>
      </c>
      <c r="O576" s="143">
        <v>5</v>
      </c>
      <c r="P576" s="147"/>
      <c r="Q576" s="26">
        <v>25.8</v>
      </c>
      <c r="R576" s="27">
        <f t="shared" si="148"/>
        <v>23.7</v>
      </c>
      <c r="S576" s="28">
        <f t="shared" si="149"/>
        <v>2.1000000000000014</v>
      </c>
      <c r="T576" s="29">
        <f t="shared" si="155"/>
        <v>8.8607594936708917E-2</v>
      </c>
      <c r="U576" s="280"/>
      <c r="V576" s="272"/>
      <c r="W576" s="237">
        <v>26.11</v>
      </c>
      <c r="X576" s="149">
        <f t="shared" si="154"/>
        <v>23.7</v>
      </c>
      <c r="Y576" s="149">
        <f t="shared" si="154"/>
        <v>2.1000000000000014</v>
      </c>
      <c r="Z576" s="149">
        <f t="shared" si="154"/>
        <v>8.8607594936708917E-2</v>
      </c>
      <c r="AA576" s="280"/>
    </row>
    <row r="577" spans="1:27" s="39" customFormat="1" ht="39" customHeight="1" x14ac:dyDescent="0.25">
      <c r="A577" s="18">
        <v>576</v>
      </c>
      <c r="B577" s="232" t="s">
        <v>2994</v>
      </c>
      <c r="C577" s="206" t="s">
        <v>2108</v>
      </c>
      <c r="D577" s="156" t="s">
        <v>3030</v>
      </c>
      <c r="E577" s="138" t="s">
        <v>2996</v>
      </c>
      <c r="F577" s="276">
        <v>27.64</v>
      </c>
      <c r="G577" s="158">
        <v>25.38</v>
      </c>
      <c r="H577" s="277">
        <v>27.64</v>
      </c>
      <c r="I577" s="280"/>
      <c r="J577" s="235" t="s">
        <v>26</v>
      </c>
      <c r="K577" s="235"/>
      <c r="L577" s="236">
        <v>41730</v>
      </c>
      <c r="M577" s="279" t="s">
        <v>2908</v>
      </c>
      <c r="N577" s="138">
        <v>6</v>
      </c>
      <c r="O577" s="143">
        <v>5</v>
      </c>
      <c r="P577" s="147"/>
      <c r="Q577" s="26">
        <v>30.1</v>
      </c>
      <c r="R577" s="27">
        <f t="shared" si="148"/>
        <v>27.64</v>
      </c>
      <c r="S577" s="28">
        <f t="shared" si="149"/>
        <v>2.4600000000000009</v>
      </c>
      <c r="T577" s="29">
        <f t="shared" si="155"/>
        <v>8.9001447178002929E-2</v>
      </c>
      <c r="U577" s="280"/>
      <c r="V577" s="272"/>
      <c r="W577" s="237">
        <v>30.47</v>
      </c>
      <c r="X577" s="149">
        <f t="shared" si="154"/>
        <v>27.64</v>
      </c>
      <c r="Y577" s="149">
        <f t="shared" si="154"/>
        <v>2.4600000000000009</v>
      </c>
      <c r="Z577" s="149">
        <f t="shared" si="154"/>
        <v>8.9001447178002929E-2</v>
      </c>
      <c r="AA577" s="280"/>
    </row>
    <row r="578" spans="1:27" s="39" customFormat="1" ht="39" customHeight="1" x14ac:dyDescent="0.25">
      <c r="A578" s="18">
        <v>577</v>
      </c>
      <c r="B578" s="232" t="s">
        <v>2994</v>
      </c>
      <c r="C578" s="206" t="s">
        <v>2108</v>
      </c>
      <c r="D578" s="156" t="s">
        <v>3031</v>
      </c>
      <c r="E578" s="138" t="s">
        <v>2996</v>
      </c>
      <c r="F578" s="276">
        <v>31.59</v>
      </c>
      <c r="G578" s="158">
        <v>29.01</v>
      </c>
      <c r="H578" s="277">
        <v>31.59</v>
      </c>
      <c r="I578" s="280"/>
      <c r="J578" s="235" t="s">
        <v>26</v>
      </c>
      <c r="K578" s="235"/>
      <c r="L578" s="236">
        <v>41730</v>
      </c>
      <c r="M578" s="279" t="s">
        <v>2908</v>
      </c>
      <c r="N578" s="138">
        <v>6</v>
      </c>
      <c r="O578" s="143">
        <v>5</v>
      </c>
      <c r="P578" s="147"/>
      <c r="Q578" s="26">
        <v>34.4</v>
      </c>
      <c r="R578" s="27">
        <f t="shared" si="148"/>
        <v>31.59</v>
      </c>
      <c r="S578" s="28">
        <f t="shared" si="149"/>
        <v>2.8099999999999987</v>
      </c>
      <c r="T578" s="29">
        <f t="shared" si="155"/>
        <v>8.8952200063311129E-2</v>
      </c>
      <c r="U578" s="280"/>
      <c r="V578" s="272"/>
      <c r="W578" s="237">
        <v>34.82</v>
      </c>
      <c r="X578" s="149">
        <f t="shared" si="154"/>
        <v>31.59</v>
      </c>
      <c r="Y578" s="149">
        <f t="shared" si="154"/>
        <v>2.8099999999999987</v>
      </c>
      <c r="Z578" s="149">
        <f t="shared" si="154"/>
        <v>8.8952200063311129E-2</v>
      </c>
      <c r="AA578" s="280"/>
    </row>
    <row r="579" spans="1:27" s="39" customFormat="1" ht="39" customHeight="1" x14ac:dyDescent="0.25">
      <c r="A579" s="18">
        <v>578</v>
      </c>
      <c r="B579" s="232" t="s">
        <v>2994</v>
      </c>
      <c r="C579" s="206" t="s">
        <v>2108</v>
      </c>
      <c r="D579" s="156" t="s">
        <v>3032</v>
      </c>
      <c r="E579" s="138" t="s">
        <v>3004</v>
      </c>
      <c r="F579" s="276">
        <v>35.869999999999997</v>
      </c>
      <c r="G579" s="158">
        <f t="shared" ref="G579:G584" si="157">SUM(G578,3.93)</f>
        <v>32.940000000000005</v>
      </c>
      <c r="H579" s="277">
        <v>35.869999999999997</v>
      </c>
      <c r="I579" s="280"/>
      <c r="J579" s="235" t="s">
        <v>26</v>
      </c>
      <c r="K579" s="235"/>
      <c r="L579" s="236">
        <v>41730</v>
      </c>
      <c r="M579" s="279" t="s">
        <v>2908</v>
      </c>
      <c r="N579" s="138">
        <v>6</v>
      </c>
      <c r="O579" s="143">
        <v>5</v>
      </c>
      <c r="P579" s="147"/>
      <c r="Q579" s="26">
        <v>39.07</v>
      </c>
      <c r="R579" s="27">
        <f t="shared" si="148"/>
        <v>35.869999999999997</v>
      </c>
      <c r="S579" s="28">
        <f t="shared" si="149"/>
        <v>3.2000000000000028</v>
      </c>
      <c r="T579" s="29">
        <f t="shared" si="155"/>
        <v>8.921103986618352E-2</v>
      </c>
      <c r="U579" s="280"/>
      <c r="V579" s="272"/>
      <c r="W579" s="237">
        <v>39.54</v>
      </c>
      <c r="X579" s="149">
        <f t="shared" si="154"/>
        <v>35.869999999999997</v>
      </c>
      <c r="Y579" s="149">
        <f t="shared" si="154"/>
        <v>3.2000000000000028</v>
      </c>
      <c r="Z579" s="149">
        <f t="shared" si="154"/>
        <v>8.921103986618352E-2</v>
      </c>
      <c r="AA579" s="280"/>
    </row>
    <row r="580" spans="1:27" s="39" customFormat="1" ht="39" customHeight="1" x14ac:dyDescent="0.25">
      <c r="A580" s="18">
        <v>579</v>
      </c>
      <c r="B580" s="232" t="s">
        <v>2994</v>
      </c>
      <c r="C580" s="206" t="s">
        <v>2108</v>
      </c>
      <c r="D580" s="156" t="s">
        <v>3033</v>
      </c>
      <c r="E580" s="138" t="s">
        <v>3004</v>
      </c>
      <c r="F580" s="276">
        <v>40.15</v>
      </c>
      <c r="G580" s="158">
        <f t="shared" si="157"/>
        <v>36.870000000000005</v>
      </c>
      <c r="H580" s="277">
        <v>40.15</v>
      </c>
      <c r="I580" s="280"/>
      <c r="J580" s="235" t="s">
        <v>26</v>
      </c>
      <c r="K580" s="235"/>
      <c r="L580" s="236">
        <v>41730</v>
      </c>
      <c r="M580" s="279" t="s">
        <v>2908</v>
      </c>
      <c r="N580" s="138">
        <v>6</v>
      </c>
      <c r="O580" s="143">
        <v>5</v>
      </c>
      <c r="P580" s="147"/>
      <c r="Q580" s="26">
        <v>43.74</v>
      </c>
      <c r="R580" s="27">
        <f t="shared" si="148"/>
        <v>40.15</v>
      </c>
      <c r="S580" s="28">
        <f t="shared" si="149"/>
        <v>3.5900000000000034</v>
      </c>
      <c r="T580" s="29">
        <f t="shared" si="155"/>
        <v>8.9414694894147037E-2</v>
      </c>
      <c r="U580" s="280"/>
      <c r="V580" s="272"/>
      <c r="W580" s="237">
        <v>44.26</v>
      </c>
      <c r="X580" s="149">
        <f t="shared" si="154"/>
        <v>40.15</v>
      </c>
      <c r="Y580" s="149">
        <f t="shared" si="154"/>
        <v>3.5900000000000034</v>
      </c>
      <c r="Z580" s="149">
        <f t="shared" si="154"/>
        <v>8.9414694894147037E-2</v>
      </c>
      <c r="AA580" s="280"/>
    </row>
    <row r="581" spans="1:27" s="39" customFormat="1" ht="39" customHeight="1" x14ac:dyDescent="0.25">
      <c r="A581" s="18">
        <v>580</v>
      </c>
      <c r="B581" s="232" t="s">
        <v>2994</v>
      </c>
      <c r="C581" s="206" t="s">
        <v>2108</v>
      </c>
      <c r="D581" s="156" t="s">
        <v>3034</v>
      </c>
      <c r="E581" s="138" t="s">
        <v>3004</v>
      </c>
      <c r="F581" s="276">
        <v>44.43</v>
      </c>
      <c r="G581" s="158">
        <f t="shared" si="157"/>
        <v>40.800000000000004</v>
      </c>
      <c r="H581" s="277">
        <v>44.43</v>
      </c>
      <c r="I581" s="303"/>
      <c r="J581" s="235" t="s">
        <v>26</v>
      </c>
      <c r="K581" s="235"/>
      <c r="L581" s="236">
        <v>41730</v>
      </c>
      <c r="M581" s="279" t="s">
        <v>2908</v>
      </c>
      <c r="N581" s="138">
        <v>6</v>
      </c>
      <c r="O581" s="143">
        <v>5</v>
      </c>
      <c r="P581" s="147"/>
      <c r="Q581" s="26">
        <v>48.410000000000004</v>
      </c>
      <c r="R581" s="27">
        <f t="shared" si="148"/>
        <v>44.43</v>
      </c>
      <c r="S581" s="28">
        <f t="shared" si="149"/>
        <v>3.980000000000004</v>
      </c>
      <c r="T581" s="29">
        <f t="shared" si="155"/>
        <v>8.9579113211793918E-2</v>
      </c>
      <c r="U581" s="280"/>
      <c r="V581" s="272"/>
      <c r="W581" s="237">
        <v>48.98</v>
      </c>
      <c r="X581" s="149">
        <f t="shared" si="154"/>
        <v>44.43</v>
      </c>
      <c r="Y581" s="149">
        <f t="shared" si="154"/>
        <v>3.980000000000004</v>
      </c>
      <c r="Z581" s="149">
        <f t="shared" si="154"/>
        <v>8.9579113211793918E-2</v>
      </c>
      <c r="AA581" s="280"/>
    </row>
    <row r="582" spans="1:27" s="39" customFormat="1" ht="39" customHeight="1" x14ac:dyDescent="0.25">
      <c r="A582" s="18">
        <v>581</v>
      </c>
      <c r="B582" s="232" t="s">
        <v>2994</v>
      </c>
      <c r="C582" s="206" t="s">
        <v>2108</v>
      </c>
      <c r="D582" s="156" t="s">
        <v>3035</v>
      </c>
      <c r="E582" s="138" t="s">
        <v>3004</v>
      </c>
      <c r="F582" s="276">
        <v>48.71</v>
      </c>
      <c r="G582" s="158">
        <f t="shared" si="157"/>
        <v>44.730000000000004</v>
      </c>
      <c r="H582" s="277">
        <v>48.71</v>
      </c>
      <c r="I582" s="303"/>
      <c r="J582" s="235" t="s">
        <v>26</v>
      </c>
      <c r="K582" s="235"/>
      <c r="L582" s="236">
        <v>41730</v>
      </c>
      <c r="M582" s="279" t="s">
        <v>2908</v>
      </c>
      <c r="N582" s="138">
        <v>6</v>
      </c>
      <c r="O582" s="143">
        <v>5</v>
      </c>
      <c r="P582" s="147"/>
      <c r="Q582" s="26">
        <v>53.080000000000005</v>
      </c>
      <c r="R582" s="27">
        <f t="shared" si="148"/>
        <v>48.71</v>
      </c>
      <c r="S582" s="28">
        <f t="shared" si="149"/>
        <v>4.3700000000000045</v>
      </c>
      <c r="T582" s="29">
        <f t="shared" si="155"/>
        <v>8.9714637651406373E-2</v>
      </c>
      <c r="U582" s="280"/>
      <c r="V582" s="272"/>
      <c r="W582" s="237">
        <v>53.699999999999996</v>
      </c>
      <c r="X582" s="149">
        <f t="shared" si="154"/>
        <v>48.71</v>
      </c>
      <c r="Y582" s="149">
        <f t="shared" si="154"/>
        <v>4.3700000000000045</v>
      </c>
      <c r="Z582" s="149">
        <f t="shared" si="154"/>
        <v>8.9714637651406373E-2</v>
      </c>
      <c r="AA582" s="280"/>
    </row>
    <row r="583" spans="1:27" s="39" customFormat="1" ht="39" customHeight="1" x14ac:dyDescent="0.25">
      <c r="A583" s="18">
        <v>582</v>
      </c>
      <c r="B583" s="232" t="s">
        <v>2994</v>
      </c>
      <c r="C583" s="206" t="s">
        <v>2108</v>
      </c>
      <c r="D583" s="156" t="s">
        <v>3036</v>
      </c>
      <c r="E583" s="138" t="s">
        <v>3004</v>
      </c>
      <c r="F583" s="276">
        <v>52.99</v>
      </c>
      <c r="G583" s="158">
        <f t="shared" si="157"/>
        <v>48.660000000000004</v>
      </c>
      <c r="H583" s="277">
        <v>52.99</v>
      </c>
      <c r="I583" s="303"/>
      <c r="J583" s="235" t="s">
        <v>26</v>
      </c>
      <c r="K583" s="235"/>
      <c r="L583" s="236">
        <v>41730</v>
      </c>
      <c r="M583" s="279" t="s">
        <v>2908</v>
      </c>
      <c r="N583" s="138">
        <v>6</v>
      </c>
      <c r="O583" s="143">
        <v>5</v>
      </c>
      <c r="P583" s="147"/>
      <c r="Q583" s="26">
        <v>57.750000000000007</v>
      </c>
      <c r="R583" s="27">
        <f t="shared" si="148"/>
        <v>52.99</v>
      </c>
      <c r="S583" s="28">
        <f t="shared" si="149"/>
        <v>4.7600000000000051</v>
      </c>
      <c r="T583" s="29">
        <f t="shared" si="155"/>
        <v>8.9828269484808543E-2</v>
      </c>
      <c r="U583" s="280"/>
      <c r="V583" s="272"/>
      <c r="W583" s="237">
        <v>58.419999999999995</v>
      </c>
      <c r="X583" s="149">
        <f t="shared" si="154"/>
        <v>52.99</v>
      </c>
      <c r="Y583" s="149">
        <f t="shared" si="154"/>
        <v>4.7600000000000051</v>
      </c>
      <c r="Z583" s="149">
        <f t="shared" si="154"/>
        <v>8.9828269484808543E-2</v>
      </c>
      <c r="AA583" s="280"/>
    </row>
    <row r="584" spans="1:27" s="39" customFormat="1" ht="39" customHeight="1" x14ac:dyDescent="0.25">
      <c r="A584" s="18">
        <v>583</v>
      </c>
      <c r="B584" s="232" t="s">
        <v>2994</v>
      </c>
      <c r="C584" s="206" t="s">
        <v>2108</v>
      </c>
      <c r="D584" s="156" t="s">
        <v>3037</v>
      </c>
      <c r="E584" s="138" t="s">
        <v>3004</v>
      </c>
      <c r="F584" s="276">
        <v>57.27</v>
      </c>
      <c r="G584" s="158">
        <f t="shared" si="157"/>
        <v>52.59</v>
      </c>
      <c r="H584" s="277">
        <v>57.27</v>
      </c>
      <c r="I584" s="303"/>
      <c r="J584" s="235" t="s">
        <v>26</v>
      </c>
      <c r="K584" s="235"/>
      <c r="L584" s="236">
        <v>41730</v>
      </c>
      <c r="M584" s="279" t="s">
        <v>2908</v>
      </c>
      <c r="N584" s="138">
        <v>6</v>
      </c>
      <c r="O584" s="143">
        <v>5</v>
      </c>
      <c r="P584" s="147"/>
      <c r="Q584" s="26">
        <v>62.420000000000009</v>
      </c>
      <c r="R584" s="27">
        <f t="shared" si="148"/>
        <v>57.27</v>
      </c>
      <c r="S584" s="28">
        <f t="shared" si="149"/>
        <v>5.1500000000000057</v>
      </c>
      <c r="T584" s="29">
        <f t="shared" si="155"/>
        <v>8.9924917059542614E-2</v>
      </c>
      <c r="U584" s="280"/>
      <c r="V584" s="272"/>
      <c r="W584" s="237">
        <v>63.139999999999993</v>
      </c>
      <c r="X584" s="149">
        <f t="shared" si="154"/>
        <v>57.27</v>
      </c>
      <c r="Y584" s="149">
        <f t="shared" si="154"/>
        <v>5.1500000000000057</v>
      </c>
      <c r="Z584" s="149">
        <f t="shared" si="154"/>
        <v>8.9924917059542614E-2</v>
      </c>
      <c r="AA584" s="280"/>
    </row>
    <row r="585" spans="1:27" s="39" customFormat="1" ht="39" customHeight="1" x14ac:dyDescent="0.25">
      <c r="A585" s="18">
        <v>584</v>
      </c>
      <c r="B585" s="232" t="s">
        <v>2994</v>
      </c>
      <c r="C585" s="206" t="s">
        <v>2108</v>
      </c>
      <c r="D585" s="156" t="s">
        <v>3038</v>
      </c>
      <c r="E585" s="138" t="s">
        <v>3004</v>
      </c>
      <c r="F585" s="276">
        <v>7.06</v>
      </c>
      <c r="G585" s="158">
        <v>6.48</v>
      </c>
      <c r="H585" s="277">
        <v>7.06</v>
      </c>
      <c r="I585" s="303"/>
      <c r="J585" s="235" t="s">
        <v>26</v>
      </c>
      <c r="K585" s="235"/>
      <c r="L585" s="236">
        <v>41730</v>
      </c>
      <c r="M585" s="279" t="s">
        <v>2908</v>
      </c>
      <c r="N585" s="138">
        <v>6</v>
      </c>
      <c r="O585" s="143">
        <v>5</v>
      </c>
      <c r="P585" s="147"/>
      <c r="Q585" s="26">
        <v>7.69</v>
      </c>
      <c r="R585" s="27">
        <f t="shared" si="148"/>
        <v>7.06</v>
      </c>
      <c r="S585" s="28">
        <f t="shared" si="149"/>
        <v>0.63000000000000078</v>
      </c>
      <c r="T585" s="29">
        <f t="shared" si="155"/>
        <v>8.9235127478753659E-2</v>
      </c>
      <c r="U585" s="280"/>
      <c r="V585" s="272"/>
      <c r="W585" s="237">
        <v>7.78</v>
      </c>
      <c r="X585" s="149">
        <f t="shared" si="154"/>
        <v>7.06</v>
      </c>
      <c r="Y585" s="149">
        <f t="shared" si="154"/>
        <v>0.63000000000000078</v>
      </c>
      <c r="Z585" s="149">
        <f t="shared" si="154"/>
        <v>8.9235127478753659E-2</v>
      </c>
      <c r="AA585" s="280"/>
    </row>
    <row r="586" spans="1:27" s="39" customFormat="1" ht="39" customHeight="1" x14ac:dyDescent="0.25">
      <c r="A586" s="18">
        <v>585</v>
      </c>
      <c r="B586" s="232" t="s">
        <v>2994</v>
      </c>
      <c r="C586" s="206" t="s">
        <v>2108</v>
      </c>
      <c r="D586" s="156" t="s">
        <v>3039</v>
      </c>
      <c r="E586" s="138" t="s">
        <v>2996</v>
      </c>
      <c r="F586" s="276">
        <v>9.6</v>
      </c>
      <c r="G586" s="158">
        <v>8.81</v>
      </c>
      <c r="H586" s="277">
        <v>9.6</v>
      </c>
      <c r="I586" s="280"/>
      <c r="J586" s="235" t="s">
        <v>26</v>
      </c>
      <c r="K586" s="235"/>
      <c r="L586" s="236">
        <v>41730</v>
      </c>
      <c r="M586" s="279" t="s">
        <v>2908</v>
      </c>
      <c r="N586" s="138">
        <v>6</v>
      </c>
      <c r="O586" s="143">
        <v>5</v>
      </c>
      <c r="P586" s="147"/>
      <c r="Q586" s="26">
        <v>10.45</v>
      </c>
      <c r="R586" s="27">
        <f t="shared" si="148"/>
        <v>9.6</v>
      </c>
      <c r="S586" s="28">
        <f t="shared" si="149"/>
        <v>0.84999999999999964</v>
      </c>
      <c r="T586" s="29">
        <f t="shared" si="155"/>
        <v>8.854166666666663E-2</v>
      </c>
      <c r="U586" s="280"/>
      <c r="V586" s="272"/>
      <c r="W586" s="237">
        <v>10.57</v>
      </c>
      <c r="X586" s="149">
        <f t="shared" si="154"/>
        <v>9.6</v>
      </c>
      <c r="Y586" s="149">
        <f t="shared" si="154"/>
        <v>0.84999999999999964</v>
      </c>
      <c r="Z586" s="149">
        <f t="shared" si="154"/>
        <v>8.854166666666663E-2</v>
      </c>
      <c r="AA586" s="280"/>
    </row>
    <row r="587" spans="1:27" s="39" customFormat="1" ht="39" customHeight="1" x14ac:dyDescent="0.25">
      <c r="A587" s="18">
        <v>586</v>
      </c>
      <c r="B587" s="232" t="s">
        <v>2994</v>
      </c>
      <c r="C587" s="206" t="s">
        <v>2108</v>
      </c>
      <c r="D587" s="156" t="s">
        <v>3040</v>
      </c>
      <c r="E587" s="138" t="s">
        <v>2996</v>
      </c>
      <c r="F587" s="276">
        <v>9.7100000000000009</v>
      </c>
      <c r="G587" s="158">
        <v>8.92</v>
      </c>
      <c r="H587" s="277">
        <v>9.7100000000000009</v>
      </c>
      <c r="I587" s="280"/>
      <c r="J587" s="235" t="s">
        <v>26</v>
      </c>
      <c r="K587" s="235"/>
      <c r="L587" s="236">
        <v>41730</v>
      </c>
      <c r="M587" s="279" t="s">
        <v>2908</v>
      </c>
      <c r="N587" s="138">
        <v>6</v>
      </c>
      <c r="O587" s="143">
        <v>5</v>
      </c>
      <c r="P587" s="147"/>
      <c r="Q587" s="26">
        <v>10.58</v>
      </c>
      <c r="R587" s="27">
        <f t="shared" si="148"/>
        <v>9.7100000000000009</v>
      </c>
      <c r="S587" s="28">
        <f t="shared" si="149"/>
        <v>0.86999999999999922</v>
      </c>
      <c r="T587" s="29">
        <f t="shared" si="155"/>
        <v>8.9598352214212071E-2</v>
      </c>
      <c r="U587" s="280"/>
      <c r="V587" s="272"/>
      <c r="W587" s="237">
        <v>10.7</v>
      </c>
      <c r="X587" s="149">
        <f t="shared" si="154"/>
        <v>9.7100000000000009</v>
      </c>
      <c r="Y587" s="149">
        <f t="shared" si="154"/>
        <v>0.86999999999999922</v>
      </c>
      <c r="Z587" s="149">
        <f t="shared" si="154"/>
        <v>8.9598352214212071E-2</v>
      </c>
      <c r="AA587" s="280"/>
    </row>
    <row r="588" spans="1:27" s="39" customFormat="1" ht="39" customHeight="1" x14ac:dyDescent="0.25">
      <c r="A588" s="18">
        <v>587</v>
      </c>
      <c r="B588" s="232" t="s">
        <v>2994</v>
      </c>
      <c r="C588" s="206" t="s">
        <v>2108</v>
      </c>
      <c r="D588" s="156" t="s">
        <v>3041</v>
      </c>
      <c r="E588" s="138" t="s">
        <v>2996</v>
      </c>
      <c r="F588" s="276">
        <v>15.42</v>
      </c>
      <c r="G588" s="158">
        <v>14.16</v>
      </c>
      <c r="H588" s="277">
        <v>15.42</v>
      </c>
      <c r="I588" s="280"/>
      <c r="J588" s="235" t="s">
        <v>26</v>
      </c>
      <c r="K588" s="235"/>
      <c r="L588" s="236">
        <v>41730</v>
      </c>
      <c r="M588" s="279" t="s">
        <v>2908</v>
      </c>
      <c r="N588" s="138">
        <v>6</v>
      </c>
      <c r="O588" s="143">
        <v>5</v>
      </c>
      <c r="P588" s="147"/>
      <c r="Q588" s="26">
        <v>16.8</v>
      </c>
      <c r="R588" s="27">
        <f t="shared" si="148"/>
        <v>15.42</v>
      </c>
      <c r="S588" s="28">
        <f t="shared" si="149"/>
        <v>1.3800000000000008</v>
      </c>
      <c r="T588" s="29">
        <f t="shared" si="155"/>
        <v>8.949416342412457E-2</v>
      </c>
      <c r="U588" s="280"/>
      <c r="V588" s="272"/>
      <c r="W588" s="237">
        <v>17</v>
      </c>
      <c r="X588" s="149">
        <f t="shared" si="154"/>
        <v>15.42</v>
      </c>
      <c r="Y588" s="149">
        <f t="shared" si="154"/>
        <v>1.3800000000000008</v>
      </c>
      <c r="Z588" s="149">
        <f t="shared" si="154"/>
        <v>8.949416342412457E-2</v>
      </c>
      <c r="AA588" s="280"/>
    </row>
    <row r="589" spans="1:27" s="39" customFormat="1" ht="39" customHeight="1" x14ac:dyDescent="0.25">
      <c r="A589" s="18">
        <v>588</v>
      </c>
      <c r="B589" s="232" t="s">
        <v>2994</v>
      </c>
      <c r="C589" s="206" t="s">
        <v>2108</v>
      </c>
      <c r="D589" s="156" t="s">
        <v>3042</v>
      </c>
      <c r="E589" s="138" t="s">
        <v>2996</v>
      </c>
      <c r="F589" s="276">
        <v>15.76</v>
      </c>
      <c r="G589" s="158">
        <v>14.48</v>
      </c>
      <c r="H589" s="277">
        <v>15.76</v>
      </c>
      <c r="I589" s="280"/>
      <c r="J589" s="235" t="s">
        <v>26</v>
      </c>
      <c r="K589" s="235"/>
      <c r="L589" s="236">
        <v>41730</v>
      </c>
      <c r="M589" s="279" t="s">
        <v>2908</v>
      </c>
      <c r="N589" s="138">
        <v>6</v>
      </c>
      <c r="O589" s="143">
        <v>5</v>
      </c>
      <c r="P589" s="147"/>
      <c r="Q589" s="26">
        <v>17.170000000000002</v>
      </c>
      <c r="R589" s="27">
        <f t="shared" si="148"/>
        <v>15.76</v>
      </c>
      <c r="S589" s="28">
        <f t="shared" si="149"/>
        <v>1.4100000000000019</v>
      </c>
      <c r="T589" s="29">
        <f t="shared" si="155"/>
        <v>8.9467005076142261E-2</v>
      </c>
      <c r="U589" s="280"/>
      <c r="V589" s="272"/>
      <c r="W589" s="237">
        <v>17.37</v>
      </c>
      <c r="X589" s="149">
        <f t="shared" si="154"/>
        <v>15.76</v>
      </c>
      <c r="Y589" s="149">
        <f t="shared" si="154"/>
        <v>1.4100000000000019</v>
      </c>
      <c r="Z589" s="149">
        <f t="shared" si="154"/>
        <v>8.9467005076142261E-2</v>
      </c>
      <c r="AA589" s="280"/>
    </row>
    <row r="590" spans="1:27" s="39" customFormat="1" ht="39" customHeight="1" x14ac:dyDescent="0.25">
      <c r="A590" s="18">
        <v>589</v>
      </c>
      <c r="B590" s="232" t="s">
        <v>2994</v>
      </c>
      <c r="C590" s="206" t="s">
        <v>2108</v>
      </c>
      <c r="D590" s="156" t="s">
        <v>3043</v>
      </c>
      <c r="E590" s="138" t="s">
        <v>2996</v>
      </c>
      <c r="F590" s="276">
        <v>25.14</v>
      </c>
      <c r="G590" s="158">
        <v>23.09</v>
      </c>
      <c r="H590" s="277">
        <v>25.14</v>
      </c>
      <c r="I590" s="280"/>
      <c r="J590" s="235" t="s">
        <v>26</v>
      </c>
      <c r="K590" s="235"/>
      <c r="L590" s="236">
        <v>41730</v>
      </c>
      <c r="M590" s="279" t="s">
        <v>2908</v>
      </c>
      <c r="N590" s="138">
        <v>6</v>
      </c>
      <c r="O590" s="143">
        <v>5</v>
      </c>
      <c r="P590" s="147"/>
      <c r="Q590" s="26">
        <v>27.38</v>
      </c>
      <c r="R590" s="27">
        <f t="shared" si="148"/>
        <v>25.14</v>
      </c>
      <c r="S590" s="28">
        <f t="shared" si="149"/>
        <v>2.2399999999999984</v>
      </c>
      <c r="T590" s="29">
        <f t="shared" si="155"/>
        <v>8.9101034208432711E-2</v>
      </c>
      <c r="U590" s="280"/>
      <c r="V590" s="272"/>
      <c r="W590" s="237">
        <v>27.71</v>
      </c>
      <c r="X590" s="149">
        <f t="shared" si="154"/>
        <v>25.14</v>
      </c>
      <c r="Y590" s="149">
        <f t="shared" si="154"/>
        <v>2.2399999999999984</v>
      </c>
      <c r="Z590" s="149">
        <f t="shared" si="154"/>
        <v>8.9101034208432711E-2</v>
      </c>
      <c r="AA590" s="280"/>
    </row>
    <row r="591" spans="1:27" s="39" customFormat="1" ht="39" customHeight="1" x14ac:dyDescent="0.25">
      <c r="A591" s="18">
        <v>590</v>
      </c>
      <c r="B591" s="232" t="s">
        <v>2994</v>
      </c>
      <c r="C591" s="206" t="s">
        <v>2108</v>
      </c>
      <c r="D591" s="156" t="s">
        <v>3044</v>
      </c>
      <c r="E591" s="138" t="s">
        <v>2996</v>
      </c>
      <c r="F591" s="276">
        <v>29.09</v>
      </c>
      <c r="G591" s="158">
        <v>26.71</v>
      </c>
      <c r="H591" s="277">
        <v>29.09</v>
      </c>
      <c r="I591" s="280"/>
      <c r="J591" s="235" t="s">
        <v>26</v>
      </c>
      <c r="K591" s="235"/>
      <c r="L591" s="236">
        <v>41730</v>
      </c>
      <c r="M591" s="279" t="s">
        <v>2908</v>
      </c>
      <c r="N591" s="138">
        <v>6</v>
      </c>
      <c r="O591" s="143">
        <v>5</v>
      </c>
      <c r="P591" s="147"/>
      <c r="Q591" s="26">
        <v>31.68</v>
      </c>
      <c r="R591" s="27">
        <f t="shared" si="148"/>
        <v>29.09</v>
      </c>
      <c r="S591" s="28">
        <f t="shared" si="149"/>
        <v>2.59</v>
      </c>
      <c r="T591" s="29">
        <f t="shared" si="155"/>
        <v>8.9034032313509787E-2</v>
      </c>
      <c r="U591" s="280"/>
      <c r="V591" s="272"/>
      <c r="W591" s="237">
        <v>32.06</v>
      </c>
      <c r="X591" s="149">
        <f t="shared" si="154"/>
        <v>29.09</v>
      </c>
      <c r="Y591" s="149">
        <f t="shared" si="154"/>
        <v>2.59</v>
      </c>
      <c r="Z591" s="149">
        <f t="shared" si="154"/>
        <v>8.9034032313509787E-2</v>
      </c>
      <c r="AA591" s="280"/>
    </row>
    <row r="592" spans="1:27" s="39" customFormat="1" ht="39" customHeight="1" x14ac:dyDescent="0.25">
      <c r="A592" s="18">
        <v>591</v>
      </c>
      <c r="B592" s="232" t="s">
        <v>2994</v>
      </c>
      <c r="C592" s="206" t="s">
        <v>2108</v>
      </c>
      <c r="D592" s="156" t="s">
        <v>3045</v>
      </c>
      <c r="E592" s="138" t="s">
        <v>2996</v>
      </c>
      <c r="F592" s="276">
        <v>33.04</v>
      </c>
      <c r="G592" s="158">
        <v>30.34</v>
      </c>
      <c r="H592" s="277">
        <v>33.04</v>
      </c>
      <c r="I592" s="280"/>
      <c r="J592" s="235" t="s">
        <v>26</v>
      </c>
      <c r="K592" s="235"/>
      <c r="L592" s="236">
        <v>41730</v>
      </c>
      <c r="M592" s="279" t="s">
        <v>2908</v>
      </c>
      <c r="N592" s="138">
        <v>6</v>
      </c>
      <c r="O592" s="143">
        <v>5</v>
      </c>
      <c r="P592" s="147"/>
      <c r="Q592" s="26">
        <v>35.979999999999997</v>
      </c>
      <c r="R592" s="27">
        <f t="shared" si="148"/>
        <v>33.04</v>
      </c>
      <c r="S592" s="28">
        <f t="shared" si="149"/>
        <v>2.9399999999999977</v>
      </c>
      <c r="T592" s="29">
        <f t="shared" si="155"/>
        <v>8.8983050847457557E-2</v>
      </c>
      <c r="U592" s="280"/>
      <c r="V592" s="272"/>
      <c r="W592" s="237">
        <v>36.409999999999997</v>
      </c>
      <c r="X592" s="149">
        <f t="shared" si="154"/>
        <v>33.04</v>
      </c>
      <c r="Y592" s="149">
        <f t="shared" si="154"/>
        <v>2.9399999999999977</v>
      </c>
      <c r="Z592" s="149">
        <f t="shared" si="154"/>
        <v>8.8983050847457557E-2</v>
      </c>
      <c r="AA592" s="280"/>
    </row>
    <row r="593" spans="1:27" s="39" customFormat="1" ht="39" customHeight="1" x14ac:dyDescent="0.25">
      <c r="A593" s="18">
        <v>592</v>
      </c>
      <c r="B593" s="232" t="s">
        <v>2994</v>
      </c>
      <c r="C593" s="206" t="s">
        <v>2108</v>
      </c>
      <c r="D593" s="156" t="s">
        <v>3046</v>
      </c>
      <c r="E593" s="138" t="s">
        <v>3004</v>
      </c>
      <c r="F593" s="276">
        <v>37.32</v>
      </c>
      <c r="G593" s="300">
        <f t="shared" ref="G593:G598" si="158">SUM(G592,3.93)</f>
        <v>34.270000000000003</v>
      </c>
      <c r="H593" s="277">
        <v>37.32</v>
      </c>
      <c r="I593" s="303"/>
      <c r="J593" s="235" t="s">
        <v>26</v>
      </c>
      <c r="K593" s="235"/>
      <c r="L593" s="236">
        <v>41730</v>
      </c>
      <c r="M593" s="279" t="s">
        <v>2908</v>
      </c>
      <c r="N593" s="138">
        <v>6</v>
      </c>
      <c r="O593" s="143">
        <v>5</v>
      </c>
      <c r="P593" s="147"/>
      <c r="Q593" s="26">
        <v>40.65</v>
      </c>
      <c r="R593" s="27">
        <f t="shared" si="148"/>
        <v>37.32</v>
      </c>
      <c r="S593" s="28">
        <f t="shared" si="149"/>
        <v>3.3299999999999983</v>
      </c>
      <c r="T593" s="29">
        <f t="shared" si="155"/>
        <v>8.9228295819935646E-2</v>
      </c>
      <c r="U593" s="280"/>
      <c r="V593" s="272"/>
      <c r="W593" s="237">
        <v>41.129999999999995</v>
      </c>
      <c r="X593" s="149">
        <f t="shared" si="154"/>
        <v>37.32</v>
      </c>
      <c r="Y593" s="149">
        <f t="shared" si="154"/>
        <v>3.3299999999999983</v>
      </c>
      <c r="Z593" s="149">
        <f t="shared" si="154"/>
        <v>8.9228295819935646E-2</v>
      </c>
      <c r="AA593" s="280"/>
    </row>
    <row r="594" spans="1:27" s="39" customFormat="1" ht="39" customHeight="1" x14ac:dyDescent="0.25">
      <c r="A594" s="18">
        <v>593</v>
      </c>
      <c r="B594" s="232" t="s">
        <v>2994</v>
      </c>
      <c r="C594" s="206" t="s">
        <v>2108</v>
      </c>
      <c r="D594" s="156" t="s">
        <v>3047</v>
      </c>
      <c r="E594" s="138" t="s">
        <v>3004</v>
      </c>
      <c r="F594" s="276">
        <v>41.6</v>
      </c>
      <c r="G594" s="300">
        <f t="shared" si="158"/>
        <v>38.200000000000003</v>
      </c>
      <c r="H594" s="277">
        <v>41.6</v>
      </c>
      <c r="I594" s="303"/>
      <c r="J594" s="235" t="s">
        <v>26</v>
      </c>
      <c r="K594" s="235"/>
      <c r="L594" s="236">
        <v>41730</v>
      </c>
      <c r="M594" s="279" t="s">
        <v>2908</v>
      </c>
      <c r="N594" s="138">
        <v>6</v>
      </c>
      <c r="O594" s="143">
        <v>5</v>
      </c>
      <c r="P594" s="147"/>
      <c r="Q594" s="26">
        <v>45.32</v>
      </c>
      <c r="R594" s="27">
        <f t="shared" si="148"/>
        <v>41.6</v>
      </c>
      <c r="S594" s="28">
        <f t="shared" si="149"/>
        <v>3.7199999999999989</v>
      </c>
      <c r="T594" s="29">
        <f t="shared" si="155"/>
        <v>8.9423076923076897E-2</v>
      </c>
      <c r="U594" s="280"/>
      <c r="V594" s="272"/>
      <c r="W594" s="237">
        <v>45.849999999999994</v>
      </c>
      <c r="X594" s="149">
        <f t="shared" si="154"/>
        <v>41.6</v>
      </c>
      <c r="Y594" s="149">
        <f t="shared" si="154"/>
        <v>3.7199999999999989</v>
      </c>
      <c r="Z594" s="149">
        <f t="shared" si="154"/>
        <v>8.9423076923076897E-2</v>
      </c>
      <c r="AA594" s="280"/>
    </row>
    <row r="595" spans="1:27" s="39" customFormat="1" ht="39" customHeight="1" x14ac:dyDescent="0.25">
      <c r="A595" s="18">
        <v>594</v>
      </c>
      <c r="B595" s="232" t="s">
        <v>2994</v>
      </c>
      <c r="C595" s="206" t="s">
        <v>2108</v>
      </c>
      <c r="D595" s="156" t="s">
        <v>3048</v>
      </c>
      <c r="E595" s="138" t="s">
        <v>3004</v>
      </c>
      <c r="F595" s="276">
        <v>45.88</v>
      </c>
      <c r="G595" s="300">
        <f t="shared" si="158"/>
        <v>42.13</v>
      </c>
      <c r="H595" s="277">
        <v>45.88</v>
      </c>
      <c r="I595" s="303"/>
      <c r="J595" s="235" t="s">
        <v>26</v>
      </c>
      <c r="K595" s="235"/>
      <c r="L595" s="236">
        <v>41730</v>
      </c>
      <c r="M595" s="279" t="s">
        <v>2908</v>
      </c>
      <c r="N595" s="138">
        <v>6</v>
      </c>
      <c r="O595" s="143">
        <v>5</v>
      </c>
      <c r="P595" s="147"/>
      <c r="Q595" s="26">
        <v>49.99</v>
      </c>
      <c r="R595" s="27">
        <f t="shared" si="148"/>
        <v>45.88</v>
      </c>
      <c r="S595" s="28">
        <f t="shared" si="149"/>
        <v>4.1099999999999994</v>
      </c>
      <c r="T595" s="29">
        <f t="shared" si="155"/>
        <v>8.9581517000871816E-2</v>
      </c>
      <c r="U595" s="280"/>
      <c r="V595" s="272"/>
      <c r="W595" s="237">
        <v>50.569999999999993</v>
      </c>
      <c r="X595" s="149">
        <f t="shared" si="154"/>
        <v>45.88</v>
      </c>
      <c r="Y595" s="149">
        <f t="shared" si="154"/>
        <v>4.1099999999999994</v>
      </c>
      <c r="Z595" s="149">
        <f t="shared" si="154"/>
        <v>8.9581517000871816E-2</v>
      </c>
      <c r="AA595" s="280"/>
    </row>
    <row r="596" spans="1:27" s="39" customFormat="1" ht="39" customHeight="1" x14ac:dyDescent="0.25">
      <c r="A596" s="18">
        <v>595</v>
      </c>
      <c r="B596" s="232" t="s">
        <v>2994</v>
      </c>
      <c r="C596" s="206" t="s">
        <v>2108</v>
      </c>
      <c r="D596" s="156" t="s">
        <v>3049</v>
      </c>
      <c r="E596" s="138" t="s">
        <v>3004</v>
      </c>
      <c r="F596" s="276">
        <v>50.160000000000004</v>
      </c>
      <c r="G596" s="300">
        <f t="shared" si="158"/>
        <v>46.06</v>
      </c>
      <c r="H596" s="277">
        <v>50.160000000000004</v>
      </c>
      <c r="I596" s="303"/>
      <c r="J596" s="235" t="s">
        <v>26</v>
      </c>
      <c r="K596" s="235"/>
      <c r="L596" s="236">
        <v>41730</v>
      </c>
      <c r="M596" s="279" t="s">
        <v>2908</v>
      </c>
      <c r="N596" s="138">
        <v>6</v>
      </c>
      <c r="O596" s="143">
        <v>5</v>
      </c>
      <c r="P596" s="147"/>
      <c r="Q596" s="26">
        <v>54.660000000000004</v>
      </c>
      <c r="R596" s="27">
        <f t="shared" si="148"/>
        <v>50.160000000000004</v>
      </c>
      <c r="S596" s="28">
        <f t="shared" si="149"/>
        <v>4.5</v>
      </c>
      <c r="T596" s="29">
        <f t="shared" si="155"/>
        <v>8.9712918660287078E-2</v>
      </c>
      <c r="U596" s="280"/>
      <c r="V596" s="272"/>
      <c r="W596" s="237">
        <v>55.289999999999992</v>
      </c>
      <c r="X596" s="149">
        <f t="shared" si="154"/>
        <v>50.160000000000004</v>
      </c>
      <c r="Y596" s="149">
        <f t="shared" si="154"/>
        <v>4.5</v>
      </c>
      <c r="Z596" s="149">
        <f t="shared" si="154"/>
        <v>8.9712918660287078E-2</v>
      </c>
      <c r="AA596" s="280"/>
    </row>
    <row r="597" spans="1:27" s="39" customFormat="1" ht="39" customHeight="1" x14ac:dyDescent="0.25">
      <c r="A597" s="18">
        <v>596</v>
      </c>
      <c r="B597" s="232" t="s">
        <v>2994</v>
      </c>
      <c r="C597" s="206" t="s">
        <v>2108</v>
      </c>
      <c r="D597" s="156" t="s">
        <v>3050</v>
      </c>
      <c r="E597" s="138" t="s">
        <v>3004</v>
      </c>
      <c r="F597" s="276">
        <v>54.440000000000005</v>
      </c>
      <c r="G597" s="300">
        <f t="shared" si="158"/>
        <v>49.99</v>
      </c>
      <c r="H597" s="277">
        <v>54.440000000000005</v>
      </c>
      <c r="I597" s="303"/>
      <c r="J597" s="235" t="s">
        <v>26</v>
      </c>
      <c r="K597" s="235"/>
      <c r="L597" s="236">
        <v>41730</v>
      </c>
      <c r="M597" s="279" t="s">
        <v>2908</v>
      </c>
      <c r="N597" s="138">
        <v>6</v>
      </c>
      <c r="O597" s="143">
        <v>5</v>
      </c>
      <c r="P597" s="147"/>
      <c r="Q597" s="26">
        <v>59.330000000000005</v>
      </c>
      <c r="R597" s="27">
        <f t="shared" si="148"/>
        <v>54.440000000000005</v>
      </c>
      <c r="S597" s="28">
        <f t="shared" si="149"/>
        <v>4.8900000000000006</v>
      </c>
      <c r="T597" s="29">
        <f t="shared" si="155"/>
        <v>8.9823659074210138E-2</v>
      </c>
      <c r="U597" s="280"/>
      <c r="V597" s="272"/>
      <c r="W597" s="237">
        <v>60.009999999999991</v>
      </c>
      <c r="X597" s="149">
        <f t="shared" si="154"/>
        <v>54.440000000000005</v>
      </c>
      <c r="Y597" s="149">
        <f t="shared" si="154"/>
        <v>4.8900000000000006</v>
      </c>
      <c r="Z597" s="149">
        <f t="shared" si="154"/>
        <v>8.9823659074210138E-2</v>
      </c>
      <c r="AA597" s="280"/>
    </row>
    <row r="598" spans="1:27" s="39" customFormat="1" ht="39" customHeight="1" x14ac:dyDescent="0.25">
      <c r="A598" s="18">
        <v>597</v>
      </c>
      <c r="B598" s="232" t="s">
        <v>2994</v>
      </c>
      <c r="C598" s="206" t="s">
        <v>2108</v>
      </c>
      <c r="D598" s="156" t="s">
        <v>3051</v>
      </c>
      <c r="E598" s="138" t="s">
        <v>3004</v>
      </c>
      <c r="F598" s="276">
        <v>58.720000000000006</v>
      </c>
      <c r="G598" s="300">
        <f t="shared" si="158"/>
        <v>53.92</v>
      </c>
      <c r="H598" s="277">
        <v>58.720000000000006</v>
      </c>
      <c r="I598" s="303"/>
      <c r="J598" s="235" t="s">
        <v>26</v>
      </c>
      <c r="K598" s="235"/>
      <c r="L598" s="236">
        <v>41730</v>
      </c>
      <c r="M598" s="279" t="s">
        <v>2908</v>
      </c>
      <c r="N598" s="138">
        <v>6</v>
      </c>
      <c r="O598" s="143">
        <v>5</v>
      </c>
      <c r="P598" s="147"/>
      <c r="Q598" s="26">
        <v>64</v>
      </c>
      <c r="R598" s="27">
        <f t="shared" si="148"/>
        <v>58.720000000000006</v>
      </c>
      <c r="S598" s="28">
        <f t="shared" si="149"/>
        <v>5.279999999999994</v>
      </c>
      <c r="T598" s="29">
        <f t="shared" si="155"/>
        <v>8.9918256130790075E-2</v>
      </c>
      <c r="U598" s="280"/>
      <c r="V598" s="272"/>
      <c r="W598" s="237">
        <v>64.72999999999999</v>
      </c>
      <c r="X598" s="149">
        <f t="shared" si="154"/>
        <v>58.720000000000006</v>
      </c>
      <c r="Y598" s="149">
        <f t="shared" si="154"/>
        <v>5.279999999999994</v>
      </c>
      <c r="Z598" s="149">
        <f t="shared" si="154"/>
        <v>8.9918256130790075E-2</v>
      </c>
      <c r="AA598" s="280"/>
    </row>
    <row r="599" spans="1:27" s="39" customFormat="1" ht="39" customHeight="1" x14ac:dyDescent="0.25">
      <c r="A599" s="18">
        <v>598</v>
      </c>
      <c r="B599" s="232" t="s">
        <v>2994</v>
      </c>
      <c r="C599" s="206" t="s">
        <v>2108</v>
      </c>
      <c r="D599" s="156" t="s">
        <v>3052</v>
      </c>
      <c r="E599" s="138" t="s">
        <v>3004</v>
      </c>
      <c r="F599" s="276">
        <v>7.06</v>
      </c>
      <c r="G599" s="300">
        <v>6.48</v>
      </c>
      <c r="H599" s="277">
        <v>7.06</v>
      </c>
      <c r="I599" s="303"/>
      <c r="J599" s="235" t="s">
        <v>26</v>
      </c>
      <c r="K599" s="235"/>
      <c r="L599" s="236">
        <v>41730</v>
      </c>
      <c r="M599" s="279" t="s">
        <v>2908</v>
      </c>
      <c r="N599" s="138">
        <v>6</v>
      </c>
      <c r="O599" s="143">
        <v>5</v>
      </c>
      <c r="P599" s="147"/>
      <c r="Q599" s="26">
        <v>7.69</v>
      </c>
      <c r="R599" s="27">
        <f t="shared" si="148"/>
        <v>7.06</v>
      </c>
      <c r="S599" s="28">
        <f t="shared" si="149"/>
        <v>0.63000000000000078</v>
      </c>
      <c r="T599" s="29">
        <f t="shared" si="155"/>
        <v>8.9235127478753659E-2</v>
      </c>
      <c r="U599" s="280"/>
      <c r="V599" s="272"/>
      <c r="W599" s="237">
        <v>7.78</v>
      </c>
      <c r="X599" s="149">
        <f t="shared" si="154"/>
        <v>7.06</v>
      </c>
      <c r="Y599" s="149">
        <f t="shared" si="154"/>
        <v>0.63000000000000078</v>
      </c>
      <c r="Z599" s="149">
        <f t="shared" si="154"/>
        <v>8.9235127478753659E-2</v>
      </c>
      <c r="AA599" s="280"/>
    </row>
    <row r="600" spans="1:27" s="39" customFormat="1" ht="39" customHeight="1" x14ac:dyDescent="0.25">
      <c r="A600" s="18">
        <v>599</v>
      </c>
      <c r="B600" s="232" t="s">
        <v>2994</v>
      </c>
      <c r="C600" s="206" t="s">
        <v>2108</v>
      </c>
      <c r="D600" s="156" t="s">
        <v>2921</v>
      </c>
      <c r="E600" s="138" t="s">
        <v>3053</v>
      </c>
      <c r="F600" s="276">
        <v>4.74</v>
      </c>
      <c r="G600" s="158">
        <v>4.59</v>
      </c>
      <c r="H600" s="277">
        <v>4.74</v>
      </c>
      <c r="I600" s="280"/>
      <c r="J600" s="235" t="s">
        <v>26</v>
      </c>
      <c r="K600" s="235"/>
      <c r="L600" s="236">
        <v>41730</v>
      </c>
      <c r="M600" s="279" t="s">
        <v>2908</v>
      </c>
      <c r="N600" s="138">
        <v>6</v>
      </c>
      <c r="O600" s="143">
        <v>5</v>
      </c>
      <c r="P600" s="147"/>
      <c r="Q600" s="26">
        <v>4.91</v>
      </c>
      <c r="R600" s="27">
        <f t="shared" si="148"/>
        <v>4.74</v>
      </c>
      <c r="S600" s="28">
        <f t="shared" si="149"/>
        <v>0.16999999999999993</v>
      </c>
      <c r="T600" s="29">
        <f t="shared" si="155"/>
        <v>3.5864978902953572E-2</v>
      </c>
      <c r="U600" s="280"/>
      <c r="V600" s="272"/>
      <c r="W600" s="237">
        <v>4.97</v>
      </c>
      <c r="X600" s="149">
        <f t="shared" si="154"/>
        <v>4.74</v>
      </c>
      <c r="Y600" s="149">
        <f t="shared" si="154"/>
        <v>0.16999999999999993</v>
      </c>
      <c r="Z600" s="149">
        <f t="shared" si="154"/>
        <v>3.5864978902953572E-2</v>
      </c>
      <c r="AA600" s="280"/>
    </row>
    <row r="601" spans="1:27" s="39" customFormat="1" ht="39" customHeight="1" x14ac:dyDescent="0.25">
      <c r="A601" s="18">
        <v>600</v>
      </c>
      <c r="B601" s="232" t="s">
        <v>2994</v>
      </c>
      <c r="C601" s="206" t="s">
        <v>2108</v>
      </c>
      <c r="D601" s="156" t="s">
        <v>3054</v>
      </c>
      <c r="E601" s="138" t="s">
        <v>3053</v>
      </c>
      <c r="F601" s="276">
        <v>4.8899999999999997</v>
      </c>
      <c r="G601" s="158">
        <v>4.7300000000000004</v>
      </c>
      <c r="H601" s="277">
        <v>4.8899999999999997</v>
      </c>
      <c r="I601" s="280"/>
      <c r="J601" s="235" t="s">
        <v>26</v>
      </c>
      <c r="K601" s="235"/>
      <c r="L601" s="236">
        <v>41730</v>
      </c>
      <c r="M601" s="279" t="s">
        <v>2908</v>
      </c>
      <c r="N601" s="138">
        <v>6</v>
      </c>
      <c r="O601" s="143">
        <v>5</v>
      </c>
      <c r="P601" s="147"/>
      <c r="Q601" s="26">
        <v>5.07</v>
      </c>
      <c r="R601" s="27">
        <f t="shared" si="148"/>
        <v>4.8899999999999997</v>
      </c>
      <c r="S601" s="28">
        <f t="shared" si="149"/>
        <v>0.1800000000000006</v>
      </c>
      <c r="T601" s="29">
        <f t="shared" si="155"/>
        <v>3.6809815950920373E-2</v>
      </c>
      <c r="U601" s="280"/>
      <c r="V601" s="272"/>
      <c r="W601" s="237">
        <v>5.13</v>
      </c>
      <c r="X601" s="149">
        <f t="shared" si="154"/>
        <v>4.8899999999999997</v>
      </c>
      <c r="Y601" s="149">
        <f t="shared" si="154"/>
        <v>0.1800000000000006</v>
      </c>
      <c r="Z601" s="149">
        <f t="shared" si="154"/>
        <v>3.6809815950920373E-2</v>
      </c>
      <c r="AA601" s="280"/>
    </row>
    <row r="602" spans="1:27" s="39" customFormat="1" ht="39" customHeight="1" x14ac:dyDescent="0.25">
      <c r="A602" s="18">
        <v>601</v>
      </c>
      <c r="B602" s="232" t="s">
        <v>2994</v>
      </c>
      <c r="C602" s="206" t="s">
        <v>2108</v>
      </c>
      <c r="D602" s="156" t="s">
        <v>3055</v>
      </c>
      <c r="E602" s="138" t="s">
        <v>3053</v>
      </c>
      <c r="F602" s="276">
        <v>5.88</v>
      </c>
      <c r="G602" s="158">
        <v>5.69</v>
      </c>
      <c r="H602" s="277">
        <v>5.88</v>
      </c>
      <c r="I602" s="280"/>
      <c r="J602" s="235" t="s">
        <v>26</v>
      </c>
      <c r="K602" s="235"/>
      <c r="L602" s="236">
        <v>41730</v>
      </c>
      <c r="M602" s="279" t="s">
        <v>2908</v>
      </c>
      <c r="N602" s="138">
        <v>6</v>
      </c>
      <c r="O602" s="143">
        <v>5</v>
      </c>
      <c r="P602" s="147"/>
      <c r="Q602" s="26">
        <v>6.09</v>
      </c>
      <c r="R602" s="27">
        <f t="shared" si="148"/>
        <v>5.88</v>
      </c>
      <c r="S602" s="28">
        <f t="shared" si="149"/>
        <v>0.20999999999999996</v>
      </c>
      <c r="T602" s="29">
        <f t="shared" si="155"/>
        <v>3.5714285714285712E-2</v>
      </c>
      <c r="U602" s="280"/>
      <c r="V602" s="272"/>
      <c r="W602" s="237">
        <v>6.16</v>
      </c>
      <c r="X602" s="149">
        <f t="shared" si="154"/>
        <v>5.88</v>
      </c>
      <c r="Y602" s="149">
        <f t="shared" si="154"/>
        <v>0.20999999999999996</v>
      </c>
      <c r="Z602" s="149">
        <f t="shared" si="154"/>
        <v>3.5714285714285712E-2</v>
      </c>
      <c r="AA602" s="280"/>
    </row>
    <row r="603" spans="1:27" s="39" customFormat="1" ht="39" customHeight="1" x14ac:dyDescent="0.25">
      <c r="A603" s="18">
        <v>602</v>
      </c>
      <c r="B603" s="232" t="s">
        <v>2994</v>
      </c>
      <c r="C603" s="206" t="s">
        <v>2108</v>
      </c>
      <c r="D603" s="156" t="s">
        <v>2925</v>
      </c>
      <c r="E603" s="138" t="s">
        <v>3053</v>
      </c>
      <c r="F603" s="276">
        <v>8.9</v>
      </c>
      <c r="G603" s="158">
        <v>8.6199999999999992</v>
      </c>
      <c r="H603" s="277">
        <v>8.9</v>
      </c>
      <c r="I603" s="280"/>
      <c r="J603" s="235" t="s">
        <v>26</v>
      </c>
      <c r="K603" s="235"/>
      <c r="L603" s="236">
        <v>41730</v>
      </c>
      <c r="M603" s="279" t="s">
        <v>2908</v>
      </c>
      <c r="N603" s="138">
        <v>6</v>
      </c>
      <c r="O603" s="143">
        <v>5</v>
      </c>
      <c r="P603" s="147"/>
      <c r="Q603" s="26">
        <v>9.2200000000000006</v>
      </c>
      <c r="R603" s="27">
        <f t="shared" si="148"/>
        <v>8.9</v>
      </c>
      <c r="S603" s="28">
        <f t="shared" si="149"/>
        <v>0.32000000000000028</v>
      </c>
      <c r="T603" s="29">
        <f t="shared" si="155"/>
        <v>3.5955056179775312E-2</v>
      </c>
      <c r="U603" s="280"/>
      <c r="V603" s="272"/>
      <c r="W603" s="237">
        <v>9.33</v>
      </c>
      <c r="X603" s="149">
        <f t="shared" si="154"/>
        <v>8.9</v>
      </c>
      <c r="Y603" s="149">
        <f t="shared" si="154"/>
        <v>0.32000000000000028</v>
      </c>
      <c r="Z603" s="149">
        <f t="shared" si="154"/>
        <v>3.5955056179775312E-2</v>
      </c>
      <c r="AA603" s="280"/>
    </row>
    <row r="604" spans="1:27" s="39" customFormat="1" ht="39" customHeight="1" x14ac:dyDescent="0.25">
      <c r="A604" s="18">
        <v>603</v>
      </c>
      <c r="B604" s="232" t="s">
        <v>2994</v>
      </c>
      <c r="C604" s="206" t="s">
        <v>2108</v>
      </c>
      <c r="D604" s="156" t="s">
        <v>2926</v>
      </c>
      <c r="E604" s="138" t="s">
        <v>3053</v>
      </c>
      <c r="F604" s="276">
        <v>10.48</v>
      </c>
      <c r="G604" s="158">
        <v>10.14</v>
      </c>
      <c r="H604" s="277">
        <v>10.48</v>
      </c>
      <c r="I604" s="280"/>
      <c r="J604" s="235" t="s">
        <v>26</v>
      </c>
      <c r="K604" s="235"/>
      <c r="L604" s="236">
        <v>41730</v>
      </c>
      <c r="M604" s="279" t="s">
        <v>2908</v>
      </c>
      <c r="N604" s="138">
        <v>6</v>
      </c>
      <c r="O604" s="143">
        <v>5</v>
      </c>
      <c r="P604" s="147"/>
      <c r="Q604" s="26">
        <v>10.86</v>
      </c>
      <c r="R604" s="27">
        <f t="shared" si="148"/>
        <v>10.48</v>
      </c>
      <c r="S604" s="28">
        <f t="shared" si="149"/>
        <v>0.37999999999999901</v>
      </c>
      <c r="T604" s="29">
        <f t="shared" si="155"/>
        <v>3.6259541984732725E-2</v>
      </c>
      <c r="U604" s="280"/>
      <c r="V604" s="272"/>
      <c r="W604" s="237">
        <v>10.99</v>
      </c>
      <c r="X604" s="149">
        <f t="shared" si="154"/>
        <v>10.48</v>
      </c>
      <c r="Y604" s="149">
        <f t="shared" si="154"/>
        <v>0.37999999999999901</v>
      </c>
      <c r="Z604" s="149">
        <f t="shared" si="154"/>
        <v>3.6259541984732725E-2</v>
      </c>
      <c r="AA604" s="280"/>
    </row>
    <row r="605" spans="1:27" s="39" customFormat="1" ht="39" customHeight="1" x14ac:dyDescent="0.25">
      <c r="A605" s="18">
        <v>604</v>
      </c>
      <c r="B605" s="232" t="s">
        <v>2994</v>
      </c>
      <c r="C605" s="206" t="s">
        <v>2108</v>
      </c>
      <c r="D605" s="156" t="s">
        <v>2927</v>
      </c>
      <c r="E605" s="138" t="s">
        <v>3053</v>
      </c>
      <c r="F605" s="276">
        <v>27.74</v>
      </c>
      <c r="G605" s="158">
        <v>26.86</v>
      </c>
      <c r="H605" s="277">
        <v>27.74</v>
      </c>
      <c r="I605" s="280"/>
      <c r="J605" s="235" t="s">
        <v>26</v>
      </c>
      <c r="K605" s="235"/>
      <c r="L605" s="236">
        <v>41730</v>
      </c>
      <c r="M605" s="279" t="s">
        <v>2908</v>
      </c>
      <c r="N605" s="138">
        <v>6</v>
      </c>
      <c r="O605" s="143">
        <v>5</v>
      </c>
      <c r="P605" s="147"/>
      <c r="Q605" s="26">
        <v>28.74</v>
      </c>
      <c r="R605" s="27">
        <f t="shared" si="148"/>
        <v>27.74</v>
      </c>
      <c r="S605" s="28">
        <f t="shared" si="149"/>
        <v>1</v>
      </c>
      <c r="T605" s="29">
        <f t="shared" si="155"/>
        <v>3.6049026676279745E-2</v>
      </c>
      <c r="U605" s="280"/>
      <c r="V605" s="272"/>
      <c r="W605" s="237">
        <v>29.09</v>
      </c>
      <c r="X605" s="149">
        <f t="shared" si="154"/>
        <v>27.74</v>
      </c>
      <c r="Y605" s="149">
        <f t="shared" si="154"/>
        <v>1</v>
      </c>
      <c r="Z605" s="149">
        <f t="shared" si="154"/>
        <v>3.6049026676279745E-2</v>
      </c>
      <c r="AA605" s="280"/>
    </row>
    <row r="606" spans="1:27" s="39" customFormat="1" ht="39" customHeight="1" x14ac:dyDescent="0.25">
      <c r="A606" s="18">
        <v>605</v>
      </c>
      <c r="B606" s="232" t="s">
        <v>2994</v>
      </c>
      <c r="C606" s="206" t="s">
        <v>2108</v>
      </c>
      <c r="D606" s="156" t="s">
        <v>2928</v>
      </c>
      <c r="E606" s="138" t="s">
        <v>3053</v>
      </c>
      <c r="F606" s="276">
        <v>37.82</v>
      </c>
      <c r="G606" s="158">
        <v>36.61</v>
      </c>
      <c r="H606" s="277">
        <v>37.82</v>
      </c>
      <c r="I606" s="280"/>
      <c r="J606" s="235" t="s">
        <v>26</v>
      </c>
      <c r="K606" s="235"/>
      <c r="L606" s="236">
        <v>41730</v>
      </c>
      <c r="M606" s="279" t="s">
        <v>2908</v>
      </c>
      <c r="N606" s="138">
        <v>6</v>
      </c>
      <c r="O606" s="143">
        <v>5</v>
      </c>
      <c r="P606" s="147"/>
      <c r="Q606" s="26">
        <v>39.18</v>
      </c>
      <c r="R606" s="27">
        <f t="shared" ref="R606:R669" si="159">IF(O606=1,INT(F606*$U$1*10000)/10000,F606)</f>
        <v>37.82</v>
      </c>
      <c r="S606" s="28">
        <f t="shared" ref="S606:S669" si="160">Q606-F606</f>
        <v>1.3599999999999994</v>
      </c>
      <c r="T606" s="29">
        <f t="shared" si="155"/>
        <v>3.5959809624537264E-2</v>
      </c>
      <c r="U606" s="280"/>
      <c r="V606" s="272"/>
      <c r="W606" s="237">
        <v>39.65</v>
      </c>
      <c r="X606" s="149">
        <f t="shared" si="154"/>
        <v>37.82</v>
      </c>
      <c r="Y606" s="149">
        <f t="shared" si="154"/>
        <v>1.3599999999999994</v>
      </c>
      <c r="Z606" s="149">
        <f t="shared" si="154"/>
        <v>3.5959809624537264E-2</v>
      </c>
      <c r="AA606" s="280"/>
    </row>
    <row r="607" spans="1:27" s="39" customFormat="1" ht="39" customHeight="1" x14ac:dyDescent="0.25">
      <c r="A607" s="18">
        <v>606</v>
      </c>
      <c r="B607" s="232" t="s">
        <v>2994</v>
      </c>
      <c r="C607" s="206" t="s">
        <v>2108</v>
      </c>
      <c r="D607" s="156" t="s">
        <v>2929</v>
      </c>
      <c r="E607" s="138" t="s">
        <v>3053</v>
      </c>
      <c r="F607" s="276">
        <v>64.819999999999993</v>
      </c>
      <c r="G607" s="158">
        <v>62.75</v>
      </c>
      <c r="H607" s="277">
        <v>64.819999999999993</v>
      </c>
      <c r="I607" s="280"/>
      <c r="J607" s="235" t="s">
        <v>26</v>
      </c>
      <c r="K607" s="235"/>
      <c r="L607" s="236">
        <v>41730</v>
      </c>
      <c r="M607" s="279" t="s">
        <v>2908</v>
      </c>
      <c r="N607" s="138">
        <v>6</v>
      </c>
      <c r="O607" s="143">
        <v>5</v>
      </c>
      <c r="P607" s="147"/>
      <c r="Q607" s="26">
        <v>67.150000000000006</v>
      </c>
      <c r="R607" s="27">
        <f t="shared" si="159"/>
        <v>64.819999999999993</v>
      </c>
      <c r="S607" s="28">
        <f t="shared" si="160"/>
        <v>2.3300000000000125</v>
      </c>
      <c r="T607" s="29">
        <f t="shared" si="155"/>
        <v>3.5945695772909791E-2</v>
      </c>
      <c r="U607" s="280"/>
      <c r="V607" s="272"/>
      <c r="W607" s="237">
        <v>67.959999999999994</v>
      </c>
      <c r="X607" s="149">
        <f t="shared" si="154"/>
        <v>64.819999999999993</v>
      </c>
      <c r="Y607" s="149">
        <f t="shared" si="154"/>
        <v>2.3300000000000125</v>
      </c>
      <c r="Z607" s="149">
        <f t="shared" si="154"/>
        <v>3.5945695772909791E-2</v>
      </c>
      <c r="AA607" s="280"/>
    </row>
    <row r="608" spans="1:27" s="39" customFormat="1" ht="39" customHeight="1" x14ac:dyDescent="0.25">
      <c r="A608" s="18">
        <v>607</v>
      </c>
      <c r="B608" s="232" t="s">
        <v>2994</v>
      </c>
      <c r="C608" s="206" t="s">
        <v>2108</v>
      </c>
      <c r="D608" s="232" t="s">
        <v>3056</v>
      </c>
      <c r="E608" s="138" t="s">
        <v>3053</v>
      </c>
      <c r="F608" s="276">
        <v>169.25</v>
      </c>
      <c r="G608" s="158">
        <v>163.84</v>
      </c>
      <c r="H608" s="277">
        <v>169.25</v>
      </c>
      <c r="I608" s="280"/>
      <c r="J608" s="235" t="s">
        <v>26</v>
      </c>
      <c r="K608" s="235"/>
      <c r="L608" s="236">
        <v>41730</v>
      </c>
      <c r="M608" s="279" t="s">
        <v>2908</v>
      </c>
      <c r="N608" s="138">
        <v>6</v>
      </c>
      <c r="O608" s="143">
        <v>5</v>
      </c>
      <c r="P608" s="147"/>
      <c r="Q608" s="26">
        <v>175.34</v>
      </c>
      <c r="R608" s="27">
        <f t="shared" si="159"/>
        <v>169.25</v>
      </c>
      <c r="S608" s="28">
        <f t="shared" si="160"/>
        <v>6.0900000000000034</v>
      </c>
      <c r="T608" s="29">
        <f t="shared" si="155"/>
        <v>3.598227474150667E-2</v>
      </c>
      <c r="U608" s="280"/>
      <c r="V608" s="272"/>
      <c r="W608" s="237">
        <v>177.44</v>
      </c>
      <c r="X608" s="149">
        <f t="shared" ref="X608:Z671" si="161">R608</f>
        <v>169.25</v>
      </c>
      <c r="Y608" s="149">
        <f t="shared" si="161"/>
        <v>6.0900000000000034</v>
      </c>
      <c r="Z608" s="149">
        <f t="shared" si="161"/>
        <v>3.598227474150667E-2</v>
      </c>
      <c r="AA608" s="280"/>
    </row>
    <row r="609" spans="1:27" s="39" customFormat="1" ht="39" customHeight="1" x14ac:dyDescent="0.25">
      <c r="A609" s="18">
        <v>608</v>
      </c>
      <c r="B609" s="232" t="s">
        <v>2994</v>
      </c>
      <c r="C609" s="206" t="s">
        <v>2108</v>
      </c>
      <c r="D609" s="156" t="s">
        <v>3057</v>
      </c>
      <c r="E609" s="138" t="s">
        <v>3058</v>
      </c>
      <c r="F609" s="276">
        <v>0</v>
      </c>
      <c r="G609" s="184">
        <v>0</v>
      </c>
      <c r="H609" s="277">
        <v>0</v>
      </c>
      <c r="I609" s="280"/>
      <c r="J609" s="235" t="s">
        <v>26</v>
      </c>
      <c r="K609" s="235"/>
      <c r="L609" s="236">
        <v>41730</v>
      </c>
      <c r="M609" s="279" t="s">
        <v>2908</v>
      </c>
      <c r="N609" s="138">
        <v>6</v>
      </c>
      <c r="O609" s="143">
        <v>5</v>
      </c>
      <c r="P609" s="147"/>
      <c r="Q609" s="26">
        <v>0</v>
      </c>
      <c r="R609" s="27">
        <f t="shared" si="159"/>
        <v>0</v>
      </c>
      <c r="S609" s="28">
        <f t="shared" si="160"/>
        <v>0</v>
      </c>
      <c r="T609" s="29">
        <f t="shared" ref="T609:T672" si="162">IF(F609&lt;&gt;0,S609/F609,0)</f>
        <v>0</v>
      </c>
      <c r="U609" s="280"/>
      <c r="V609" s="272"/>
      <c r="W609" s="237">
        <v>0</v>
      </c>
      <c r="X609" s="149">
        <f t="shared" si="161"/>
        <v>0</v>
      </c>
      <c r="Y609" s="149">
        <f t="shared" si="161"/>
        <v>0</v>
      </c>
      <c r="Z609" s="149">
        <f t="shared" si="161"/>
        <v>0</v>
      </c>
      <c r="AA609" s="280"/>
    </row>
    <row r="610" spans="1:27" s="39" customFormat="1" ht="39" customHeight="1" x14ac:dyDescent="0.25">
      <c r="A610" s="18">
        <v>609</v>
      </c>
      <c r="B610" s="232" t="s">
        <v>2994</v>
      </c>
      <c r="C610" s="206" t="s">
        <v>2108</v>
      </c>
      <c r="D610" s="156" t="s">
        <v>3059</v>
      </c>
      <c r="E610" s="138" t="s">
        <v>3058</v>
      </c>
      <c r="F610" s="276">
        <v>3.65</v>
      </c>
      <c r="G610" s="158">
        <v>3.53</v>
      </c>
      <c r="H610" s="277">
        <v>3.65</v>
      </c>
      <c r="I610" s="280"/>
      <c r="J610" s="235" t="s">
        <v>26</v>
      </c>
      <c r="K610" s="235"/>
      <c r="L610" s="236">
        <v>41730</v>
      </c>
      <c r="M610" s="279" t="s">
        <v>2908</v>
      </c>
      <c r="N610" s="138">
        <v>6</v>
      </c>
      <c r="O610" s="143">
        <v>5</v>
      </c>
      <c r="P610" s="147"/>
      <c r="Q610" s="26">
        <v>3.78</v>
      </c>
      <c r="R610" s="27">
        <f t="shared" si="159"/>
        <v>3.65</v>
      </c>
      <c r="S610" s="28">
        <f t="shared" si="160"/>
        <v>0.12999999999999989</v>
      </c>
      <c r="T610" s="29">
        <f t="shared" si="162"/>
        <v>3.5616438356164355E-2</v>
      </c>
      <c r="U610" s="280"/>
      <c r="V610" s="272"/>
      <c r="W610" s="237">
        <v>3.82</v>
      </c>
      <c r="X610" s="149">
        <f t="shared" si="161"/>
        <v>3.65</v>
      </c>
      <c r="Y610" s="149">
        <f t="shared" si="161"/>
        <v>0.12999999999999989</v>
      </c>
      <c r="Z610" s="149">
        <f t="shared" si="161"/>
        <v>3.5616438356164355E-2</v>
      </c>
      <c r="AA610" s="280"/>
    </row>
    <row r="611" spans="1:27" s="39" customFormat="1" ht="39" customHeight="1" x14ac:dyDescent="0.25">
      <c r="A611" s="18">
        <v>610</v>
      </c>
      <c r="B611" s="232" t="s">
        <v>2994</v>
      </c>
      <c r="C611" s="206" t="s">
        <v>2108</v>
      </c>
      <c r="D611" s="156" t="s">
        <v>3060</v>
      </c>
      <c r="E611" s="138" t="s">
        <v>3061</v>
      </c>
      <c r="F611" s="276">
        <v>17.91</v>
      </c>
      <c r="G611" s="158">
        <v>17.34</v>
      </c>
      <c r="H611" s="277">
        <v>17.91</v>
      </c>
      <c r="I611" s="280"/>
      <c r="J611" s="235" t="s">
        <v>26</v>
      </c>
      <c r="K611" s="235"/>
      <c r="L611" s="236">
        <v>41730</v>
      </c>
      <c r="M611" s="279" t="s">
        <v>2908</v>
      </c>
      <c r="N611" s="138">
        <v>6</v>
      </c>
      <c r="O611" s="143">
        <v>5</v>
      </c>
      <c r="P611" s="147"/>
      <c r="Q611" s="26">
        <v>18.559999999999999</v>
      </c>
      <c r="R611" s="27">
        <f t="shared" si="159"/>
        <v>17.91</v>
      </c>
      <c r="S611" s="28">
        <f t="shared" si="160"/>
        <v>0.64999999999999858</v>
      </c>
      <c r="T611" s="29">
        <f t="shared" si="162"/>
        <v>3.629257398101611E-2</v>
      </c>
      <c r="U611" s="280"/>
      <c r="V611" s="272"/>
      <c r="W611" s="237">
        <v>18.78</v>
      </c>
      <c r="X611" s="149">
        <f t="shared" si="161"/>
        <v>17.91</v>
      </c>
      <c r="Y611" s="149">
        <f t="shared" si="161"/>
        <v>0.64999999999999858</v>
      </c>
      <c r="Z611" s="149">
        <f t="shared" si="161"/>
        <v>3.629257398101611E-2</v>
      </c>
      <c r="AA611" s="280"/>
    </row>
    <row r="612" spans="1:27" s="39" customFormat="1" ht="39" customHeight="1" x14ac:dyDescent="0.25">
      <c r="A612" s="18">
        <v>611</v>
      </c>
      <c r="B612" s="232" t="s">
        <v>2994</v>
      </c>
      <c r="C612" s="206" t="s">
        <v>2108</v>
      </c>
      <c r="D612" s="156" t="s">
        <v>3062</v>
      </c>
      <c r="E612" s="138" t="s">
        <v>3061</v>
      </c>
      <c r="F612" s="276">
        <v>17.91</v>
      </c>
      <c r="G612" s="158">
        <v>17.34</v>
      </c>
      <c r="H612" s="277">
        <v>17.91</v>
      </c>
      <c r="I612" s="280"/>
      <c r="J612" s="235" t="s">
        <v>26</v>
      </c>
      <c r="K612" s="235"/>
      <c r="L612" s="236">
        <v>41730</v>
      </c>
      <c r="M612" s="279" t="s">
        <v>2908</v>
      </c>
      <c r="N612" s="138">
        <v>6</v>
      </c>
      <c r="O612" s="143">
        <v>5</v>
      </c>
      <c r="P612" s="147"/>
      <c r="Q612" s="26">
        <v>18.559999999999999</v>
      </c>
      <c r="R612" s="27">
        <f t="shared" si="159"/>
        <v>17.91</v>
      </c>
      <c r="S612" s="28">
        <f t="shared" si="160"/>
        <v>0.64999999999999858</v>
      </c>
      <c r="T612" s="29">
        <f t="shared" si="162"/>
        <v>3.629257398101611E-2</v>
      </c>
      <c r="U612" s="280"/>
      <c r="V612" s="272"/>
      <c r="W612" s="237">
        <v>18.78</v>
      </c>
      <c r="X612" s="149">
        <f t="shared" si="161"/>
        <v>17.91</v>
      </c>
      <c r="Y612" s="149">
        <f t="shared" si="161"/>
        <v>0.64999999999999858</v>
      </c>
      <c r="Z612" s="149">
        <f t="shared" si="161"/>
        <v>3.629257398101611E-2</v>
      </c>
      <c r="AA612" s="280"/>
    </row>
    <row r="613" spans="1:27" s="39" customFormat="1" ht="39" customHeight="1" x14ac:dyDescent="0.25">
      <c r="A613" s="18">
        <v>612</v>
      </c>
      <c r="B613" s="232" t="s">
        <v>2994</v>
      </c>
      <c r="C613" s="206" t="s">
        <v>2108</v>
      </c>
      <c r="D613" s="156" t="s">
        <v>3063</v>
      </c>
      <c r="E613" s="138" t="s">
        <v>3061</v>
      </c>
      <c r="F613" s="276">
        <v>20.77</v>
      </c>
      <c r="G613" s="158">
        <v>20.11</v>
      </c>
      <c r="H613" s="277">
        <v>20.77</v>
      </c>
      <c r="I613" s="280"/>
      <c r="J613" s="235" t="s">
        <v>26</v>
      </c>
      <c r="K613" s="235"/>
      <c r="L613" s="236">
        <v>41730</v>
      </c>
      <c r="M613" s="279" t="s">
        <v>2908</v>
      </c>
      <c r="N613" s="138">
        <v>6</v>
      </c>
      <c r="O613" s="143">
        <v>5</v>
      </c>
      <c r="P613" s="147"/>
      <c r="Q613" s="26">
        <v>21.52</v>
      </c>
      <c r="R613" s="27">
        <f t="shared" si="159"/>
        <v>20.77</v>
      </c>
      <c r="S613" s="28">
        <f t="shared" si="160"/>
        <v>0.75</v>
      </c>
      <c r="T613" s="29">
        <f t="shared" si="162"/>
        <v>3.6109773712084736E-2</v>
      </c>
      <c r="U613" s="280"/>
      <c r="V613" s="272"/>
      <c r="W613" s="237">
        <v>21.78</v>
      </c>
      <c r="X613" s="149">
        <f t="shared" si="161"/>
        <v>20.77</v>
      </c>
      <c r="Y613" s="149">
        <f t="shared" si="161"/>
        <v>0.75</v>
      </c>
      <c r="Z613" s="149">
        <f t="shared" si="161"/>
        <v>3.6109773712084736E-2</v>
      </c>
      <c r="AA613" s="280"/>
    </row>
    <row r="614" spans="1:27" s="39" customFormat="1" ht="39" customHeight="1" x14ac:dyDescent="0.25">
      <c r="A614" s="18">
        <v>613</v>
      </c>
      <c r="B614" s="232" t="s">
        <v>2994</v>
      </c>
      <c r="C614" s="206" t="s">
        <v>2108</v>
      </c>
      <c r="D614" s="156" t="s">
        <v>3064</v>
      </c>
      <c r="E614" s="138" t="s">
        <v>3061</v>
      </c>
      <c r="F614" s="276">
        <v>51.26</v>
      </c>
      <c r="G614" s="158">
        <v>49.62</v>
      </c>
      <c r="H614" s="277">
        <v>51.26</v>
      </c>
      <c r="I614" s="280"/>
      <c r="J614" s="235" t="s">
        <v>26</v>
      </c>
      <c r="K614" s="235"/>
      <c r="L614" s="236">
        <v>41730</v>
      </c>
      <c r="M614" s="279" t="s">
        <v>2908</v>
      </c>
      <c r="N614" s="138">
        <v>6</v>
      </c>
      <c r="O614" s="143">
        <v>5</v>
      </c>
      <c r="P614" s="147"/>
      <c r="Q614" s="26">
        <v>53.1</v>
      </c>
      <c r="R614" s="27">
        <f t="shared" si="159"/>
        <v>51.26</v>
      </c>
      <c r="S614" s="28">
        <f t="shared" si="160"/>
        <v>1.8400000000000034</v>
      </c>
      <c r="T614" s="29">
        <f t="shared" si="162"/>
        <v>3.5895435037066006E-2</v>
      </c>
      <c r="U614" s="280"/>
      <c r="V614" s="272"/>
      <c r="W614" s="237">
        <v>53.74</v>
      </c>
      <c r="X614" s="149">
        <f t="shared" si="161"/>
        <v>51.26</v>
      </c>
      <c r="Y614" s="149">
        <f t="shared" si="161"/>
        <v>1.8400000000000034</v>
      </c>
      <c r="Z614" s="149">
        <f t="shared" si="161"/>
        <v>3.5895435037066006E-2</v>
      </c>
      <c r="AA614" s="280"/>
    </row>
    <row r="615" spans="1:27" s="39" customFormat="1" ht="39" customHeight="1" x14ac:dyDescent="0.25">
      <c r="A615" s="18">
        <v>614</v>
      </c>
      <c r="B615" s="232" t="s">
        <v>2994</v>
      </c>
      <c r="C615" s="206" t="s">
        <v>2108</v>
      </c>
      <c r="D615" s="156" t="s">
        <v>3065</v>
      </c>
      <c r="E615" s="138" t="s">
        <v>3061</v>
      </c>
      <c r="F615" s="276">
        <v>78.17</v>
      </c>
      <c r="G615" s="158">
        <v>75.680000000000007</v>
      </c>
      <c r="H615" s="277">
        <v>78.17</v>
      </c>
      <c r="I615" s="280"/>
      <c r="J615" s="235" t="s">
        <v>26</v>
      </c>
      <c r="K615" s="235"/>
      <c r="L615" s="236">
        <v>41730</v>
      </c>
      <c r="M615" s="279" t="s">
        <v>2908</v>
      </c>
      <c r="N615" s="138">
        <v>6</v>
      </c>
      <c r="O615" s="143">
        <v>5</v>
      </c>
      <c r="P615" s="147"/>
      <c r="Q615" s="26">
        <v>80.989999999999995</v>
      </c>
      <c r="R615" s="27">
        <f t="shared" si="159"/>
        <v>78.17</v>
      </c>
      <c r="S615" s="28">
        <f t="shared" si="160"/>
        <v>2.8199999999999932</v>
      </c>
      <c r="T615" s="29">
        <f t="shared" si="162"/>
        <v>3.6075220672892323E-2</v>
      </c>
      <c r="U615" s="280"/>
      <c r="V615" s="272"/>
      <c r="W615" s="237">
        <v>81.96</v>
      </c>
      <c r="X615" s="149">
        <f t="shared" si="161"/>
        <v>78.17</v>
      </c>
      <c r="Y615" s="149">
        <f t="shared" si="161"/>
        <v>2.8199999999999932</v>
      </c>
      <c r="Z615" s="149">
        <f t="shared" si="161"/>
        <v>3.6075220672892323E-2</v>
      </c>
      <c r="AA615" s="280"/>
    </row>
    <row r="616" spans="1:27" s="39" customFormat="1" ht="39" customHeight="1" x14ac:dyDescent="0.25">
      <c r="A616" s="18">
        <v>615</v>
      </c>
      <c r="B616" s="232" t="s">
        <v>2994</v>
      </c>
      <c r="C616" s="206" t="s">
        <v>2108</v>
      </c>
      <c r="D616" s="156" t="s">
        <v>3066</v>
      </c>
      <c r="E616" s="138" t="s">
        <v>3061</v>
      </c>
      <c r="F616" s="276">
        <v>169.23</v>
      </c>
      <c r="G616" s="158">
        <v>163.82</v>
      </c>
      <c r="H616" s="277">
        <v>169.23</v>
      </c>
      <c r="I616" s="280"/>
      <c r="J616" s="235" t="s">
        <v>26</v>
      </c>
      <c r="K616" s="235"/>
      <c r="L616" s="236">
        <v>41730</v>
      </c>
      <c r="M616" s="279" t="s">
        <v>2908</v>
      </c>
      <c r="N616" s="138">
        <v>6</v>
      </c>
      <c r="O616" s="143">
        <v>5</v>
      </c>
      <c r="P616" s="147"/>
      <c r="Q616" s="26">
        <v>175.32</v>
      </c>
      <c r="R616" s="27">
        <f t="shared" si="159"/>
        <v>169.23</v>
      </c>
      <c r="S616" s="28">
        <f t="shared" si="160"/>
        <v>6.0900000000000034</v>
      </c>
      <c r="T616" s="29">
        <f t="shared" si="162"/>
        <v>3.5986527211487346E-2</v>
      </c>
      <c r="U616" s="280"/>
      <c r="V616" s="272"/>
      <c r="W616" s="237">
        <v>177.42</v>
      </c>
      <c r="X616" s="149">
        <f t="shared" si="161"/>
        <v>169.23</v>
      </c>
      <c r="Y616" s="149">
        <f t="shared" si="161"/>
        <v>6.0900000000000034</v>
      </c>
      <c r="Z616" s="149">
        <f t="shared" si="161"/>
        <v>3.5986527211487346E-2</v>
      </c>
      <c r="AA616" s="280"/>
    </row>
    <row r="617" spans="1:27" s="39" customFormat="1" ht="39" customHeight="1" x14ac:dyDescent="0.25">
      <c r="A617" s="18">
        <v>616</v>
      </c>
      <c r="B617" s="232" t="s">
        <v>2994</v>
      </c>
      <c r="C617" s="206" t="s">
        <v>2108</v>
      </c>
      <c r="D617" s="156" t="s">
        <v>3067</v>
      </c>
      <c r="E617" s="138" t="s">
        <v>3061</v>
      </c>
      <c r="F617" s="276">
        <v>285.08</v>
      </c>
      <c r="G617" s="158">
        <v>275.97000000000003</v>
      </c>
      <c r="H617" s="277">
        <v>285.08</v>
      </c>
      <c r="I617" s="280"/>
      <c r="J617" s="235" t="s">
        <v>26</v>
      </c>
      <c r="K617" s="235"/>
      <c r="L617" s="236">
        <v>41730</v>
      </c>
      <c r="M617" s="279" t="s">
        <v>2908</v>
      </c>
      <c r="N617" s="138">
        <v>6</v>
      </c>
      <c r="O617" s="143">
        <v>5</v>
      </c>
      <c r="P617" s="147"/>
      <c r="Q617" s="26">
        <v>295.33999999999997</v>
      </c>
      <c r="R617" s="27">
        <f t="shared" si="159"/>
        <v>285.08</v>
      </c>
      <c r="S617" s="28">
        <f t="shared" si="160"/>
        <v>10.259999999999991</v>
      </c>
      <c r="T617" s="29">
        <f t="shared" si="162"/>
        <v>3.5989897572611167E-2</v>
      </c>
      <c r="U617" s="280"/>
      <c r="V617" s="272"/>
      <c r="W617" s="237">
        <v>298.89</v>
      </c>
      <c r="X617" s="149">
        <f t="shared" si="161"/>
        <v>285.08</v>
      </c>
      <c r="Y617" s="149">
        <f t="shared" si="161"/>
        <v>10.259999999999991</v>
      </c>
      <c r="Z617" s="149">
        <f t="shared" si="161"/>
        <v>3.5989897572611167E-2</v>
      </c>
      <c r="AA617" s="280"/>
    </row>
    <row r="618" spans="1:27" s="39" customFormat="1" ht="39" customHeight="1" x14ac:dyDescent="0.25">
      <c r="A618" s="18">
        <v>617</v>
      </c>
      <c r="B618" s="232" t="s">
        <v>2994</v>
      </c>
      <c r="C618" s="206" t="s">
        <v>2108</v>
      </c>
      <c r="D618" s="156" t="s">
        <v>3068</v>
      </c>
      <c r="E618" s="138" t="s">
        <v>3061</v>
      </c>
      <c r="F618" s="276">
        <v>584.32000000000005</v>
      </c>
      <c r="G618" s="158">
        <v>565.65</v>
      </c>
      <c r="H618" s="277">
        <v>584.32000000000005</v>
      </c>
      <c r="I618" s="280"/>
      <c r="J618" s="235" t="s">
        <v>26</v>
      </c>
      <c r="K618" s="235"/>
      <c r="L618" s="236">
        <v>41730</v>
      </c>
      <c r="M618" s="279" t="s">
        <v>2908</v>
      </c>
      <c r="N618" s="138">
        <v>6</v>
      </c>
      <c r="O618" s="143">
        <v>5</v>
      </c>
      <c r="P618" s="147"/>
      <c r="Q618" s="26">
        <v>605.35</v>
      </c>
      <c r="R618" s="27">
        <f t="shared" si="159"/>
        <v>584.32000000000005</v>
      </c>
      <c r="S618" s="28">
        <f t="shared" si="160"/>
        <v>21.029999999999973</v>
      </c>
      <c r="T618" s="29">
        <f t="shared" si="162"/>
        <v>3.5990553121577167E-2</v>
      </c>
      <c r="U618" s="280"/>
      <c r="V618" s="272"/>
      <c r="W618" s="237">
        <v>612.62</v>
      </c>
      <c r="X618" s="149">
        <f t="shared" si="161"/>
        <v>584.32000000000005</v>
      </c>
      <c r="Y618" s="149">
        <f t="shared" si="161"/>
        <v>21.029999999999973</v>
      </c>
      <c r="Z618" s="149">
        <f t="shared" si="161"/>
        <v>3.5990553121577167E-2</v>
      </c>
      <c r="AA618" s="280"/>
    </row>
    <row r="619" spans="1:27" s="39" customFormat="1" ht="53.25" customHeight="1" x14ac:dyDescent="0.25">
      <c r="A619" s="18">
        <v>618</v>
      </c>
      <c r="B619" s="232" t="s">
        <v>2994</v>
      </c>
      <c r="C619" s="206" t="s">
        <v>2108</v>
      </c>
      <c r="D619" s="232" t="s">
        <v>3069</v>
      </c>
      <c r="E619" s="138" t="s">
        <v>3061</v>
      </c>
      <c r="F619" s="276">
        <v>846.45</v>
      </c>
      <c r="G619" s="158">
        <v>819.41</v>
      </c>
      <c r="H619" s="277">
        <v>846.45</v>
      </c>
      <c r="I619" s="280"/>
      <c r="J619" s="235" t="s">
        <v>26</v>
      </c>
      <c r="K619" s="235"/>
      <c r="L619" s="236">
        <v>41730</v>
      </c>
      <c r="M619" s="279" t="s">
        <v>2908</v>
      </c>
      <c r="N619" s="138">
        <v>6</v>
      </c>
      <c r="O619" s="143">
        <v>5</v>
      </c>
      <c r="P619" s="147"/>
      <c r="Q619" s="26">
        <v>876.93</v>
      </c>
      <c r="R619" s="27">
        <f t="shared" si="159"/>
        <v>846.45</v>
      </c>
      <c r="S619" s="28">
        <f t="shared" si="160"/>
        <v>30.479999999999905</v>
      </c>
      <c r="T619" s="29">
        <f t="shared" si="162"/>
        <v>3.6009214956583262E-2</v>
      </c>
      <c r="U619" s="280"/>
      <c r="V619" s="272"/>
      <c r="W619" s="237">
        <v>887.45</v>
      </c>
      <c r="X619" s="149">
        <f t="shared" si="161"/>
        <v>846.45</v>
      </c>
      <c r="Y619" s="149">
        <f t="shared" si="161"/>
        <v>30.479999999999905</v>
      </c>
      <c r="Z619" s="149">
        <f t="shared" si="161"/>
        <v>3.6009214956583262E-2</v>
      </c>
      <c r="AA619" s="280"/>
    </row>
    <row r="620" spans="1:27" s="39" customFormat="1" ht="39" customHeight="1" x14ac:dyDescent="0.25">
      <c r="A620" s="18">
        <v>619</v>
      </c>
      <c r="B620" s="232" t="s">
        <v>2994</v>
      </c>
      <c r="C620" s="206" t="s">
        <v>2108</v>
      </c>
      <c r="D620" s="156" t="s">
        <v>3070</v>
      </c>
      <c r="E620" s="138" t="s">
        <v>3071</v>
      </c>
      <c r="F620" s="276">
        <v>0</v>
      </c>
      <c r="G620" s="184">
        <v>0</v>
      </c>
      <c r="H620" s="277">
        <v>0</v>
      </c>
      <c r="I620" s="280"/>
      <c r="J620" s="235" t="s">
        <v>26</v>
      </c>
      <c r="K620" s="235"/>
      <c r="L620" s="236">
        <v>41730</v>
      </c>
      <c r="M620" s="279" t="s">
        <v>2908</v>
      </c>
      <c r="N620" s="138">
        <v>6</v>
      </c>
      <c r="O620" s="143">
        <v>6</v>
      </c>
      <c r="P620" s="147"/>
      <c r="Q620" s="26">
        <v>0</v>
      </c>
      <c r="R620" s="27">
        <f t="shared" si="159"/>
        <v>0</v>
      </c>
      <c r="S620" s="28">
        <f t="shared" si="160"/>
        <v>0</v>
      </c>
      <c r="T620" s="29">
        <f t="shared" si="162"/>
        <v>0</v>
      </c>
      <c r="U620" s="280"/>
      <c r="V620" s="272"/>
      <c r="W620" s="237">
        <v>0</v>
      </c>
      <c r="X620" s="149">
        <f t="shared" si="161"/>
        <v>0</v>
      </c>
      <c r="Y620" s="149">
        <f t="shared" si="161"/>
        <v>0</v>
      </c>
      <c r="Z620" s="149">
        <f t="shared" si="161"/>
        <v>0</v>
      </c>
      <c r="AA620" s="280"/>
    </row>
    <row r="621" spans="1:27" s="39" customFormat="1" ht="39" customHeight="1" x14ac:dyDescent="0.25">
      <c r="A621" s="18">
        <v>620</v>
      </c>
      <c r="B621" s="232" t="s">
        <v>2994</v>
      </c>
      <c r="C621" s="206" t="s">
        <v>2108</v>
      </c>
      <c r="D621" s="156" t="s">
        <v>3072</v>
      </c>
      <c r="E621" s="138" t="s">
        <v>3071</v>
      </c>
      <c r="F621" s="276">
        <v>4.49</v>
      </c>
      <c r="G621" s="158">
        <v>4.3499999999999996</v>
      </c>
      <c r="H621" s="277">
        <v>4.49</v>
      </c>
      <c r="I621" s="280"/>
      <c r="J621" s="235" t="s">
        <v>26</v>
      </c>
      <c r="K621" s="235"/>
      <c r="L621" s="236">
        <v>41730</v>
      </c>
      <c r="M621" s="279" t="s">
        <v>2908</v>
      </c>
      <c r="N621" s="138">
        <v>6</v>
      </c>
      <c r="O621" s="143">
        <v>5</v>
      </c>
      <c r="P621" s="147"/>
      <c r="Q621" s="26">
        <v>4.6500000000000004</v>
      </c>
      <c r="R621" s="27">
        <f t="shared" si="159"/>
        <v>4.49</v>
      </c>
      <c r="S621" s="28">
        <f t="shared" si="160"/>
        <v>0.16000000000000014</v>
      </c>
      <c r="T621" s="29">
        <f t="shared" si="162"/>
        <v>3.563474387527843E-2</v>
      </c>
      <c r="U621" s="304"/>
      <c r="V621" s="272"/>
      <c r="W621" s="237">
        <v>4.71</v>
      </c>
      <c r="X621" s="149">
        <f t="shared" si="161"/>
        <v>4.49</v>
      </c>
      <c r="Y621" s="149">
        <f t="shared" si="161"/>
        <v>0.16000000000000014</v>
      </c>
      <c r="Z621" s="149">
        <f t="shared" si="161"/>
        <v>3.563474387527843E-2</v>
      </c>
      <c r="AA621" s="304"/>
    </row>
    <row r="622" spans="1:27" s="39" customFormat="1" ht="39" customHeight="1" x14ac:dyDescent="0.25">
      <c r="A622" s="18">
        <v>621</v>
      </c>
      <c r="B622" s="232" t="s">
        <v>2994</v>
      </c>
      <c r="C622" s="206" t="s">
        <v>2108</v>
      </c>
      <c r="D622" s="156" t="s">
        <v>3073</v>
      </c>
      <c r="E622" s="138" t="s">
        <v>3074</v>
      </c>
      <c r="F622" s="276">
        <v>23.62</v>
      </c>
      <c r="G622" s="158">
        <v>22.86</v>
      </c>
      <c r="H622" s="277">
        <v>23.62</v>
      </c>
      <c r="I622" s="280"/>
      <c r="J622" s="235" t="s">
        <v>26</v>
      </c>
      <c r="K622" s="235"/>
      <c r="L622" s="236">
        <v>41730</v>
      </c>
      <c r="M622" s="279" t="s">
        <v>2908</v>
      </c>
      <c r="N622" s="138">
        <v>6</v>
      </c>
      <c r="O622" s="143">
        <v>5</v>
      </c>
      <c r="P622" s="147"/>
      <c r="Q622" s="26">
        <v>24.47</v>
      </c>
      <c r="R622" s="27">
        <f t="shared" si="159"/>
        <v>23.62</v>
      </c>
      <c r="S622" s="28">
        <f t="shared" si="160"/>
        <v>0.84999999999999787</v>
      </c>
      <c r="T622" s="29">
        <f t="shared" si="162"/>
        <v>3.5986452159187041E-2</v>
      </c>
      <c r="U622" s="304"/>
      <c r="V622" s="272"/>
      <c r="W622" s="237">
        <v>24.76</v>
      </c>
      <c r="X622" s="149">
        <f t="shared" si="161"/>
        <v>23.62</v>
      </c>
      <c r="Y622" s="149">
        <f t="shared" si="161"/>
        <v>0.84999999999999787</v>
      </c>
      <c r="Z622" s="149">
        <f t="shared" si="161"/>
        <v>3.5986452159187041E-2</v>
      </c>
      <c r="AA622" s="304"/>
    </row>
    <row r="623" spans="1:27" s="39" customFormat="1" ht="39" customHeight="1" x14ac:dyDescent="0.25">
      <c r="A623" s="18">
        <v>622</v>
      </c>
      <c r="B623" s="232" t="s">
        <v>2994</v>
      </c>
      <c r="C623" s="206" t="s">
        <v>2108</v>
      </c>
      <c r="D623" s="156" t="s">
        <v>3075</v>
      </c>
      <c r="E623" s="138" t="s">
        <v>3074</v>
      </c>
      <c r="F623" s="276">
        <v>23.62</v>
      </c>
      <c r="G623" s="158">
        <v>22.86</v>
      </c>
      <c r="H623" s="277">
        <v>23.62</v>
      </c>
      <c r="I623" s="280"/>
      <c r="J623" s="235" t="s">
        <v>26</v>
      </c>
      <c r="K623" s="235"/>
      <c r="L623" s="236">
        <v>41730</v>
      </c>
      <c r="M623" s="279" t="s">
        <v>2908</v>
      </c>
      <c r="N623" s="138">
        <v>6</v>
      </c>
      <c r="O623" s="143">
        <v>5</v>
      </c>
      <c r="P623" s="147"/>
      <c r="Q623" s="26">
        <v>24.47</v>
      </c>
      <c r="R623" s="27">
        <f t="shared" si="159"/>
        <v>23.62</v>
      </c>
      <c r="S623" s="28">
        <f t="shared" si="160"/>
        <v>0.84999999999999787</v>
      </c>
      <c r="T623" s="29">
        <f t="shared" si="162"/>
        <v>3.5986452159187041E-2</v>
      </c>
      <c r="U623" s="304"/>
      <c r="V623" s="272"/>
      <c r="W623" s="237">
        <v>24.76</v>
      </c>
      <c r="X623" s="149">
        <f t="shared" si="161"/>
        <v>23.62</v>
      </c>
      <c r="Y623" s="149">
        <f t="shared" si="161"/>
        <v>0.84999999999999787</v>
      </c>
      <c r="Z623" s="149">
        <f t="shared" si="161"/>
        <v>3.5986452159187041E-2</v>
      </c>
      <c r="AA623" s="304"/>
    </row>
    <row r="624" spans="1:27" s="39" customFormat="1" ht="39" customHeight="1" x14ac:dyDescent="0.25">
      <c r="A624" s="18">
        <v>623</v>
      </c>
      <c r="B624" s="232" t="s">
        <v>2994</v>
      </c>
      <c r="C624" s="206" t="s">
        <v>2108</v>
      </c>
      <c r="D624" s="156" t="s">
        <v>3076</v>
      </c>
      <c r="E624" s="138" t="s">
        <v>3074</v>
      </c>
      <c r="F624" s="276">
        <v>26.48</v>
      </c>
      <c r="G624" s="158">
        <v>25.63</v>
      </c>
      <c r="H624" s="277">
        <v>26.48</v>
      </c>
      <c r="I624" s="280"/>
      <c r="J624" s="235" t="s">
        <v>26</v>
      </c>
      <c r="K624" s="235"/>
      <c r="L624" s="236">
        <v>41730</v>
      </c>
      <c r="M624" s="279" t="s">
        <v>2908</v>
      </c>
      <c r="N624" s="138">
        <v>6</v>
      </c>
      <c r="O624" s="143">
        <v>5</v>
      </c>
      <c r="P624" s="147"/>
      <c r="Q624" s="26">
        <v>27.43</v>
      </c>
      <c r="R624" s="27">
        <f t="shared" si="159"/>
        <v>26.48</v>
      </c>
      <c r="S624" s="28">
        <f t="shared" si="160"/>
        <v>0.94999999999999929</v>
      </c>
      <c r="T624" s="29">
        <f t="shared" si="162"/>
        <v>3.5876132930513567E-2</v>
      </c>
      <c r="U624" s="304"/>
      <c r="V624" s="272"/>
      <c r="W624" s="237">
        <v>27.76</v>
      </c>
      <c r="X624" s="149">
        <f t="shared" si="161"/>
        <v>26.48</v>
      </c>
      <c r="Y624" s="149">
        <f t="shared" si="161"/>
        <v>0.94999999999999929</v>
      </c>
      <c r="Z624" s="149">
        <f t="shared" si="161"/>
        <v>3.5876132930513567E-2</v>
      </c>
      <c r="AA624" s="304"/>
    </row>
    <row r="625" spans="1:27" s="39" customFormat="1" ht="39" customHeight="1" x14ac:dyDescent="0.25">
      <c r="A625" s="18">
        <v>624</v>
      </c>
      <c r="B625" s="232" t="s">
        <v>2994</v>
      </c>
      <c r="C625" s="206" t="s">
        <v>2108</v>
      </c>
      <c r="D625" s="305" t="s">
        <v>3077</v>
      </c>
      <c r="E625" s="138" t="s">
        <v>3074</v>
      </c>
      <c r="F625" s="276">
        <v>70.3</v>
      </c>
      <c r="G625" s="306">
        <v>68.05</v>
      </c>
      <c r="H625" s="277">
        <v>70.3</v>
      </c>
      <c r="I625" s="307"/>
      <c r="J625" s="235" t="s">
        <v>26</v>
      </c>
      <c r="K625" s="235"/>
      <c r="L625" s="236">
        <v>41730</v>
      </c>
      <c r="M625" s="279" t="s">
        <v>2908</v>
      </c>
      <c r="N625" s="138">
        <v>6</v>
      </c>
      <c r="O625" s="143">
        <v>5</v>
      </c>
      <c r="P625" s="147"/>
      <c r="Q625" s="26">
        <v>72.83</v>
      </c>
      <c r="R625" s="27">
        <f t="shared" si="159"/>
        <v>70.3</v>
      </c>
      <c r="S625" s="28">
        <f t="shared" si="160"/>
        <v>2.5300000000000011</v>
      </c>
      <c r="T625" s="29">
        <f t="shared" si="162"/>
        <v>3.5988620199146532E-2</v>
      </c>
      <c r="U625" s="304"/>
      <c r="V625" s="272"/>
      <c r="W625" s="237">
        <v>73.7</v>
      </c>
      <c r="X625" s="149">
        <f t="shared" si="161"/>
        <v>70.3</v>
      </c>
      <c r="Y625" s="149">
        <f t="shared" si="161"/>
        <v>2.5300000000000011</v>
      </c>
      <c r="Z625" s="149">
        <f t="shared" si="161"/>
        <v>3.5988620199146532E-2</v>
      </c>
      <c r="AA625" s="304"/>
    </row>
    <row r="626" spans="1:27" s="39" customFormat="1" ht="39" customHeight="1" x14ac:dyDescent="0.25">
      <c r="A626" s="18">
        <v>625</v>
      </c>
      <c r="B626" s="232" t="s">
        <v>2994</v>
      </c>
      <c r="C626" s="206" t="s">
        <v>2108</v>
      </c>
      <c r="D626" s="305" t="s">
        <v>3078</v>
      </c>
      <c r="E626" s="138" t="s">
        <v>3074</v>
      </c>
      <c r="F626" s="276">
        <v>108.66</v>
      </c>
      <c r="G626" s="306">
        <v>105.19</v>
      </c>
      <c r="H626" s="277">
        <v>108.66</v>
      </c>
      <c r="I626" s="307"/>
      <c r="J626" s="235" t="s">
        <v>26</v>
      </c>
      <c r="K626" s="235"/>
      <c r="L626" s="236">
        <v>41730</v>
      </c>
      <c r="M626" s="279" t="s">
        <v>2908</v>
      </c>
      <c r="N626" s="138">
        <v>6</v>
      </c>
      <c r="O626" s="143">
        <v>5</v>
      </c>
      <c r="P626" s="147"/>
      <c r="Q626" s="26">
        <v>112.57</v>
      </c>
      <c r="R626" s="27">
        <f t="shared" si="159"/>
        <v>108.66</v>
      </c>
      <c r="S626" s="28">
        <f t="shared" si="160"/>
        <v>3.9099999999999966</v>
      </c>
      <c r="T626" s="29">
        <f t="shared" si="162"/>
        <v>3.5983802687281401E-2</v>
      </c>
      <c r="U626" s="304"/>
      <c r="V626" s="272"/>
      <c r="W626" s="237">
        <v>113.92</v>
      </c>
      <c r="X626" s="149">
        <f t="shared" si="161"/>
        <v>108.66</v>
      </c>
      <c r="Y626" s="149">
        <f t="shared" si="161"/>
        <v>3.9099999999999966</v>
      </c>
      <c r="Z626" s="149">
        <f t="shared" si="161"/>
        <v>3.5983802687281401E-2</v>
      </c>
      <c r="AA626" s="304"/>
    </row>
    <row r="627" spans="1:27" s="39" customFormat="1" ht="39" customHeight="1" x14ac:dyDescent="0.25">
      <c r="A627" s="18">
        <v>626</v>
      </c>
      <c r="B627" s="232" t="s">
        <v>2994</v>
      </c>
      <c r="C627" s="206" t="s">
        <v>2108</v>
      </c>
      <c r="D627" s="305" t="s">
        <v>3079</v>
      </c>
      <c r="E627" s="138" t="s">
        <v>3074</v>
      </c>
      <c r="F627" s="276">
        <v>235.9</v>
      </c>
      <c r="G627" s="306">
        <v>228.36</v>
      </c>
      <c r="H627" s="277">
        <v>235.9</v>
      </c>
      <c r="I627" s="307"/>
      <c r="J627" s="235" t="s">
        <v>26</v>
      </c>
      <c r="K627" s="235"/>
      <c r="L627" s="236">
        <v>41730</v>
      </c>
      <c r="M627" s="279" t="s">
        <v>2908</v>
      </c>
      <c r="N627" s="138">
        <v>6</v>
      </c>
      <c r="O627" s="143">
        <v>5</v>
      </c>
      <c r="P627" s="147"/>
      <c r="Q627" s="26">
        <v>244.39</v>
      </c>
      <c r="R627" s="27">
        <f t="shared" si="159"/>
        <v>235.9</v>
      </c>
      <c r="S627" s="28">
        <f t="shared" si="160"/>
        <v>8.4899999999999807</v>
      </c>
      <c r="T627" s="29">
        <f t="shared" si="162"/>
        <v>3.598982619754125E-2</v>
      </c>
      <c r="U627" s="304"/>
      <c r="V627" s="272"/>
      <c r="W627" s="237">
        <v>247.32</v>
      </c>
      <c r="X627" s="149">
        <f t="shared" si="161"/>
        <v>235.9</v>
      </c>
      <c r="Y627" s="149">
        <f t="shared" si="161"/>
        <v>8.4899999999999807</v>
      </c>
      <c r="Z627" s="149">
        <f t="shared" si="161"/>
        <v>3.598982619754125E-2</v>
      </c>
      <c r="AA627" s="304"/>
    </row>
    <row r="628" spans="1:27" s="39" customFormat="1" ht="39" customHeight="1" x14ac:dyDescent="0.25">
      <c r="A628" s="18">
        <v>627</v>
      </c>
      <c r="B628" s="232" t="s">
        <v>2994</v>
      </c>
      <c r="C628" s="206" t="s">
        <v>2108</v>
      </c>
      <c r="D628" s="305" t="s">
        <v>3080</v>
      </c>
      <c r="E628" s="138" t="s">
        <v>3074</v>
      </c>
      <c r="F628" s="276">
        <v>399.37</v>
      </c>
      <c r="G628" s="306">
        <v>386.61</v>
      </c>
      <c r="H628" s="277">
        <v>399.37</v>
      </c>
      <c r="I628" s="307"/>
      <c r="J628" s="235" t="s">
        <v>26</v>
      </c>
      <c r="K628" s="235"/>
      <c r="L628" s="236">
        <v>41730</v>
      </c>
      <c r="M628" s="279" t="s">
        <v>2908</v>
      </c>
      <c r="N628" s="138">
        <v>6</v>
      </c>
      <c r="O628" s="143">
        <v>5</v>
      </c>
      <c r="P628" s="147"/>
      <c r="Q628" s="26">
        <v>413.75</v>
      </c>
      <c r="R628" s="27">
        <f t="shared" si="159"/>
        <v>399.37</v>
      </c>
      <c r="S628" s="28">
        <f t="shared" si="160"/>
        <v>14.379999999999995</v>
      </c>
      <c r="T628" s="29">
        <f t="shared" si="162"/>
        <v>3.6006710569146394E-2</v>
      </c>
      <c r="U628" s="304"/>
      <c r="V628" s="272"/>
      <c r="W628" s="237">
        <v>418.71</v>
      </c>
      <c r="X628" s="149">
        <f t="shared" si="161"/>
        <v>399.37</v>
      </c>
      <c r="Y628" s="149">
        <f t="shared" si="161"/>
        <v>14.379999999999995</v>
      </c>
      <c r="Z628" s="149">
        <f t="shared" si="161"/>
        <v>3.6006710569146394E-2</v>
      </c>
      <c r="AA628" s="304"/>
    </row>
    <row r="629" spans="1:27" s="39" customFormat="1" ht="39" customHeight="1" x14ac:dyDescent="0.25">
      <c r="A629" s="18">
        <v>628</v>
      </c>
      <c r="B629" s="232" t="s">
        <v>2994</v>
      </c>
      <c r="C629" s="206" t="s">
        <v>2108</v>
      </c>
      <c r="D629" s="305" t="s">
        <v>3081</v>
      </c>
      <c r="E629" s="138" t="s">
        <v>3074</v>
      </c>
      <c r="F629" s="276">
        <v>822.43</v>
      </c>
      <c r="G629" s="306">
        <v>796.16</v>
      </c>
      <c r="H629" s="277">
        <v>822.43</v>
      </c>
      <c r="I629" s="307"/>
      <c r="J629" s="235" t="s">
        <v>26</v>
      </c>
      <c r="K629" s="235"/>
      <c r="L629" s="236">
        <v>41730</v>
      </c>
      <c r="M629" s="279" t="s">
        <v>2908</v>
      </c>
      <c r="N629" s="138">
        <v>6</v>
      </c>
      <c r="O629" s="143">
        <v>5</v>
      </c>
      <c r="P629" s="147"/>
      <c r="Q629" s="26">
        <v>852.04</v>
      </c>
      <c r="R629" s="27">
        <f t="shared" si="159"/>
        <v>822.43</v>
      </c>
      <c r="S629" s="28">
        <f t="shared" si="160"/>
        <v>29.610000000000014</v>
      </c>
      <c r="T629" s="29">
        <f t="shared" si="162"/>
        <v>3.6003064090560914E-2</v>
      </c>
      <c r="U629" s="304"/>
      <c r="V629" s="272"/>
      <c r="W629" s="237">
        <v>862.27</v>
      </c>
      <c r="X629" s="149">
        <f t="shared" si="161"/>
        <v>822.43</v>
      </c>
      <c r="Y629" s="149">
        <f t="shared" si="161"/>
        <v>29.610000000000014</v>
      </c>
      <c r="Z629" s="149">
        <f t="shared" si="161"/>
        <v>3.6003064090560914E-2</v>
      </c>
      <c r="AA629" s="304"/>
    </row>
    <row r="630" spans="1:27" s="39" customFormat="1" ht="139.5" customHeight="1" x14ac:dyDescent="0.25">
      <c r="A630" s="18">
        <v>629</v>
      </c>
      <c r="B630" s="232" t="s">
        <v>2994</v>
      </c>
      <c r="C630" s="206" t="s">
        <v>2108</v>
      </c>
      <c r="D630" s="308" t="s">
        <v>3082</v>
      </c>
      <c r="E630" s="138" t="s">
        <v>3074</v>
      </c>
      <c r="F630" s="276">
        <v>1189.3399999999999</v>
      </c>
      <c r="G630" s="306">
        <v>1151.3399999999999</v>
      </c>
      <c r="H630" s="277">
        <v>1189.3399999999999</v>
      </c>
      <c r="I630" s="307"/>
      <c r="J630" s="235" t="s">
        <v>26</v>
      </c>
      <c r="K630" s="235"/>
      <c r="L630" s="236">
        <v>41730</v>
      </c>
      <c r="M630" s="279" t="s">
        <v>2908</v>
      </c>
      <c r="N630" s="138">
        <v>6</v>
      </c>
      <c r="O630" s="143">
        <v>5</v>
      </c>
      <c r="P630" s="147"/>
      <c r="Q630" s="26">
        <v>1232.1500000000001</v>
      </c>
      <c r="R630" s="27">
        <f t="shared" si="159"/>
        <v>1189.3399999999999</v>
      </c>
      <c r="S630" s="28">
        <f t="shared" si="160"/>
        <v>42.810000000000173</v>
      </c>
      <c r="T630" s="29">
        <f t="shared" si="162"/>
        <v>3.5994753392638079E-2</v>
      </c>
      <c r="U630" s="304"/>
      <c r="V630" s="272"/>
      <c r="W630" s="237">
        <v>1246.94</v>
      </c>
      <c r="X630" s="149">
        <f t="shared" si="161"/>
        <v>1189.3399999999999</v>
      </c>
      <c r="Y630" s="149">
        <f t="shared" si="161"/>
        <v>42.810000000000173</v>
      </c>
      <c r="Z630" s="149">
        <f t="shared" si="161"/>
        <v>3.5994753392638079E-2</v>
      </c>
      <c r="AA630" s="304"/>
    </row>
    <row r="631" spans="1:27" s="39" customFormat="1" ht="39" customHeight="1" x14ac:dyDescent="0.25">
      <c r="A631" s="18">
        <v>630</v>
      </c>
      <c r="B631" s="232" t="s">
        <v>2994</v>
      </c>
      <c r="C631" s="206" t="s">
        <v>2108</v>
      </c>
      <c r="D631" s="156" t="s">
        <v>3083</v>
      </c>
      <c r="E631" s="138" t="s">
        <v>3084</v>
      </c>
      <c r="F631" s="276">
        <v>0</v>
      </c>
      <c r="G631" s="309">
        <v>0</v>
      </c>
      <c r="H631" s="277">
        <v>0</v>
      </c>
      <c r="I631" s="280"/>
      <c r="J631" s="235" t="s">
        <v>26</v>
      </c>
      <c r="K631" s="235"/>
      <c r="L631" s="236">
        <v>41730</v>
      </c>
      <c r="M631" s="279" t="s">
        <v>2908</v>
      </c>
      <c r="N631" s="138">
        <v>6</v>
      </c>
      <c r="O631" s="143">
        <v>6</v>
      </c>
      <c r="P631" s="147"/>
      <c r="Q631" s="26">
        <v>0</v>
      </c>
      <c r="R631" s="27">
        <f t="shared" si="159"/>
        <v>0</v>
      </c>
      <c r="S631" s="28">
        <f t="shared" si="160"/>
        <v>0</v>
      </c>
      <c r="T631" s="29">
        <f t="shared" si="162"/>
        <v>0</v>
      </c>
      <c r="U631" s="304"/>
      <c r="V631" s="272"/>
      <c r="W631" s="237">
        <v>0</v>
      </c>
      <c r="X631" s="149">
        <f t="shared" si="161"/>
        <v>0</v>
      </c>
      <c r="Y631" s="149">
        <f t="shared" si="161"/>
        <v>0</v>
      </c>
      <c r="Z631" s="149">
        <f t="shared" si="161"/>
        <v>0</v>
      </c>
      <c r="AA631" s="304"/>
    </row>
    <row r="632" spans="1:27" s="39" customFormat="1" ht="71.25" customHeight="1" x14ac:dyDescent="0.25">
      <c r="A632" s="18">
        <v>631</v>
      </c>
      <c r="B632" s="232" t="s">
        <v>2994</v>
      </c>
      <c r="C632" s="206" t="s">
        <v>2108</v>
      </c>
      <c r="D632" s="156" t="s">
        <v>3085</v>
      </c>
      <c r="E632" s="138" t="s">
        <v>3084</v>
      </c>
      <c r="F632" s="276">
        <v>6.32</v>
      </c>
      <c r="G632" s="306">
        <v>6.12</v>
      </c>
      <c r="H632" s="277">
        <v>6.32</v>
      </c>
      <c r="I632" s="280"/>
      <c r="J632" s="235" t="s">
        <v>26</v>
      </c>
      <c r="K632" s="235"/>
      <c r="L632" s="236">
        <v>41730</v>
      </c>
      <c r="M632" s="279" t="s">
        <v>2908</v>
      </c>
      <c r="N632" s="138">
        <v>6</v>
      </c>
      <c r="O632" s="143">
        <v>5</v>
      </c>
      <c r="P632" s="147"/>
      <c r="Q632" s="26">
        <v>6.55</v>
      </c>
      <c r="R632" s="27">
        <f t="shared" si="159"/>
        <v>6.32</v>
      </c>
      <c r="S632" s="28">
        <f t="shared" si="160"/>
        <v>0.22999999999999954</v>
      </c>
      <c r="T632" s="29">
        <f t="shared" si="162"/>
        <v>3.6392405063291063E-2</v>
      </c>
      <c r="U632" s="304"/>
      <c r="V632" s="272"/>
      <c r="W632" s="237">
        <v>6.63</v>
      </c>
      <c r="X632" s="149">
        <f t="shared" si="161"/>
        <v>6.32</v>
      </c>
      <c r="Y632" s="149">
        <f t="shared" si="161"/>
        <v>0.22999999999999954</v>
      </c>
      <c r="Z632" s="149">
        <f t="shared" si="161"/>
        <v>3.6392405063291063E-2</v>
      </c>
      <c r="AA632" s="304"/>
    </row>
    <row r="633" spans="1:27" s="39" customFormat="1" ht="106.5" customHeight="1" x14ac:dyDescent="0.25">
      <c r="A633" s="18">
        <v>632</v>
      </c>
      <c r="B633" s="232" t="s">
        <v>2994</v>
      </c>
      <c r="C633" s="206" t="s">
        <v>2108</v>
      </c>
      <c r="D633" s="295" t="s">
        <v>3086</v>
      </c>
      <c r="E633" s="138" t="s">
        <v>3084</v>
      </c>
      <c r="F633" s="276">
        <v>2.74</v>
      </c>
      <c r="G633" s="306">
        <v>2.65</v>
      </c>
      <c r="H633" s="277">
        <v>2.74</v>
      </c>
      <c r="I633" s="307"/>
      <c r="J633" s="235" t="s">
        <v>26</v>
      </c>
      <c r="K633" s="235"/>
      <c r="L633" s="236">
        <v>41730</v>
      </c>
      <c r="M633" s="279" t="s">
        <v>2908</v>
      </c>
      <c r="N633" s="138">
        <v>6</v>
      </c>
      <c r="O633" s="143">
        <v>5</v>
      </c>
      <c r="P633" s="147"/>
      <c r="Q633" s="26">
        <v>2.84</v>
      </c>
      <c r="R633" s="27">
        <f t="shared" si="159"/>
        <v>2.74</v>
      </c>
      <c r="S633" s="28">
        <f t="shared" si="160"/>
        <v>9.9999999999999645E-2</v>
      </c>
      <c r="T633" s="29">
        <f t="shared" si="162"/>
        <v>3.6496350364963369E-2</v>
      </c>
      <c r="U633" s="304"/>
      <c r="V633" s="272"/>
      <c r="W633" s="237">
        <v>2.88</v>
      </c>
      <c r="X633" s="149">
        <f t="shared" si="161"/>
        <v>2.74</v>
      </c>
      <c r="Y633" s="149">
        <f t="shared" si="161"/>
        <v>9.9999999999999645E-2</v>
      </c>
      <c r="Z633" s="149">
        <f t="shared" si="161"/>
        <v>3.6496350364963369E-2</v>
      </c>
      <c r="AA633" s="304"/>
    </row>
    <row r="634" spans="1:27" s="39" customFormat="1" ht="107.25" customHeight="1" x14ac:dyDescent="0.25">
      <c r="A634" s="18">
        <v>633</v>
      </c>
      <c r="B634" s="232" t="s">
        <v>2994</v>
      </c>
      <c r="C634" s="206" t="s">
        <v>2108</v>
      </c>
      <c r="D634" s="295" t="s">
        <v>3087</v>
      </c>
      <c r="E634" s="138" t="s">
        <v>3084</v>
      </c>
      <c r="F634" s="276">
        <v>6.32</v>
      </c>
      <c r="G634" s="306">
        <v>6.12</v>
      </c>
      <c r="H634" s="277">
        <v>6.32</v>
      </c>
      <c r="I634" s="307"/>
      <c r="J634" s="235" t="s">
        <v>26</v>
      </c>
      <c r="K634" s="235"/>
      <c r="L634" s="236">
        <v>41730</v>
      </c>
      <c r="M634" s="279" t="s">
        <v>2908</v>
      </c>
      <c r="N634" s="138">
        <v>6</v>
      </c>
      <c r="O634" s="143">
        <v>5</v>
      </c>
      <c r="P634" s="147"/>
      <c r="Q634" s="26">
        <v>6.55</v>
      </c>
      <c r="R634" s="27">
        <f t="shared" si="159"/>
        <v>6.32</v>
      </c>
      <c r="S634" s="28">
        <f t="shared" si="160"/>
        <v>0.22999999999999954</v>
      </c>
      <c r="T634" s="29">
        <f t="shared" si="162"/>
        <v>3.6392405063291063E-2</v>
      </c>
      <c r="U634" s="304"/>
      <c r="V634" s="272"/>
      <c r="W634" s="237">
        <v>6.63</v>
      </c>
      <c r="X634" s="149">
        <f t="shared" si="161"/>
        <v>6.32</v>
      </c>
      <c r="Y634" s="149">
        <f t="shared" si="161"/>
        <v>0.22999999999999954</v>
      </c>
      <c r="Z634" s="149">
        <f t="shared" si="161"/>
        <v>3.6392405063291063E-2</v>
      </c>
      <c r="AA634" s="304"/>
    </row>
    <row r="635" spans="1:27" s="39" customFormat="1" ht="39" customHeight="1" x14ac:dyDescent="0.25">
      <c r="A635" s="18">
        <v>634</v>
      </c>
      <c r="B635" s="232" t="s">
        <v>2994</v>
      </c>
      <c r="C635" s="206" t="s">
        <v>2108</v>
      </c>
      <c r="D635" s="156" t="s">
        <v>3088</v>
      </c>
      <c r="E635" s="138" t="s">
        <v>3089</v>
      </c>
      <c r="F635" s="276">
        <v>4.74</v>
      </c>
      <c r="G635" s="158">
        <v>4.59</v>
      </c>
      <c r="H635" s="277">
        <v>4.74</v>
      </c>
      <c r="I635" s="280"/>
      <c r="J635" s="235" t="s">
        <v>26</v>
      </c>
      <c r="K635" s="235"/>
      <c r="L635" s="236">
        <v>41730</v>
      </c>
      <c r="M635" s="279" t="s">
        <v>2908</v>
      </c>
      <c r="N635" s="138">
        <v>6</v>
      </c>
      <c r="O635" s="143">
        <v>5</v>
      </c>
      <c r="P635" s="147"/>
      <c r="Q635" s="26">
        <v>4.91</v>
      </c>
      <c r="R635" s="27">
        <f t="shared" si="159"/>
        <v>4.74</v>
      </c>
      <c r="S635" s="28">
        <f t="shared" si="160"/>
        <v>0.16999999999999993</v>
      </c>
      <c r="T635" s="29">
        <f t="shared" si="162"/>
        <v>3.5864978902953572E-2</v>
      </c>
      <c r="U635" s="304"/>
      <c r="V635" s="272"/>
      <c r="W635" s="237">
        <v>4.97</v>
      </c>
      <c r="X635" s="149">
        <f t="shared" si="161"/>
        <v>4.74</v>
      </c>
      <c r="Y635" s="149">
        <f t="shared" si="161"/>
        <v>0.16999999999999993</v>
      </c>
      <c r="Z635" s="149">
        <f t="shared" si="161"/>
        <v>3.5864978902953572E-2</v>
      </c>
      <c r="AA635" s="304"/>
    </row>
    <row r="636" spans="1:27" s="39" customFormat="1" ht="39" customHeight="1" x14ac:dyDescent="0.25">
      <c r="A636" s="18">
        <v>635</v>
      </c>
      <c r="B636" s="232" t="s">
        <v>2994</v>
      </c>
      <c r="C636" s="206" t="s">
        <v>2108</v>
      </c>
      <c r="D636" s="156" t="s">
        <v>3090</v>
      </c>
      <c r="E636" s="138" t="s">
        <v>3089</v>
      </c>
      <c r="F636" s="276">
        <v>4.8899999999999997</v>
      </c>
      <c r="G636" s="158">
        <v>4.7300000000000004</v>
      </c>
      <c r="H636" s="277">
        <v>4.8899999999999997</v>
      </c>
      <c r="I636" s="280"/>
      <c r="J636" s="235" t="s">
        <v>26</v>
      </c>
      <c r="K636" s="235"/>
      <c r="L636" s="236">
        <v>41730</v>
      </c>
      <c r="M636" s="279" t="s">
        <v>2908</v>
      </c>
      <c r="N636" s="138">
        <v>6</v>
      </c>
      <c r="O636" s="143">
        <v>5</v>
      </c>
      <c r="P636" s="147"/>
      <c r="Q636" s="26">
        <v>5.07</v>
      </c>
      <c r="R636" s="27">
        <f t="shared" si="159"/>
        <v>4.8899999999999997</v>
      </c>
      <c r="S636" s="28">
        <f t="shared" si="160"/>
        <v>0.1800000000000006</v>
      </c>
      <c r="T636" s="29">
        <f t="shared" si="162"/>
        <v>3.6809815950920373E-2</v>
      </c>
      <c r="U636" s="304"/>
      <c r="V636" s="272"/>
      <c r="W636" s="237">
        <v>5.13</v>
      </c>
      <c r="X636" s="149">
        <f t="shared" si="161"/>
        <v>4.8899999999999997</v>
      </c>
      <c r="Y636" s="149">
        <f t="shared" si="161"/>
        <v>0.1800000000000006</v>
      </c>
      <c r="Z636" s="149">
        <f t="shared" si="161"/>
        <v>3.6809815950920373E-2</v>
      </c>
      <c r="AA636" s="304"/>
    </row>
    <row r="637" spans="1:27" s="39" customFormat="1" ht="39" customHeight="1" x14ac:dyDescent="0.25">
      <c r="A637" s="18">
        <v>636</v>
      </c>
      <c r="B637" s="232" t="s">
        <v>2994</v>
      </c>
      <c r="C637" s="206" t="s">
        <v>2108</v>
      </c>
      <c r="D637" s="156" t="s">
        <v>3091</v>
      </c>
      <c r="E637" s="138" t="s">
        <v>3089</v>
      </c>
      <c r="F637" s="276">
        <v>5.88</v>
      </c>
      <c r="G637" s="158">
        <v>5.69</v>
      </c>
      <c r="H637" s="277">
        <v>5.88</v>
      </c>
      <c r="I637" s="280"/>
      <c r="J637" s="235" t="s">
        <v>26</v>
      </c>
      <c r="K637" s="235"/>
      <c r="L637" s="236">
        <v>41730</v>
      </c>
      <c r="M637" s="279" t="s">
        <v>2908</v>
      </c>
      <c r="N637" s="138">
        <v>6</v>
      </c>
      <c r="O637" s="143">
        <v>5</v>
      </c>
      <c r="P637" s="147"/>
      <c r="Q637" s="26">
        <v>6.09</v>
      </c>
      <c r="R637" s="27">
        <f t="shared" si="159"/>
        <v>5.88</v>
      </c>
      <c r="S637" s="28">
        <f t="shared" si="160"/>
        <v>0.20999999999999996</v>
      </c>
      <c r="T637" s="29">
        <f t="shared" si="162"/>
        <v>3.5714285714285712E-2</v>
      </c>
      <c r="U637" s="304"/>
      <c r="V637" s="272"/>
      <c r="W637" s="237">
        <v>6.16</v>
      </c>
      <c r="X637" s="149">
        <f t="shared" si="161"/>
        <v>5.88</v>
      </c>
      <c r="Y637" s="149">
        <f t="shared" si="161"/>
        <v>0.20999999999999996</v>
      </c>
      <c r="Z637" s="149">
        <f t="shared" si="161"/>
        <v>3.5714285714285712E-2</v>
      </c>
      <c r="AA637" s="304"/>
    </row>
    <row r="638" spans="1:27" s="39" customFormat="1" ht="39" customHeight="1" x14ac:dyDescent="0.25">
      <c r="A638" s="18">
        <v>637</v>
      </c>
      <c r="B638" s="232" t="s">
        <v>2994</v>
      </c>
      <c r="C638" s="206" t="s">
        <v>2108</v>
      </c>
      <c r="D638" s="156" t="s">
        <v>3092</v>
      </c>
      <c r="E638" s="138" t="s">
        <v>3089</v>
      </c>
      <c r="F638" s="276">
        <v>8.9</v>
      </c>
      <c r="G638" s="158">
        <v>8.6199999999999992</v>
      </c>
      <c r="H638" s="277">
        <v>8.9</v>
      </c>
      <c r="I638" s="280"/>
      <c r="J638" s="235" t="s">
        <v>26</v>
      </c>
      <c r="K638" s="235"/>
      <c r="L638" s="236">
        <v>41730</v>
      </c>
      <c r="M638" s="279" t="s">
        <v>2908</v>
      </c>
      <c r="N638" s="138">
        <v>6</v>
      </c>
      <c r="O638" s="143">
        <v>5</v>
      </c>
      <c r="P638" s="147"/>
      <c r="Q638" s="26">
        <v>9.2200000000000006</v>
      </c>
      <c r="R638" s="27">
        <f t="shared" si="159"/>
        <v>8.9</v>
      </c>
      <c r="S638" s="28">
        <f t="shared" si="160"/>
        <v>0.32000000000000028</v>
      </c>
      <c r="T638" s="29">
        <f t="shared" si="162"/>
        <v>3.5955056179775312E-2</v>
      </c>
      <c r="U638" s="304"/>
      <c r="V638" s="272"/>
      <c r="W638" s="237">
        <v>9.33</v>
      </c>
      <c r="X638" s="149">
        <f t="shared" si="161"/>
        <v>8.9</v>
      </c>
      <c r="Y638" s="149">
        <f t="shared" si="161"/>
        <v>0.32000000000000028</v>
      </c>
      <c r="Z638" s="149">
        <f t="shared" si="161"/>
        <v>3.5955056179775312E-2</v>
      </c>
      <c r="AA638" s="304"/>
    </row>
    <row r="639" spans="1:27" s="39" customFormat="1" ht="39" customHeight="1" x14ac:dyDescent="0.25">
      <c r="A639" s="18">
        <v>638</v>
      </c>
      <c r="B639" s="232" t="s">
        <v>2994</v>
      </c>
      <c r="C639" s="206" t="s">
        <v>2108</v>
      </c>
      <c r="D639" s="156" t="s">
        <v>3093</v>
      </c>
      <c r="E639" s="138" t="s">
        <v>3089</v>
      </c>
      <c r="F639" s="276">
        <v>10.48</v>
      </c>
      <c r="G639" s="158">
        <v>10.14</v>
      </c>
      <c r="H639" s="277">
        <v>10.48</v>
      </c>
      <c r="I639" s="280"/>
      <c r="J639" s="235" t="s">
        <v>26</v>
      </c>
      <c r="K639" s="235"/>
      <c r="L639" s="236">
        <v>41730</v>
      </c>
      <c r="M639" s="279" t="s">
        <v>2908</v>
      </c>
      <c r="N639" s="138">
        <v>6</v>
      </c>
      <c r="O639" s="143">
        <v>5</v>
      </c>
      <c r="P639" s="147"/>
      <c r="Q639" s="26">
        <v>10.86</v>
      </c>
      <c r="R639" s="27">
        <f t="shared" si="159"/>
        <v>10.48</v>
      </c>
      <c r="S639" s="28">
        <f t="shared" si="160"/>
        <v>0.37999999999999901</v>
      </c>
      <c r="T639" s="29">
        <f t="shared" si="162"/>
        <v>3.6259541984732725E-2</v>
      </c>
      <c r="U639" s="304"/>
      <c r="V639" s="272"/>
      <c r="W639" s="237">
        <v>10.99</v>
      </c>
      <c r="X639" s="149">
        <f t="shared" si="161"/>
        <v>10.48</v>
      </c>
      <c r="Y639" s="149">
        <f t="shared" si="161"/>
        <v>0.37999999999999901</v>
      </c>
      <c r="Z639" s="149">
        <f t="shared" si="161"/>
        <v>3.6259541984732725E-2</v>
      </c>
      <c r="AA639" s="304"/>
    </row>
    <row r="640" spans="1:27" s="39" customFormat="1" ht="39" customHeight="1" x14ac:dyDescent="0.25">
      <c r="A640" s="18">
        <v>639</v>
      </c>
      <c r="B640" s="232" t="s">
        <v>2994</v>
      </c>
      <c r="C640" s="206" t="s">
        <v>2108</v>
      </c>
      <c r="D640" s="156" t="s">
        <v>3094</v>
      </c>
      <c r="E640" s="138" t="s">
        <v>3089</v>
      </c>
      <c r="F640" s="276">
        <v>27.74</v>
      </c>
      <c r="G640" s="158">
        <v>26.86</v>
      </c>
      <c r="H640" s="277">
        <v>27.74</v>
      </c>
      <c r="I640" s="280"/>
      <c r="J640" s="235" t="s">
        <v>26</v>
      </c>
      <c r="K640" s="235"/>
      <c r="L640" s="236">
        <v>41730</v>
      </c>
      <c r="M640" s="279" t="s">
        <v>2908</v>
      </c>
      <c r="N640" s="138">
        <v>6</v>
      </c>
      <c r="O640" s="143">
        <v>5</v>
      </c>
      <c r="P640" s="147"/>
      <c r="Q640" s="26">
        <v>28.74</v>
      </c>
      <c r="R640" s="27">
        <f t="shared" si="159"/>
        <v>27.74</v>
      </c>
      <c r="S640" s="28">
        <f t="shared" si="160"/>
        <v>1</v>
      </c>
      <c r="T640" s="29">
        <f t="shared" si="162"/>
        <v>3.6049026676279745E-2</v>
      </c>
      <c r="U640" s="304"/>
      <c r="V640" s="272"/>
      <c r="W640" s="237">
        <v>29.09</v>
      </c>
      <c r="X640" s="149">
        <f t="shared" si="161"/>
        <v>27.74</v>
      </c>
      <c r="Y640" s="149">
        <f t="shared" si="161"/>
        <v>1</v>
      </c>
      <c r="Z640" s="149">
        <f t="shared" si="161"/>
        <v>3.6049026676279745E-2</v>
      </c>
      <c r="AA640" s="304"/>
    </row>
    <row r="641" spans="1:27" s="39" customFormat="1" ht="39" customHeight="1" x14ac:dyDescent="0.25">
      <c r="A641" s="18">
        <v>640</v>
      </c>
      <c r="B641" s="232" t="s">
        <v>2994</v>
      </c>
      <c r="C641" s="206" t="s">
        <v>2108</v>
      </c>
      <c r="D641" s="156" t="s">
        <v>3095</v>
      </c>
      <c r="E641" s="138" t="s">
        <v>3089</v>
      </c>
      <c r="F641" s="276">
        <v>37.82</v>
      </c>
      <c r="G641" s="158">
        <v>36.61</v>
      </c>
      <c r="H641" s="277">
        <v>37.82</v>
      </c>
      <c r="I641" s="280"/>
      <c r="J641" s="235" t="s">
        <v>26</v>
      </c>
      <c r="K641" s="235"/>
      <c r="L641" s="236">
        <v>41730</v>
      </c>
      <c r="M641" s="279" t="s">
        <v>2908</v>
      </c>
      <c r="N641" s="138">
        <v>6</v>
      </c>
      <c r="O641" s="143">
        <v>5</v>
      </c>
      <c r="P641" s="147"/>
      <c r="Q641" s="26">
        <v>39.18</v>
      </c>
      <c r="R641" s="27">
        <f t="shared" si="159"/>
        <v>37.82</v>
      </c>
      <c r="S641" s="28">
        <f t="shared" si="160"/>
        <v>1.3599999999999994</v>
      </c>
      <c r="T641" s="29">
        <f t="shared" si="162"/>
        <v>3.5959809624537264E-2</v>
      </c>
      <c r="U641" s="304"/>
      <c r="V641" s="272"/>
      <c r="W641" s="237">
        <v>39.65</v>
      </c>
      <c r="X641" s="149">
        <f t="shared" si="161"/>
        <v>37.82</v>
      </c>
      <c r="Y641" s="149">
        <f t="shared" si="161"/>
        <v>1.3599999999999994</v>
      </c>
      <c r="Z641" s="149">
        <f t="shared" si="161"/>
        <v>3.5959809624537264E-2</v>
      </c>
      <c r="AA641" s="304"/>
    </row>
    <row r="642" spans="1:27" s="39" customFormat="1" ht="39" customHeight="1" x14ac:dyDescent="0.25">
      <c r="A642" s="18">
        <v>641</v>
      </c>
      <c r="B642" s="232" t="s">
        <v>2994</v>
      </c>
      <c r="C642" s="206" t="s">
        <v>2108</v>
      </c>
      <c r="D642" s="156" t="s">
        <v>3096</v>
      </c>
      <c r="E642" s="138" t="s">
        <v>3089</v>
      </c>
      <c r="F642" s="276">
        <v>64.819999999999993</v>
      </c>
      <c r="G642" s="158">
        <v>62.75</v>
      </c>
      <c r="H642" s="277">
        <v>64.819999999999993</v>
      </c>
      <c r="I642" s="280"/>
      <c r="J642" s="235" t="s">
        <v>26</v>
      </c>
      <c r="K642" s="235"/>
      <c r="L642" s="236">
        <v>41730</v>
      </c>
      <c r="M642" s="279" t="s">
        <v>2908</v>
      </c>
      <c r="N642" s="138">
        <v>6</v>
      </c>
      <c r="O642" s="143">
        <v>5</v>
      </c>
      <c r="P642" s="147"/>
      <c r="Q642" s="26">
        <v>67.150000000000006</v>
      </c>
      <c r="R642" s="27">
        <f t="shared" si="159"/>
        <v>64.819999999999993</v>
      </c>
      <c r="S642" s="28">
        <f t="shared" si="160"/>
        <v>2.3300000000000125</v>
      </c>
      <c r="T642" s="29">
        <f t="shared" si="162"/>
        <v>3.5945695772909791E-2</v>
      </c>
      <c r="U642" s="304"/>
      <c r="V642" s="272"/>
      <c r="W642" s="237">
        <v>67.959999999999994</v>
      </c>
      <c r="X642" s="149">
        <f t="shared" si="161"/>
        <v>64.819999999999993</v>
      </c>
      <c r="Y642" s="149">
        <f t="shared" si="161"/>
        <v>2.3300000000000125</v>
      </c>
      <c r="Z642" s="149">
        <f t="shared" si="161"/>
        <v>3.5945695772909791E-2</v>
      </c>
      <c r="AA642" s="304"/>
    </row>
    <row r="643" spans="1:27" s="39" customFormat="1" ht="54.75" customHeight="1" x14ac:dyDescent="0.25">
      <c r="A643" s="18">
        <v>642</v>
      </c>
      <c r="B643" s="232" t="s">
        <v>2994</v>
      </c>
      <c r="C643" s="206" t="s">
        <v>2108</v>
      </c>
      <c r="D643" s="239" t="s">
        <v>3097</v>
      </c>
      <c r="E643" s="138" t="s">
        <v>3089</v>
      </c>
      <c r="F643" s="276">
        <v>169.25</v>
      </c>
      <c r="G643" s="158">
        <v>163.84</v>
      </c>
      <c r="H643" s="277">
        <v>169.25</v>
      </c>
      <c r="I643" s="280"/>
      <c r="J643" s="235" t="s">
        <v>26</v>
      </c>
      <c r="K643" s="235"/>
      <c r="L643" s="236">
        <v>41730</v>
      </c>
      <c r="M643" s="279" t="s">
        <v>2908</v>
      </c>
      <c r="N643" s="138">
        <v>6</v>
      </c>
      <c r="O643" s="143">
        <v>5</v>
      </c>
      <c r="P643" s="147"/>
      <c r="Q643" s="26">
        <v>175.34</v>
      </c>
      <c r="R643" s="27">
        <f t="shared" si="159"/>
        <v>169.25</v>
      </c>
      <c r="S643" s="28">
        <f t="shared" si="160"/>
        <v>6.0900000000000034</v>
      </c>
      <c r="T643" s="29">
        <f t="shared" si="162"/>
        <v>3.598227474150667E-2</v>
      </c>
      <c r="U643" s="304"/>
      <c r="V643" s="272"/>
      <c r="W643" s="237">
        <v>177.44</v>
      </c>
      <c r="X643" s="149">
        <f t="shared" si="161"/>
        <v>169.25</v>
      </c>
      <c r="Y643" s="149">
        <f t="shared" si="161"/>
        <v>6.0900000000000034</v>
      </c>
      <c r="Z643" s="149">
        <f t="shared" si="161"/>
        <v>3.598227474150667E-2</v>
      </c>
      <c r="AA643" s="304"/>
    </row>
    <row r="644" spans="1:27" s="39" customFormat="1" ht="39" customHeight="1" x14ac:dyDescent="0.25">
      <c r="A644" s="18">
        <v>643</v>
      </c>
      <c r="B644" s="232" t="s">
        <v>2994</v>
      </c>
      <c r="C644" s="206" t="s">
        <v>2108</v>
      </c>
      <c r="D644" s="156" t="s">
        <v>3098</v>
      </c>
      <c r="E644" s="138" t="s">
        <v>3099</v>
      </c>
      <c r="F644" s="276">
        <v>0</v>
      </c>
      <c r="G644" s="300">
        <v>0</v>
      </c>
      <c r="H644" s="277">
        <v>0</v>
      </c>
      <c r="I644" s="280"/>
      <c r="J644" s="235" t="s">
        <v>26</v>
      </c>
      <c r="K644" s="235"/>
      <c r="L644" s="236">
        <v>41730</v>
      </c>
      <c r="M644" s="279" t="s">
        <v>2908</v>
      </c>
      <c r="N644" s="138">
        <v>6</v>
      </c>
      <c r="O644" s="143">
        <v>5</v>
      </c>
      <c r="P644" s="147"/>
      <c r="Q644" s="26">
        <v>0</v>
      </c>
      <c r="R644" s="27">
        <f t="shared" si="159"/>
        <v>0</v>
      </c>
      <c r="S644" s="28">
        <f t="shared" si="160"/>
        <v>0</v>
      </c>
      <c r="T644" s="29">
        <f t="shared" si="162"/>
        <v>0</v>
      </c>
      <c r="U644" s="304"/>
      <c r="V644" s="272"/>
      <c r="W644" s="237">
        <v>0</v>
      </c>
      <c r="X644" s="149">
        <f t="shared" si="161"/>
        <v>0</v>
      </c>
      <c r="Y644" s="149">
        <f t="shared" si="161"/>
        <v>0</v>
      </c>
      <c r="Z644" s="149">
        <f t="shared" si="161"/>
        <v>0</v>
      </c>
      <c r="AA644" s="304"/>
    </row>
    <row r="645" spans="1:27" s="39" customFormat="1" ht="39" customHeight="1" x14ac:dyDescent="0.25">
      <c r="A645" s="18">
        <v>644</v>
      </c>
      <c r="B645" s="232" t="s">
        <v>2994</v>
      </c>
      <c r="C645" s="206" t="s">
        <v>2108</v>
      </c>
      <c r="D645" s="156" t="s">
        <v>3100</v>
      </c>
      <c r="E645" s="138" t="s">
        <v>3099</v>
      </c>
      <c r="F645" s="276">
        <v>3.74</v>
      </c>
      <c r="G645" s="158">
        <v>3.62</v>
      </c>
      <c r="H645" s="277">
        <v>3.74</v>
      </c>
      <c r="I645" s="280"/>
      <c r="J645" s="235" t="s">
        <v>26</v>
      </c>
      <c r="K645" s="235"/>
      <c r="L645" s="236">
        <v>41730</v>
      </c>
      <c r="M645" s="279" t="s">
        <v>2908</v>
      </c>
      <c r="N645" s="138">
        <v>6</v>
      </c>
      <c r="O645" s="143">
        <v>5</v>
      </c>
      <c r="P645" s="147"/>
      <c r="Q645" s="26">
        <v>3.88</v>
      </c>
      <c r="R645" s="27">
        <f t="shared" si="159"/>
        <v>3.74</v>
      </c>
      <c r="S645" s="28">
        <f t="shared" si="160"/>
        <v>0.13999999999999968</v>
      </c>
      <c r="T645" s="29">
        <f t="shared" si="162"/>
        <v>3.7433155080213817E-2</v>
      </c>
      <c r="U645" s="304"/>
      <c r="V645" s="272"/>
      <c r="W645" s="237">
        <v>3.92</v>
      </c>
      <c r="X645" s="149">
        <f t="shared" si="161"/>
        <v>3.74</v>
      </c>
      <c r="Y645" s="149">
        <f t="shared" si="161"/>
        <v>0.13999999999999968</v>
      </c>
      <c r="Z645" s="149">
        <f t="shared" si="161"/>
        <v>3.7433155080213817E-2</v>
      </c>
      <c r="AA645" s="304"/>
    </row>
    <row r="646" spans="1:27" s="39" customFormat="1" ht="39" customHeight="1" x14ac:dyDescent="0.25">
      <c r="A646" s="18">
        <v>645</v>
      </c>
      <c r="B646" s="232" t="s">
        <v>2994</v>
      </c>
      <c r="C646" s="206" t="s">
        <v>2108</v>
      </c>
      <c r="D646" s="156" t="s">
        <v>3101</v>
      </c>
      <c r="E646" s="138" t="s">
        <v>3102</v>
      </c>
      <c r="F646" s="276">
        <v>12.42</v>
      </c>
      <c r="G646" s="158">
        <v>12.03</v>
      </c>
      <c r="H646" s="277">
        <v>12.42</v>
      </c>
      <c r="I646" s="265" t="s">
        <v>3103</v>
      </c>
      <c r="J646" s="235" t="s">
        <v>26</v>
      </c>
      <c r="K646" s="235"/>
      <c r="L646" s="236">
        <v>41730</v>
      </c>
      <c r="M646" s="279" t="s">
        <v>2908</v>
      </c>
      <c r="N646" s="138">
        <v>6</v>
      </c>
      <c r="O646" s="143">
        <v>5</v>
      </c>
      <c r="P646" s="147"/>
      <c r="Q646" s="26">
        <v>12.87</v>
      </c>
      <c r="R646" s="27">
        <f t="shared" si="159"/>
        <v>12.42</v>
      </c>
      <c r="S646" s="28">
        <f t="shared" si="160"/>
        <v>0.44999999999999929</v>
      </c>
      <c r="T646" s="29">
        <f t="shared" si="162"/>
        <v>3.623188405797096E-2</v>
      </c>
      <c r="U646" s="280"/>
      <c r="V646" s="272"/>
      <c r="W646" s="237">
        <v>13.02</v>
      </c>
      <c r="X646" s="149">
        <f t="shared" si="161"/>
        <v>12.42</v>
      </c>
      <c r="Y646" s="149">
        <f t="shared" si="161"/>
        <v>0.44999999999999929</v>
      </c>
      <c r="Z646" s="149">
        <f t="shared" si="161"/>
        <v>3.623188405797096E-2</v>
      </c>
      <c r="AA646" s="280"/>
    </row>
    <row r="647" spans="1:27" s="39" customFormat="1" ht="39" customHeight="1" x14ac:dyDescent="0.25">
      <c r="A647" s="18">
        <v>646</v>
      </c>
      <c r="B647" s="232" t="s">
        <v>2994</v>
      </c>
      <c r="C647" s="206" t="s">
        <v>2108</v>
      </c>
      <c r="D647" s="156" t="s">
        <v>3104</v>
      </c>
      <c r="E647" s="138" t="s">
        <v>3102</v>
      </c>
      <c r="F647" s="276">
        <v>12.42</v>
      </c>
      <c r="G647" s="158">
        <v>12.03</v>
      </c>
      <c r="H647" s="277">
        <v>12.42</v>
      </c>
      <c r="I647" s="265" t="s">
        <v>3103</v>
      </c>
      <c r="J647" s="235" t="s">
        <v>26</v>
      </c>
      <c r="K647" s="235"/>
      <c r="L647" s="236">
        <v>41730</v>
      </c>
      <c r="M647" s="279" t="s">
        <v>2908</v>
      </c>
      <c r="N647" s="138">
        <v>6</v>
      </c>
      <c r="O647" s="143">
        <v>5</v>
      </c>
      <c r="P647" s="147"/>
      <c r="Q647" s="26">
        <v>12.87</v>
      </c>
      <c r="R647" s="27">
        <f t="shared" si="159"/>
        <v>12.42</v>
      </c>
      <c r="S647" s="28">
        <f t="shared" si="160"/>
        <v>0.44999999999999929</v>
      </c>
      <c r="T647" s="29">
        <f t="shared" si="162"/>
        <v>3.623188405797096E-2</v>
      </c>
      <c r="U647" s="280"/>
      <c r="V647" s="272"/>
      <c r="W647" s="237">
        <v>13.02</v>
      </c>
      <c r="X647" s="149">
        <f t="shared" si="161"/>
        <v>12.42</v>
      </c>
      <c r="Y647" s="149">
        <f t="shared" si="161"/>
        <v>0.44999999999999929</v>
      </c>
      <c r="Z647" s="149">
        <f t="shared" si="161"/>
        <v>3.623188405797096E-2</v>
      </c>
      <c r="AA647" s="280"/>
    </row>
    <row r="648" spans="1:27" s="39" customFormat="1" ht="39" customHeight="1" x14ac:dyDescent="0.25">
      <c r="A648" s="18">
        <v>647</v>
      </c>
      <c r="B648" s="232" t="s">
        <v>2994</v>
      </c>
      <c r="C648" s="206" t="s">
        <v>2108</v>
      </c>
      <c r="D648" s="156" t="s">
        <v>3105</v>
      </c>
      <c r="E648" s="138" t="s">
        <v>3102</v>
      </c>
      <c r="F648" s="276">
        <v>12.42</v>
      </c>
      <c r="G648" s="158">
        <v>12.03</v>
      </c>
      <c r="H648" s="277">
        <v>12.42</v>
      </c>
      <c r="I648" s="265" t="s">
        <v>3103</v>
      </c>
      <c r="J648" s="235" t="s">
        <v>26</v>
      </c>
      <c r="K648" s="235"/>
      <c r="L648" s="236">
        <v>41730</v>
      </c>
      <c r="M648" s="279" t="s">
        <v>2908</v>
      </c>
      <c r="N648" s="138">
        <v>6</v>
      </c>
      <c r="O648" s="143">
        <v>5</v>
      </c>
      <c r="P648" s="147"/>
      <c r="Q648" s="26">
        <v>12.87</v>
      </c>
      <c r="R648" s="27">
        <f t="shared" si="159"/>
        <v>12.42</v>
      </c>
      <c r="S648" s="28">
        <f t="shared" si="160"/>
        <v>0.44999999999999929</v>
      </c>
      <c r="T648" s="29">
        <f t="shared" si="162"/>
        <v>3.623188405797096E-2</v>
      </c>
      <c r="U648" s="280"/>
      <c r="V648" s="272"/>
      <c r="W648" s="237">
        <v>13.02</v>
      </c>
      <c r="X648" s="149">
        <f t="shared" si="161"/>
        <v>12.42</v>
      </c>
      <c r="Y648" s="149">
        <f t="shared" si="161"/>
        <v>0.44999999999999929</v>
      </c>
      <c r="Z648" s="149">
        <f t="shared" si="161"/>
        <v>3.623188405797096E-2</v>
      </c>
      <c r="AA648" s="280"/>
    </row>
    <row r="649" spans="1:27" s="39" customFormat="1" ht="39" customHeight="1" x14ac:dyDescent="0.25">
      <c r="A649" s="18">
        <v>648</v>
      </c>
      <c r="B649" s="232" t="s">
        <v>2994</v>
      </c>
      <c r="C649" s="206" t="s">
        <v>2108</v>
      </c>
      <c r="D649" s="156" t="s">
        <v>3106</v>
      </c>
      <c r="E649" s="138" t="s">
        <v>3102</v>
      </c>
      <c r="F649" s="276">
        <v>49.49</v>
      </c>
      <c r="G649" s="158">
        <v>47.91</v>
      </c>
      <c r="H649" s="277">
        <v>49.49</v>
      </c>
      <c r="I649" s="265" t="s">
        <v>3103</v>
      </c>
      <c r="J649" s="235" t="s">
        <v>26</v>
      </c>
      <c r="K649" s="235"/>
      <c r="L649" s="236">
        <v>41730</v>
      </c>
      <c r="M649" s="279" t="s">
        <v>2908</v>
      </c>
      <c r="N649" s="138">
        <v>6</v>
      </c>
      <c r="O649" s="143">
        <v>5</v>
      </c>
      <c r="P649" s="147"/>
      <c r="Q649" s="26">
        <v>51.27</v>
      </c>
      <c r="R649" s="27">
        <f t="shared" si="159"/>
        <v>49.49</v>
      </c>
      <c r="S649" s="28">
        <f t="shared" si="160"/>
        <v>1.7800000000000011</v>
      </c>
      <c r="T649" s="29">
        <f t="shared" si="162"/>
        <v>3.59668619923217E-2</v>
      </c>
      <c r="U649" s="280"/>
      <c r="V649" s="272"/>
      <c r="W649" s="237">
        <v>51.88</v>
      </c>
      <c r="X649" s="149">
        <f t="shared" si="161"/>
        <v>49.49</v>
      </c>
      <c r="Y649" s="149">
        <f t="shared" si="161"/>
        <v>1.7800000000000011</v>
      </c>
      <c r="Z649" s="149">
        <f t="shared" si="161"/>
        <v>3.59668619923217E-2</v>
      </c>
      <c r="AA649" s="280"/>
    </row>
    <row r="650" spans="1:27" s="39" customFormat="1" ht="39" customHeight="1" x14ac:dyDescent="0.25">
      <c r="A650" s="18">
        <v>649</v>
      </c>
      <c r="B650" s="232" t="s">
        <v>2994</v>
      </c>
      <c r="C650" s="206" t="s">
        <v>2108</v>
      </c>
      <c r="D650" s="156" t="s">
        <v>3107</v>
      </c>
      <c r="E650" s="138" t="s">
        <v>3102</v>
      </c>
      <c r="F650" s="276">
        <v>72.989999999999995</v>
      </c>
      <c r="G650" s="158">
        <v>70.66</v>
      </c>
      <c r="H650" s="277">
        <v>72.989999999999995</v>
      </c>
      <c r="I650" s="265" t="s">
        <v>3103</v>
      </c>
      <c r="J650" s="235" t="s">
        <v>26</v>
      </c>
      <c r="K650" s="235"/>
      <c r="L650" s="236">
        <v>41730</v>
      </c>
      <c r="M650" s="279" t="s">
        <v>2908</v>
      </c>
      <c r="N650" s="138">
        <v>6</v>
      </c>
      <c r="O650" s="143">
        <v>5</v>
      </c>
      <c r="P650" s="147"/>
      <c r="Q650" s="26">
        <v>75.61</v>
      </c>
      <c r="R650" s="27">
        <f t="shared" si="159"/>
        <v>72.989999999999995</v>
      </c>
      <c r="S650" s="28">
        <f t="shared" si="160"/>
        <v>2.6200000000000045</v>
      </c>
      <c r="T650" s="29">
        <f t="shared" si="162"/>
        <v>3.5895328127140767E-2</v>
      </c>
      <c r="U650" s="280"/>
      <c r="V650" s="272"/>
      <c r="W650" s="237">
        <v>76.52</v>
      </c>
      <c r="X650" s="149">
        <f t="shared" si="161"/>
        <v>72.989999999999995</v>
      </c>
      <c r="Y650" s="149">
        <f t="shared" si="161"/>
        <v>2.6200000000000045</v>
      </c>
      <c r="Z650" s="149">
        <f t="shared" si="161"/>
        <v>3.5895328127140767E-2</v>
      </c>
      <c r="AA650" s="280"/>
    </row>
    <row r="651" spans="1:27" s="39" customFormat="1" ht="39" customHeight="1" x14ac:dyDescent="0.25">
      <c r="A651" s="18">
        <v>650</v>
      </c>
      <c r="B651" s="232" t="s">
        <v>2994</v>
      </c>
      <c r="C651" s="206" t="s">
        <v>2108</v>
      </c>
      <c r="D651" s="156" t="s">
        <v>3108</v>
      </c>
      <c r="E651" s="138" t="s">
        <v>3102</v>
      </c>
      <c r="F651" s="276">
        <v>72.989999999999995</v>
      </c>
      <c r="G651" s="184">
        <v>70.66</v>
      </c>
      <c r="H651" s="277">
        <v>72.989999999999995</v>
      </c>
      <c r="I651" s="265" t="s">
        <v>3103</v>
      </c>
      <c r="J651" s="143" t="s">
        <v>26</v>
      </c>
      <c r="K651" s="235"/>
      <c r="L651" s="236">
        <v>41730</v>
      </c>
      <c r="M651" s="279" t="s">
        <v>2908</v>
      </c>
      <c r="N651" s="138">
        <v>6</v>
      </c>
      <c r="O651" s="143">
        <v>5</v>
      </c>
      <c r="P651" s="147"/>
      <c r="Q651" s="26">
        <v>75.61</v>
      </c>
      <c r="R651" s="27">
        <f t="shared" si="159"/>
        <v>72.989999999999995</v>
      </c>
      <c r="S651" s="28">
        <f t="shared" si="160"/>
        <v>2.6200000000000045</v>
      </c>
      <c r="T651" s="29">
        <f t="shared" si="162"/>
        <v>3.5895328127140767E-2</v>
      </c>
      <c r="U651" s="280"/>
      <c r="V651" s="272"/>
      <c r="W651" s="237">
        <v>76.52</v>
      </c>
      <c r="X651" s="149">
        <f t="shared" si="161"/>
        <v>72.989999999999995</v>
      </c>
      <c r="Y651" s="149">
        <f t="shared" si="161"/>
        <v>2.6200000000000045</v>
      </c>
      <c r="Z651" s="149">
        <f t="shared" si="161"/>
        <v>3.5895328127140767E-2</v>
      </c>
      <c r="AA651" s="280"/>
    </row>
    <row r="652" spans="1:27" s="39" customFormat="1" ht="39" customHeight="1" x14ac:dyDescent="0.25">
      <c r="A652" s="18">
        <v>651</v>
      </c>
      <c r="B652" s="232" t="s">
        <v>2994</v>
      </c>
      <c r="C652" s="206" t="s">
        <v>2108</v>
      </c>
      <c r="D652" s="156" t="s">
        <v>3109</v>
      </c>
      <c r="E652" s="138" t="s">
        <v>3102</v>
      </c>
      <c r="F652" s="276">
        <v>72.989999999999995</v>
      </c>
      <c r="G652" s="184">
        <v>70.66</v>
      </c>
      <c r="H652" s="277">
        <v>72.989999999999995</v>
      </c>
      <c r="I652" s="265" t="s">
        <v>3103</v>
      </c>
      <c r="J652" s="143" t="s">
        <v>26</v>
      </c>
      <c r="K652" s="235"/>
      <c r="L652" s="236">
        <v>41730</v>
      </c>
      <c r="M652" s="279" t="s">
        <v>2908</v>
      </c>
      <c r="N652" s="138">
        <v>6</v>
      </c>
      <c r="O652" s="143">
        <v>5</v>
      </c>
      <c r="P652" s="147"/>
      <c r="Q652" s="26">
        <v>75.61</v>
      </c>
      <c r="R652" s="27">
        <f t="shared" si="159"/>
        <v>72.989999999999995</v>
      </c>
      <c r="S652" s="28">
        <f t="shared" si="160"/>
        <v>2.6200000000000045</v>
      </c>
      <c r="T652" s="29">
        <f t="shared" si="162"/>
        <v>3.5895328127140767E-2</v>
      </c>
      <c r="U652" s="280"/>
      <c r="V652" s="272"/>
      <c r="W652" s="237">
        <v>76.52</v>
      </c>
      <c r="X652" s="149">
        <f t="shared" si="161"/>
        <v>72.989999999999995</v>
      </c>
      <c r="Y652" s="149">
        <f t="shared" si="161"/>
        <v>2.6200000000000045</v>
      </c>
      <c r="Z652" s="149">
        <f t="shared" si="161"/>
        <v>3.5895328127140767E-2</v>
      </c>
      <c r="AA652" s="280"/>
    </row>
    <row r="653" spans="1:27" s="39" customFormat="1" ht="39" customHeight="1" x14ac:dyDescent="0.25">
      <c r="A653" s="18">
        <v>652</v>
      </c>
      <c r="B653" s="232" t="s">
        <v>2994</v>
      </c>
      <c r="C653" s="206" t="s">
        <v>2108</v>
      </c>
      <c r="D653" s="156" t="s">
        <v>3110</v>
      </c>
      <c r="E653" s="138" t="s">
        <v>3102</v>
      </c>
      <c r="F653" s="276">
        <v>81.3</v>
      </c>
      <c r="G653" s="184">
        <v>78.709999999999994</v>
      </c>
      <c r="H653" s="277">
        <v>81.3</v>
      </c>
      <c r="I653" s="265" t="s">
        <v>3103</v>
      </c>
      <c r="J653" s="143" t="s">
        <v>26</v>
      </c>
      <c r="K653" s="235"/>
      <c r="L653" s="236">
        <v>41730</v>
      </c>
      <c r="M653" s="279" t="s">
        <v>2908</v>
      </c>
      <c r="N653" s="138">
        <v>6</v>
      </c>
      <c r="O653" s="143">
        <v>5</v>
      </c>
      <c r="P653" s="147"/>
      <c r="Q653" s="26">
        <v>84.23</v>
      </c>
      <c r="R653" s="27">
        <f t="shared" si="159"/>
        <v>81.3</v>
      </c>
      <c r="S653" s="28">
        <f t="shared" si="160"/>
        <v>2.9300000000000068</v>
      </c>
      <c r="T653" s="29">
        <f t="shared" si="162"/>
        <v>3.6039360393604024E-2</v>
      </c>
      <c r="U653" s="280"/>
      <c r="V653" s="272"/>
      <c r="W653" s="237">
        <v>85.24</v>
      </c>
      <c r="X653" s="149">
        <f t="shared" si="161"/>
        <v>81.3</v>
      </c>
      <c r="Y653" s="149">
        <f t="shared" si="161"/>
        <v>2.9300000000000068</v>
      </c>
      <c r="Z653" s="149">
        <f t="shared" si="161"/>
        <v>3.6039360393604024E-2</v>
      </c>
      <c r="AA653" s="280"/>
    </row>
    <row r="654" spans="1:27" s="39" customFormat="1" ht="39" customHeight="1" x14ac:dyDescent="0.25">
      <c r="A654" s="18">
        <v>653</v>
      </c>
      <c r="B654" s="232" t="s">
        <v>2994</v>
      </c>
      <c r="C654" s="206" t="s">
        <v>2108</v>
      </c>
      <c r="D654" s="156" t="s">
        <v>3111</v>
      </c>
      <c r="E654" s="138" t="s">
        <v>3102</v>
      </c>
      <c r="F654" s="276">
        <v>138.78</v>
      </c>
      <c r="G654" s="184">
        <v>134.35</v>
      </c>
      <c r="H654" s="277">
        <v>138.78</v>
      </c>
      <c r="I654" s="265" t="s">
        <v>3103</v>
      </c>
      <c r="J654" s="143" t="s">
        <v>26</v>
      </c>
      <c r="K654" s="235"/>
      <c r="L654" s="236">
        <v>41730</v>
      </c>
      <c r="M654" s="279" t="s">
        <v>2908</v>
      </c>
      <c r="N654" s="138">
        <v>6</v>
      </c>
      <c r="O654" s="143">
        <v>5</v>
      </c>
      <c r="P654" s="147"/>
      <c r="Q654" s="26">
        <v>143.77000000000001</v>
      </c>
      <c r="R654" s="27">
        <f t="shared" si="159"/>
        <v>138.78</v>
      </c>
      <c r="S654" s="28">
        <f t="shared" si="160"/>
        <v>4.9900000000000091</v>
      </c>
      <c r="T654" s="29">
        <f t="shared" si="162"/>
        <v>3.5956189652687771E-2</v>
      </c>
      <c r="U654" s="280"/>
      <c r="V654" s="272"/>
      <c r="W654" s="237">
        <v>145.5</v>
      </c>
      <c r="X654" s="149">
        <f t="shared" si="161"/>
        <v>138.78</v>
      </c>
      <c r="Y654" s="149">
        <f t="shared" si="161"/>
        <v>4.9900000000000091</v>
      </c>
      <c r="Z654" s="149">
        <f t="shared" si="161"/>
        <v>3.5956189652687771E-2</v>
      </c>
      <c r="AA654" s="280"/>
    </row>
    <row r="655" spans="1:27" s="39" customFormat="1" ht="39" customHeight="1" x14ac:dyDescent="0.25">
      <c r="A655" s="18">
        <v>654</v>
      </c>
      <c r="B655" s="232" t="s">
        <v>2994</v>
      </c>
      <c r="C655" s="206" t="s">
        <v>2108</v>
      </c>
      <c r="D655" s="156" t="s">
        <v>3112</v>
      </c>
      <c r="E655" s="138" t="s">
        <v>3102</v>
      </c>
      <c r="F655" s="276">
        <v>187.22</v>
      </c>
      <c r="G655" s="184">
        <v>181.24</v>
      </c>
      <c r="H655" s="277">
        <v>187.22</v>
      </c>
      <c r="I655" s="265" t="s">
        <v>3103</v>
      </c>
      <c r="J655" s="143" t="s">
        <v>26</v>
      </c>
      <c r="K655" s="235"/>
      <c r="L655" s="236">
        <v>41730</v>
      </c>
      <c r="M655" s="279" t="s">
        <v>2908</v>
      </c>
      <c r="N655" s="138">
        <v>6</v>
      </c>
      <c r="O655" s="143">
        <v>5</v>
      </c>
      <c r="P655" s="147"/>
      <c r="Q655" s="26">
        <v>193.96</v>
      </c>
      <c r="R655" s="27">
        <f t="shared" si="159"/>
        <v>187.22</v>
      </c>
      <c r="S655" s="28">
        <f t="shared" si="160"/>
        <v>6.7400000000000091</v>
      </c>
      <c r="T655" s="29">
        <f t="shared" si="162"/>
        <v>3.6000427304775179E-2</v>
      </c>
      <c r="U655" s="280"/>
      <c r="V655" s="272"/>
      <c r="W655" s="237">
        <v>196.28</v>
      </c>
      <c r="X655" s="149">
        <f t="shared" si="161"/>
        <v>187.22</v>
      </c>
      <c r="Y655" s="149">
        <f t="shared" si="161"/>
        <v>6.7400000000000091</v>
      </c>
      <c r="Z655" s="149">
        <f t="shared" si="161"/>
        <v>3.6000427304775179E-2</v>
      </c>
      <c r="AA655" s="280"/>
    </row>
    <row r="656" spans="1:27" ht="39" customHeight="1" x14ac:dyDescent="0.25">
      <c r="A656" s="18">
        <v>655</v>
      </c>
      <c r="B656" s="232" t="s">
        <v>2994</v>
      </c>
      <c r="C656" s="206" t="s">
        <v>2108</v>
      </c>
      <c r="D656" s="156" t="s">
        <v>3113</v>
      </c>
      <c r="E656" s="138" t="s">
        <v>3114</v>
      </c>
      <c r="F656" s="276">
        <v>6.81</v>
      </c>
      <c r="G656" s="158">
        <v>6.59</v>
      </c>
      <c r="H656" s="277">
        <v>6.81</v>
      </c>
      <c r="I656" s="265"/>
      <c r="J656" s="235" t="s">
        <v>26</v>
      </c>
      <c r="K656" s="235"/>
      <c r="L656" s="236">
        <v>41730</v>
      </c>
      <c r="M656" s="279" t="s">
        <v>2908</v>
      </c>
      <c r="N656" s="138">
        <v>6</v>
      </c>
      <c r="O656" s="143">
        <v>5</v>
      </c>
      <c r="P656" s="147"/>
      <c r="Q656" s="26">
        <v>7.05</v>
      </c>
      <c r="R656" s="27">
        <f t="shared" si="159"/>
        <v>6.81</v>
      </c>
      <c r="S656" s="28">
        <f t="shared" si="160"/>
        <v>0.24000000000000021</v>
      </c>
      <c r="T656" s="29">
        <f t="shared" si="162"/>
        <v>3.5242290748898709E-2</v>
      </c>
      <c r="U656" s="280"/>
      <c r="V656" s="272"/>
      <c r="W656" s="237">
        <v>7.14</v>
      </c>
      <c r="X656" s="149">
        <f t="shared" si="161"/>
        <v>6.81</v>
      </c>
      <c r="Y656" s="149">
        <f t="shared" si="161"/>
        <v>0.24000000000000021</v>
      </c>
      <c r="Z656" s="149">
        <f t="shared" si="161"/>
        <v>3.5242290748898709E-2</v>
      </c>
      <c r="AA656" s="280"/>
    </row>
    <row r="657" spans="1:27" ht="39" customHeight="1" x14ac:dyDescent="0.25">
      <c r="A657" s="18">
        <v>656</v>
      </c>
      <c r="B657" s="232" t="s">
        <v>2994</v>
      </c>
      <c r="C657" s="206" t="s">
        <v>2108</v>
      </c>
      <c r="D657" s="156" t="s">
        <v>3115</v>
      </c>
      <c r="E657" s="138" t="s">
        <v>3114</v>
      </c>
      <c r="F657" s="276">
        <v>6.81</v>
      </c>
      <c r="G657" s="158">
        <v>6.59</v>
      </c>
      <c r="H657" s="277">
        <v>6.81</v>
      </c>
      <c r="I657" s="265"/>
      <c r="J657" s="235" t="s">
        <v>26</v>
      </c>
      <c r="K657" s="235"/>
      <c r="L657" s="236">
        <v>41730</v>
      </c>
      <c r="M657" s="279" t="s">
        <v>2908</v>
      </c>
      <c r="N657" s="138">
        <v>6</v>
      </c>
      <c r="O657" s="143">
        <v>5</v>
      </c>
      <c r="P657" s="147"/>
      <c r="Q657" s="26">
        <v>7.05</v>
      </c>
      <c r="R657" s="27">
        <f t="shared" si="159"/>
        <v>6.81</v>
      </c>
      <c r="S657" s="28">
        <f t="shared" si="160"/>
        <v>0.24000000000000021</v>
      </c>
      <c r="T657" s="29">
        <f t="shared" si="162"/>
        <v>3.5242290748898709E-2</v>
      </c>
      <c r="U657" s="280"/>
      <c r="V657" s="272"/>
      <c r="W657" s="237">
        <v>7.14</v>
      </c>
      <c r="X657" s="149">
        <f t="shared" si="161"/>
        <v>6.81</v>
      </c>
      <c r="Y657" s="149">
        <f t="shared" si="161"/>
        <v>0.24000000000000021</v>
      </c>
      <c r="Z657" s="149">
        <f t="shared" si="161"/>
        <v>3.5242290748898709E-2</v>
      </c>
      <c r="AA657" s="280"/>
    </row>
    <row r="658" spans="1:27" s="39" customFormat="1" ht="39" customHeight="1" x14ac:dyDescent="0.25">
      <c r="A658" s="18">
        <v>657</v>
      </c>
      <c r="B658" s="232" t="s">
        <v>2994</v>
      </c>
      <c r="C658" s="206" t="s">
        <v>2108</v>
      </c>
      <c r="D658" s="156" t="s">
        <v>3116</v>
      </c>
      <c r="E658" s="138" t="s">
        <v>3114</v>
      </c>
      <c r="F658" s="276">
        <v>9.68</v>
      </c>
      <c r="G658" s="158">
        <v>9.3699999999999992</v>
      </c>
      <c r="H658" s="277">
        <v>9.68</v>
      </c>
      <c r="I658" s="265"/>
      <c r="J658" s="235" t="s">
        <v>26</v>
      </c>
      <c r="K658" s="235"/>
      <c r="L658" s="236">
        <v>41730</v>
      </c>
      <c r="M658" s="279" t="s">
        <v>2908</v>
      </c>
      <c r="N658" s="138">
        <v>6</v>
      </c>
      <c r="O658" s="143">
        <v>5</v>
      </c>
      <c r="P658" s="147"/>
      <c r="Q658" s="26">
        <v>10.029999999999999</v>
      </c>
      <c r="R658" s="27">
        <f t="shared" si="159"/>
        <v>9.68</v>
      </c>
      <c r="S658" s="28">
        <f t="shared" si="160"/>
        <v>0.34999999999999964</v>
      </c>
      <c r="T658" s="29">
        <f t="shared" si="162"/>
        <v>3.6157024793388393E-2</v>
      </c>
      <c r="U658" s="280"/>
      <c r="V658" s="272"/>
      <c r="W658" s="237">
        <v>10.15</v>
      </c>
      <c r="X658" s="149">
        <f t="shared" si="161"/>
        <v>9.68</v>
      </c>
      <c r="Y658" s="149">
        <f t="shared" si="161"/>
        <v>0.34999999999999964</v>
      </c>
      <c r="Z658" s="149">
        <f t="shared" si="161"/>
        <v>3.6157024793388393E-2</v>
      </c>
      <c r="AA658" s="280"/>
    </row>
    <row r="659" spans="1:27" s="39" customFormat="1" ht="39" customHeight="1" x14ac:dyDescent="0.25">
      <c r="A659" s="18">
        <v>658</v>
      </c>
      <c r="B659" s="232" t="s">
        <v>2994</v>
      </c>
      <c r="C659" s="206" t="s">
        <v>2108</v>
      </c>
      <c r="D659" s="156" t="s">
        <v>3117</v>
      </c>
      <c r="E659" s="138" t="s">
        <v>3114</v>
      </c>
      <c r="F659" s="276">
        <v>14.28</v>
      </c>
      <c r="G659" s="158">
        <v>13.82</v>
      </c>
      <c r="H659" s="277">
        <v>14.28</v>
      </c>
      <c r="I659" s="265"/>
      <c r="J659" s="235" t="s">
        <v>26</v>
      </c>
      <c r="K659" s="235"/>
      <c r="L659" s="236">
        <v>41730</v>
      </c>
      <c r="M659" s="279" t="s">
        <v>2908</v>
      </c>
      <c r="N659" s="138">
        <v>6</v>
      </c>
      <c r="O659" s="143">
        <v>5</v>
      </c>
      <c r="P659" s="147"/>
      <c r="Q659" s="26">
        <v>14.79</v>
      </c>
      <c r="R659" s="27">
        <f t="shared" si="159"/>
        <v>14.28</v>
      </c>
      <c r="S659" s="28">
        <f t="shared" si="160"/>
        <v>0.50999999999999979</v>
      </c>
      <c r="T659" s="29">
        <f t="shared" si="162"/>
        <v>3.5714285714285698E-2</v>
      </c>
      <c r="U659" s="280"/>
      <c r="V659" s="272"/>
      <c r="W659" s="237">
        <v>14.97</v>
      </c>
      <c r="X659" s="149">
        <f t="shared" si="161"/>
        <v>14.28</v>
      </c>
      <c r="Y659" s="149">
        <f t="shared" si="161"/>
        <v>0.50999999999999979</v>
      </c>
      <c r="Z659" s="149">
        <f t="shared" si="161"/>
        <v>3.5714285714285698E-2</v>
      </c>
      <c r="AA659" s="280"/>
    </row>
    <row r="660" spans="1:27" s="39" customFormat="1" ht="39" customHeight="1" x14ac:dyDescent="0.25">
      <c r="A660" s="18">
        <v>659</v>
      </c>
      <c r="B660" s="232" t="s">
        <v>2994</v>
      </c>
      <c r="C660" s="206" t="s">
        <v>2108</v>
      </c>
      <c r="D660" s="156" t="s">
        <v>3118</v>
      </c>
      <c r="E660" s="138" t="s">
        <v>3114</v>
      </c>
      <c r="F660" s="276">
        <v>19.010000000000002</v>
      </c>
      <c r="G660" s="158">
        <v>18.399999999999999</v>
      </c>
      <c r="H660" s="277">
        <v>19.010000000000002</v>
      </c>
      <c r="I660" s="265"/>
      <c r="J660" s="235" t="s">
        <v>26</v>
      </c>
      <c r="K660" s="235"/>
      <c r="L660" s="236">
        <v>41730</v>
      </c>
      <c r="M660" s="279" t="s">
        <v>2908</v>
      </c>
      <c r="N660" s="138">
        <v>6</v>
      </c>
      <c r="O660" s="143">
        <v>5</v>
      </c>
      <c r="P660" s="147"/>
      <c r="Q660" s="26">
        <v>19.690000000000001</v>
      </c>
      <c r="R660" s="27">
        <f t="shared" si="159"/>
        <v>19.010000000000002</v>
      </c>
      <c r="S660" s="28">
        <f t="shared" si="160"/>
        <v>0.67999999999999972</v>
      </c>
      <c r="T660" s="29">
        <f t="shared" si="162"/>
        <v>3.5770647027880048E-2</v>
      </c>
      <c r="U660" s="280"/>
      <c r="V660" s="272"/>
      <c r="W660" s="237">
        <v>19.93</v>
      </c>
      <c r="X660" s="149">
        <f t="shared" si="161"/>
        <v>19.010000000000002</v>
      </c>
      <c r="Y660" s="149">
        <f t="shared" si="161"/>
        <v>0.67999999999999972</v>
      </c>
      <c r="Z660" s="149">
        <f t="shared" si="161"/>
        <v>3.5770647027880048E-2</v>
      </c>
      <c r="AA660" s="280"/>
    </row>
    <row r="661" spans="1:27" s="39" customFormat="1" ht="39" customHeight="1" x14ac:dyDescent="0.25">
      <c r="A661" s="18">
        <v>660</v>
      </c>
      <c r="B661" s="232" t="s">
        <v>2994</v>
      </c>
      <c r="C661" s="206" t="s">
        <v>2108</v>
      </c>
      <c r="D661" s="156" t="s">
        <v>3119</v>
      </c>
      <c r="E661" s="138" t="s">
        <v>3114</v>
      </c>
      <c r="F661" s="276">
        <v>39.82</v>
      </c>
      <c r="G661" s="158">
        <v>38.54</v>
      </c>
      <c r="H661" s="277">
        <v>39.82</v>
      </c>
      <c r="I661" s="265"/>
      <c r="J661" s="235" t="s">
        <v>26</v>
      </c>
      <c r="K661" s="235"/>
      <c r="L661" s="236">
        <v>41730</v>
      </c>
      <c r="M661" s="279" t="s">
        <v>2908</v>
      </c>
      <c r="N661" s="138">
        <v>6</v>
      </c>
      <c r="O661" s="143">
        <v>5</v>
      </c>
      <c r="P661" s="147"/>
      <c r="Q661" s="26">
        <v>41.25</v>
      </c>
      <c r="R661" s="27">
        <f t="shared" si="159"/>
        <v>39.82</v>
      </c>
      <c r="S661" s="28">
        <f t="shared" si="160"/>
        <v>1.4299999999999997</v>
      </c>
      <c r="T661" s="29">
        <f t="shared" si="162"/>
        <v>3.5911602209944743E-2</v>
      </c>
      <c r="U661" s="280"/>
      <c r="V661" s="272"/>
      <c r="W661" s="237">
        <v>41.74</v>
      </c>
      <c r="X661" s="149">
        <f t="shared" si="161"/>
        <v>39.82</v>
      </c>
      <c r="Y661" s="149">
        <f t="shared" si="161"/>
        <v>1.4299999999999997</v>
      </c>
      <c r="Z661" s="149">
        <f t="shared" si="161"/>
        <v>3.5911602209944743E-2</v>
      </c>
      <c r="AA661" s="280"/>
    </row>
    <row r="662" spans="1:27" s="39" customFormat="1" ht="39" customHeight="1" x14ac:dyDescent="0.25">
      <c r="A662" s="18">
        <v>661</v>
      </c>
      <c r="B662" s="232" t="s">
        <v>2994</v>
      </c>
      <c r="C662" s="206" t="s">
        <v>2108</v>
      </c>
      <c r="D662" s="156" t="s">
        <v>3120</v>
      </c>
      <c r="E662" s="138" t="s">
        <v>3114</v>
      </c>
      <c r="F662" s="276">
        <v>63.21</v>
      </c>
      <c r="G662" s="158">
        <v>61.19</v>
      </c>
      <c r="H662" s="277">
        <v>63.21</v>
      </c>
      <c r="I662" s="265"/>
      <c r="J662" s="235" t="s">
        <v>26</v>
      </c>
      <c r="K662" s="235"/>
      <c r="L662" s="236">
        <v>41730</v>
      </c>
      <c r="M662" s="279" t="s">
        <v>2908</v>
      </c>
      <c r="N662" s="138">
        <v>6</v>
      </c>
      <c r="O662" s="143">
        <v>5</v>
      </c>
      <c r="P662" s="147"/>
      <c r="Q662" s="26">
        <v>65.48</v>
      </c>
      <c r="R662" s="27">
        <f t="shared" si="159"/>
        <v>63.21</v>
      </c>
      <c r="S662" s="28">
        <f t="shared" si="160"/>
        <v>2.2700000000000031</v>
      </c>
      <c r="T662" s="29">
        <f t="shared" si="162"/>
        <v>3.5912039234298421E-2</v>
      </c>
      <c r="U662" s="280"/>
      <c r="V662" s="272"/>
      <c r="W662" s="237">
        <v>66.27</v>
      </c>
      <c r="X662" s="149">
        <f t="shared" si="161"/>
        <v>63.21</v>
      </c>
      <c r="Y662" s="149">
        <f t="shared" si="161"/>
        <v>2.2700000000000031</v>
      </c>
      <c r="Z662" s="149">
        <f t="shared" si="161"/>
        <v>3.5912039234298421E-2</v>
      </c>
      <c r="AA662" s="280"/>
    </row>
    <row r="663" spans="1:27" s="39" customFormat="1" ht="39" customHeight="1" x14ac:dyDescent="0.25">
      <c r="A663" s="18">
        <v>662</v>
      </c>
      <c r="B663" s="232" t="s">
        <v>2994</v>
      </c>
      <c r="C663" s="206" t="s">
        <v>2108</v>
      </c>
      <c r="D663" s="156" t="s">
        <v>3121</v>
      </c>
      <c r="E663" s="138" t="s">
        <v>3114</v>
      </c>
      <c r="F663" s="276">
        <v>122.1</v>
      </c>
      <c r="G663" s="158">
        <v>118.2</v>
      </c>
      <c r="H663" s="277">
        <v>122.1</v>
      </c>
      <c r="I663" s="265"/>
      <c r="J663" s="235" t="s">
        <v>26</v>
      </c>
      <c r="K663" s="235"/>
      <c r="L663" s="236">
        <v>41730</v>
      </c>
      <c r="M663" s="279" t="s">
        <v>2908</v>
      </c>
      <c r="N663" s="138">
        <v>6</v>
      </c>
      <c r="O663" s="143">
        <v>5</v>
      </c>
      <c r="P663" s="147"/>
      <c r="Q663" s="26">
        <v>126.5</v>
      </c>
      <c r="R663" s="27">
        <f t="shared" si="159"/>
        <v>122.1</v>
      </c>
      <c r="S663" s="28">
        <f t="shared" si="160"/>
        <v>4.4000000000000057</v>
      </c>
      <c r="T663" s="29">
        <f t="shared" si="162"/>
        <v>3.6036036036036084E-2</v>
      </c>
      <c r="U663" s="280"/>
      <c r="V663" s="272"/>
      <c r="W663" s="237">
        <v>128.01</v>
      </c>
      <c r="X663" s="149">
        <f t="shared" si="161"/>
        <v>122.1</v>
      </c>
      <c r="Y663" s="149">
        <f t="shared" si="161"/>
        <v>4.4000000000000057</v>
      </c>
      <c r="Z663" s="149">
        <f t="shared" si="161"/>
        <v>3.6036036036036084E-2</v>
      </c>
      <c r="AA663" s="280"/>
    </row>
    <row r="664" spans="1:27" s="39" customFormat="1" ht="39" customHeight="1" x14ac:dyDescent="0.25">
      <c r="A664" s="18">
        <v>663</v>
      </c>
      <c r="B664" s="232" t="s">
        <v>2994</v>
      </c>
      <c r="C664" s="206" t="s">
        <v>2108</v>
      </c>
      <c r="D664" s="156" t="s">
        <v>3122</v>
      </c>
      <c r="E664" s="138" t="s">
        <v>3114</v>
      </c>
      <c r="F664" s="276">
        <v>180.87</v>
      </c>
      <c r="G664" s="158">
        <v>175.09</v>
      </c>
      <c r="H664" s="277">
        <v>180.87</v>
      </c>
      <c r="I664" s="265"/>
      <c r="J664" s="235" t="s">
        <v>26</v>
      </c>
      <c r="K664" s="235"/>
      <c r="L664" s="236">
        <v>41730</v>
      </c>
      <c r="M664" s="279" t="s">
        <v>2908</v>
      </c>
      <c r="N664" s="138">
        <v>6</v>
      </c>
      <c r="O664" s="143">
        <v>5</v>
      </c>
      <c r="P664" s="147"/>
      <c r="Q664" s="26">
        <v>187.38</v>
      </c>
      <c r="R664" s="27">
        <f t="shared" si="159"/>
        <v>180.87</v>
      </c>
      <c r="S664" s="28">
        <f t="shared" si="160"/>
        <v>6.5099999999999909</v>
      </c>
      <c r="T664" s="29">
        <f t="shared" si="162"/>
        <v>3.5992701940620285E-2</v>
      </c>
      <c r="U664" s="280"/>
      <c r="V664" s="284"/>
      <c r="W664" s="237">
        <v>189.63</v>
      </c>
      <c r="X664" s="149">
        <f t="shared" si="161"/>
        <v>180.87</v>
      </c>
      <c r="Y664" s="149">
        <f t="shared" si="161"/>
        <v>6.5099999999999909</v>
      </c>
      <c r="Z664" s="149">
        <f t="shared" si="161"/>
        <v>3.5992701940620285E-2</v>
      </c>
      <c r="AA664" s="280"/>
    </row>
    <row r="665" spans="1:27" s="39" customFormat="1" ht="39" customHeight="1" x14ac:dyDescent="0.25">
      <c r="A665" s="18">
        <v>664</v>
      </c>
      <c r="B665" s="232" t="s">
        <v>2994</v>
      </c>
      <c r="C665" s="206" t="s">
        <v>2108</v>
      </c>
      <c r="D665" s="156" t="s">
        <v>3123</v>
      </c>
      <c r="E665" s="138" t="s">
        <v>3114</v>
      </c>
      <c r="F665" s="276">
        <v>187.23</v>
      </c>
      <c r="G665" s="158">
        <v>181.24</v>
      </c>
      <c r="H665" s="277">
        <v>187.23</v>
      </c>
      <c r="I665" s="265"/>
      <c r="J665" s="235" t="s">
        <v>26</v>
      </c>
      <c r="K665" s="235"/>
      <c r="L665" s="236">
        <v>41730</v>
      </c>
      <c r="M665" s="279" t="s">
        <v>2908</v>
      </c>
      <c r="N665" s="138">
        <v>6</v>
      </c>
      <c r="O665" s="143">
        <v>5</v>
      </c>
      <c r="P665" s="147"/>
      <c r="Q665" s="26">
        <v>193.97</v>
      </c>
      <c r="R665" s="27">
        <f t="shared" si="159"/>
        <v>187.23</v>
      </c>
      <c r="S665" s="28">
        <f t="shared" si="160"/>
        <v>6.7400000000000091</v>
      </c>
      <c r="T665" s="29">
        <f t="shared" si="162"/>
        <v>3.5998504513165677E-2</v>
      </c>
      <c r="U665" s="280"/>
      <c r="V665" s="284"/>
      <c r="W665" s="237">
        <v>196.29</v>
      </c>
      <c r="X665" s="149">
        <f t="shared" si="161"/>
        <v>187.23</v>
      </c>
      <c r="Y665" s="149">
        <f t="shared" si="161"/>
        <v>6.7400000000000091</v>
      </c>
      <c r="Z665" s="149">
        <f t="shared" si="161"/>
        <v>3.5998504513165677E-2</v>
      </c>
      <c r="AA665" s="280"/>
    </row>
    <row r="666" spans="1:27" s="39" customFormat="1" ht="39" customHeight="1" x14ac:dyDescent="0.25">
      <c r="A666" s="18">
        <v>665</v>
      </c>
      <c r="B666" s="232" t="s">
        <v>2994</v>
      </c>
      <c r="C666" s="206" t="s">
        <v>2108</v>
      </c>
      <c r="D666" s="156" t="s">
        <v>3124</v>
      </c>
      <c r="E666" s="138" t="s">
        <v>3125</v>
      </c>
      <c r="F666" s="276">
        <v>0</v>
      </c>
      <c r="G666" s="158">
        <v>0</v>
      </c>
      <c r="H666" s="277">
        <v>0</v>
      </c>
      <c r="I666" s="265"/>
      <c r="J666" s="235" t="s">
        <v>26</v>
      </c>
      <c r="K666" s="235"/>
      <c r="L666" s="236">
        <v>41730</v>
      </c>
      <c r="M666" s="279" t="s">
        <v>2908</v>
      </c>
      <c r="N666" s="138">
        <v>6</v>
      </c>
      <c r="O666" s="143">
        <v>6</v>
      </c>
      <c r="P666" s="147"/>
      <c r="Q666" s="26">
        <v>0</v>
      </c>
      <c r="R666" s="27">
        <f t="shared" si="159"/>
        <v>0</v>
      </c>
      <c r="S666" s="28">
        <f t="shared" si="160"/>
        <v>0</v>
      </c>
      <c r="T666" s="29">
        <f t="shared" si="162"/>
        <v>0</v>
      </c>
      <c r="U666" s="280"/>
      <c r="V666" s="284"/>
      <c r="W666" s="237">
        <v>0</v>
      </c>
      <c r="X666" s="149">
        <f t="shared" si="161"/>
        <v>0</v>
      </c>
      <c r="Y666" s="149">
        <f t="shared" si="161"/>
        <v>0</v>
      </c>
      <c r="Z666" s="149">
        <f t="shared" si="161"/>
        <v>0</v>
      </c>
      <c r="AA666" s="280"/>
    </row>
    <row r="667" spans="1:27" s="39" customFormat="1" ht="39" customHeight="1" x14ac:dyDescent="0.25">
      <c r="A667" s="18">
        <v>666</v>
      </c>
      <c r="B667" s="232" t="s">
        <v>2994</v>
      </c>
      <c r="C667" s="206" t="s">
        <v>2108</v>
      </c>
      <c r="D667" s="156" t="s">
        <v>3126</v>
      </c>
      <c r="E667" s="138" t="s">
        <v>3125</v>
      </c>
      <c r="F667" s="276">
        <v>6.94</v>
      </c>
      <c r="G667" s="158">
        <v>6.72</v>
      </c>
      <c r="H667" s="277">
        <v>6.94</v>
      </c>
      <c r="I667" s="265"/>
      <c r="J667" s="235" t="s">
        <v>26</v>
      </c>
      <c r="K667" s="235"/>
      <c r="L667" s="236">
        <v>41730</v>
      </c>
      <c r="M667" s="279" t="s">
        <v>2908</v>
      </c>
      <c r="N667" s="138">
        <v>6</v>
      </c>
      <c r="O667" s="143">
        <v>5</v>
      </c>
      <c r="P667" s="147"/>
      <c r="Q667" s="26">
        <v>7.19</v>
      </c>
      <c r="R667" s="27">
        <f t="shared" si="159"/>
        <v>6.94</v>
      </c>
      <c r="S667" s="28">
        <f t="shared" si="160"/>
        <v>0.25</v>
      </c>
      <c r="T667" s="29">
        <f t="shared" si="162"/>
        <v>3.6023054755043228E-2</v>
      </c>
      <c r="U667" s="280"/>
      <c r="V667" s="310"/>
      <c r="W667" s="237">
        <v>7.28</v>
      </c>
      <c r="X667" s="149">
        <f t="shared" si="161"/>
        <v>6.94</v>
      </c>
      <c r="Y667" s="149">
        <f t="shared" si="161"/>
        <v>0.25</v>
      </c>
      <c r="Z667" s="149">
        <f t="shared" si="161"/>
        <v>3.6023054755043228E-2</v>
      </c>
      <c r="AA667" s="280"/>
    </row>
    <row r="668" spans="1:27" s="39" customFormat="1" ht="39" customHeight="1" x14ac:dyDescent="0.25">
      <c r="A668" s="18">
        <v>667</v>
      </c>
      <c r="B668" s="232" t="s">
        <v>2994</v>
      </c>
      <c r="C668" s="206" t="s">
        <v>2108</v>
      </c>
      <c r="D668" s="156" t="s">
        <v>3127</v>
      </c>
      <c r="E668" s="138" t="s">
        <v>3128</v>
      </c>
      <c r="F668" s="276">
        <v>15.38</v>
      </c>
      <c r="G668" s="158">
        <v>15.32</v>
      </c>
      <c r="H668" s="277">
        <v>15.38</v>
      </c>
      <c r="I668" s="265"/>
      <c r="J668" s="235" t="s">
        <v>26</v>
      </c>
      <c r="K668" s="235"/>
      <c r="L668" s="236">
        <v>41730</v>
      </c>
      <c r="M668" s="279" t="s">
        <v>2908</v>
      </c>
      <c r="N668" s="138">
        <v>6</v>
      </c>
      <c r="O668" s="143">
        <v>5</v>
      </c>
      <c r="P668" s="147"/>
      <c r="Q668" s="26">
        <v>16.399999999999999</v>
      </c>
      <c r="R668" s="27">
        <f t="shared" si="159"/>
        <v>15.38</v>
      </c>
      <c r="S668" s="28">
        <f t="shared" si="160"/>
        <v>1.0199999999999978</v>
      </c>
      <c r="T668" s="29">
        <f t="shared" si="162"/>
        <v>6.6319895968790496E-2</v>
      </c>
      <c r="U668" s="280"/>
      <c r="V668" s="310"/>
      <c r="W668" s="237">
        <v>16.59</v>
      </c>
      <c r="X668" s="149">
        <f t="shared" si="161"/>
        <v>15.38</v>
      </c>
      <c r="Y668" s="149">
        <f t="shared" si="161"/>
        <v>1.0199999999999978</v>
      </c>
      <c r="Z668" s="149">
        <f t="shared" si="161"/>
        <v>6.6319895968790496E-2</v>
      </c>
      <c r="AA668" s="280"/>
    </row>
    <row r="669" spans="1:27" s="39" customFormat="1" ht="39" customHeight="1" x14ac:dyDescent="0.25">
      <c r="A669" s="18">
        <v>668</v>
      </c>
      <c r="B669" s="232" t="s">
        <v>2994</v>
      </c>
      <c r="C669" s="206" t="s">
        <v>2108</v>
      </c>
      <c r="D669" s="156" t="s">
        <v>3129</v>
      </c>
      <c r="E669" s="138" t="s">
        <v>3128</v>
      </c>
      <c r="F669" s="276">
        <v>21.11</v>
      </c>
      <c r="G669" s="158">
        <v>20.440000000000001</v>
      </c>
      <c r="H669" s="277">
        <v>21.11</v>
      </c>
      <c r="I669" s="265"/>
      <c r="J669" s="235" t="s">
        <v>26</v>
      </c>
      <c r="K669" s="235"/>
      <c r="L669" s="236">
        <v>41730</v>
      </c>
      <c r="M669" s="279" t="s">
        <v>2908</v>
      </c>
      <c r="N669" s="138">
        <v>6</v>
      </c>
      <c r="O669" s="143">
        <v>5</v>
      </c>
      <c r="P669" s="147"/>
      <c r="Q669" s="26">
        <v>21.87</v>
      </c>
      <c r="R669" s="27">
        <f t="shared" si="159"/>
        <v>21.11</v>
      </c>
      <c r="S669" s="28">
        <f t="shared" si="160"/>
        <v>0.76000000000000156</v>
      </c>
      <c r="T669" s="29">
        <f t="shared" si="162"/>
        <v>3.6001894836570424E-2</v>
      </c>
      <c r="U669" s="280"/>
      <c r="V669" s="310"/>
      <c r="W669" s="237">
        <v>22.13</v>
      </c>
      <c r="X669" s="149">
        <f t="shared" si="161"/>
        <v>21.11</v>
      </c>
      <c r="Y669" s="149">
        <f t="shared" si="161"/>
        <v>0.76000000000000156</v>
      </c>
      <c r="Z669" s="149">
        <f t="shared" si="161"/>
        <v>3.6001894836570424E-2</v>
      </c>
      <c r="AA669" s="280"/>
    </row>
    <row r="670" spans="1:27" s="39" customFormat="1" ht="39" customHeight="1" x14ac:dyDescent="0.25">
      <c r="A670" s="18">
        <v>669</v>
      </c>
      <c r="B670" s="232" t="s">
        <v>2994</v>
      </c>
      <c r="C670" s="206" t="s">
        <v>2108</v>
      </c>
      <c r="D670" s="156" t="s">
        <v>3130</v>
      </c>
      <c r="E670" s="138" t="s">
        <v>3128</v>
      </c>
      <c r="F670" s="276">
        <v>26.38</v>
      </c>
      <c r="G670" s="158">
        <v>25.54</v>
      </c>
      <c r="H670" s="277">
        <v>26.38</v>
      </c>
      <c r="I670" s="265"/>
      <c r="J670" s="235" t="s">
        <v>26</v>
      </c>
      <c r="K670" s="235"/>
      <c r="L670" s="236">
        <v>41730</v>
      </c>
      <c r="M670" s="279" t="s">
        <v>2908</v>
      </c>
      <c r="N670" s="138">
        <v>6</v>
      </c>
      <c r="O670" s="143">
        <v>5</v>
      </c>
      <c r="P670" s="147"/>
      <c r="Q670" s="26">
        <v>27.33</v>
      </c>
      <c r="R670" s="27">
        <f t="shared" ref="R670:R689" si="163">IF(O670=1,INT(F670*$U$1*10000)/10000,F670)</f>
        <v>26.38</v>
      </c>
      <c r="S670" s="28">
        <f t="shared" ref="S670:S689" si="164">Q670-F670</f>
        <v>0.94999999999999929</v>
      </c>
      <c r="T670" s="29">
        <f t="shared" si="162"/>
        <v>3.6012130401819532E-2</v>
      </c>
      <c r="U670" s="280"/>
      <c r="V670" s="310"/>
      <c r="W670" s="237">
        <v>27.66</v>
      </c>
      <c r="X670" s="149">
        <f t="shared" si="161"/>
        <v>26.38</v>
      </c>
      <c r="Y670" s="149">
        <f t="shared" si="161"/>
        <v>0.94999999999999929</v>
      </c>
      <c r="Z670" s="149">
        <f t="shared" si="161"/>
        <v>3.6012130401819532E-2</v>
      </c>
      <c r="AA670" s="280"/>
    </row>
    <row r="671" spans="1:27" s="39" customFormat="1" ht="39" customHeight="1" x14ac:dyDescent="0.25">
      <c r="A671" s="18">
        <v>670</v>
      </c>
      <c r="B671" s="232" t="s">
        <v>2994</v>
      </c>
      <c r="C671" s="206" t="s">
        <v>2108</v>
      </c>
      <c r="D671" s="156" t="s">
        <v>3131</v>
      </c>
      <c r="E671" s="138" t="s">
        <v>3132</v>
      </c>
      <c r="F671" s="276">
        <v>0</v>
      </c>
      <c r="G671" s="300">
        <v>0</v>
      </c>
      <c r="H671" s="277">
        <v>0</v>
      </c>
      <c r="I671" s="265"/>
      <c r="J671" s="235" t="s">
        <v>26</v>
      </c>
      <c r="K671" s="235"/>
      <c r="L671" s="236">
        <v>41730</v>
      </c>
      <c r="M671" s="279" t="s">
        <v>2908</v>
      </c>
      <c r="N671" s="138">
        <v>6</v>
      </c>
      <c r="O671" s="143">
        <v>6</v>
      </c>
      <c r="P671" s="147"/>
      <c r="Q671" s="26">
        <v>0</v>
      </c>
      <c r="R671" s="27">
        <f t="shared" si="163"/>
        <v>0</v>
      </c>
      <c r="S671" s="28">
        <f t="shared" si="164"/>
        <v>0</v>
      </c>
      <c r="T671" s="29">
        <f t="shared" si="162"/>
        <v>0</v>
      </c>
      <c r="U671" s="280"/>
      <c r="V671" s="310"/>
      <c r="W671" s="237">
        <v>0</v>
      </c>
      <c r="X671" s="149">
        <f t="shared" si="161"/>
        <v>0</v>
      </c>
      <c r="Y671" s="149">
        <f t="shared" si="161"/>
        <v>0</v>
      </c>
      <c r="Z671" s="149">
        <f t="shared" si="161"/>
        <v>0</v>
      </c>
      <c r="AA671" s="280"/>
    </row>
    <row r="672" spans="1:27" s="39" customFormat="1" ht="39" customHeight="1" x14ac:dyDescent="0.25">
      <c r="A672" s="18">
        <v>671</v>
      </c>
      <c r="B672" s="232" t="s">
        <v>2994</v>
      </c>
      <c r="C672" s="206" t="s">
        <v>2108</v>
      </c>
      <c r="D672" s="156" t="s">
        <v>3133</v>
      </c>
      <c r="E672" s="138" t="s">
        <v>3132</v>
      </c>
      <c r="F672" s="276">
        <v>4.2</v>
      </c>
      <c r="G672" s="158">
        <v>4.0599999999999996</v>
      </c>
      <c r="H672" s="277">
        <v>4.2</v>
      </c>
      <c r="I672" s="265"/>
      <c r="J672" s="235" t="s">
        <v>26</v>
      </c>
      <c r="K672" s="235"/>
      <c r="L672" s="236">
        <v>41730</v>
      </c>
      <c r="M672" s="279" t="s">
        <v>2908</v>
      </c>
      <c r="N672" s="138">
        <v>6</v>
      </c>
      <c r="O672" s="143">
        <v>5</v>
      </c>
      <c r="P672" s="147"/>
      <c r="Q672" s="26">
        <v>4.3499999999999996</v>
      </c>
      <c r="R672" s="27">
        <f t="shared" si="163"/>
        <v>4.2</v>
      </c>
      <c r="S672" s="28">
        <f t="shared" si="164"/>
        <v>0.14999999999999947</v>
      </c>
      <c r="T672" s="29">
        <f t="shared" si="162"/>
        <v>3.5714285714285587E-2</v>
      </c>
      <c r="U672" s="280"/>
      <c r="V672" s="283"/>
      <c r="W672" s="237">
        <v>4.4000000000000004</v>
      </c>
      <c r="X672" s="149">
        <f t="shared" ref="X672:Z684" si="165">R672</f>
        <v>4.2</v>
      </c>
      <c r="Y672" s="149">
        <f t="shared" si="165"/>
        <v>0.14999999999999947</v>
      </c>
      <c r="Z672" s="149">
        <f t="shared" si="165"/>
        <v>3.5714285714285587E-2</v>
      </c>
      <c r="AA672" s="280"/>
    </row>
    <row r="673" spans="1:27" s="39" customFormat="1" ht="39" customHeight="1" x14ac:dyDescent="0.25">
      <c r="A673" s="18">
        <v>672</v>
      </c>
      <c r="B673" s="232" t="s">
        <v>2994</v>
      </c>
      <c r="C673" s="206" t="s">
        <v>2108</v>
      </c>
      <c r="D673" s="156" t="s">
        <v>3134</v>
      </c>
      <c r="E673" s="138" t="s">
        <v>3135</v>
      </c>
      <c r="F673" s="311">
        <v>2.5960000000000001</v>
      </c>
      <c r="G673" s="312">
        <v>2.5129999999999999</v>
      </c>
      <c r="H673" s="289">
        <v>2.5960000000000001</v>
      </c>
      <c r="I673" s="265"/>
      <c r="J673" s="235" t="s">
        <v>26</v>
      </c>
      <c r="K673" s="235"/>
      <c r="L673" s="236">
        <v>41730</v>
      </c>
      <c r="M673" s="279" t="s">
        <v>2908</v>
      </c>
      <c r="N673" s="138">
        <v>6</v>
      </c>
      <c r="O673" s="143">
        <v>5</v>
      </c>
      <c r="P673" s="237" t="s">
        <v>2982</v>
      </c>
      <c r="Q673" s="26">
        <v>2.69</v>
      </c>
      <c r="R673" s="27">
        <f t="shared" si="163"/>
        <v>2.5960000000000001</v>
      </c>
      <c r="S673" s="28">
        <f t="shared" si="164"/>
        <v>9.3999999999999861E-2</v>
      </c>
      <c r="T673" s="29">
        <f t="shared" ref="T673:T689" si="166">IF(F673&lt;&gt;0,S673/F673,0)</f>
        <v>3.6209553158705644E-2</v>
      </c>
      <c r="U673" s="280"/>
      <c r="V673" s="272"/>
      <c r="W673" s="290">
        <v>2.722</v>
      </c>
      <c r="X673" s="149">
        <f t="shared" si="165"/>
        <v>2.5960000000000001</v>
      </c>
      <c r="Y673" s="149">
        <f t="shared" si="165"/>
        <v>9.3999999999999861E-2</v>
      </c>
      <c r="Z673" s="149">
        <f t="shared" si="165"/>
        <v>3.6209553158705644E-2</v>
      </c>
      <c r="AA673" s="280"/>
    </row>
    <row r="674" spans="1:27" s="39" customFormat="1" ht="39" customHeight="1" x14ac:dyDescent="0.25">
      <c r="A674" s="18">
        <v>673</v>
      </c>
      <c r="B674" s="232" t="s">
        <v>2994</v>
      </c>
      <c r="C674" s="206" t="s">
        <v>2108</v>
      </c>
      <c r="D674" s="156" t="s">
        <v>3136</v>
      </c>
      <c r="E674" s="138" t="s">
        <v>3135</v>
      </c>
      <c r="F674" s="311">
        <v>3.169</v>
      </c>
      <c r="G674" s="312">
        <v>3.0680000000000001</v>
      </c>
      <c r="H674" s="289">
        <v>3.169</v>
      </c>
      <c r="I674" s="265"/>
      <c r="J674" s="235" t="s">
        <v>26</v>
      </c>
      <c r="K674" s="235"/>
      <c r="L674" s="236">
        <v>41730</v>
      </c>
      <c r="M674" s="279" t="s">
        <v>2908</v>
      </c>
      <c r="N674" s="138">
        <v>6</v>
      </c>
      <c r="O674" s="143">
        <v>5</v>
      </c>
      <c r="P674" s="237" t="s">
        <v>2982</v>
      </c>
      <c r="Q674" s="26">
        <v>3.2829999999999999</v>
      </c>
      <c r="R674" s="27">
        <f t="shared" si="163"/>
        <v>3.169</v>
      </c>
      <c r="S674" s="28">
        <f t="shared" si="164"/>
        <v>0.11399999999999988</v>
      </c>
      <c r="T674" s="29">
        <f t="shared" si="166"/>
        <v>3.5973493215525364E-2</v>
      </c>
      <c r="U674" s="280"/>
      <c r="V674" s="272"/>
      <c r="W674" s="290">
        <v>3.3220000000000001</v>
      </c>
      <c r="X674" s="149">
        <f t="shared" si="165"/>
        <v>3.169</v>
      </c>
      <c r="Y674" s="149">
        <f t="shared" si="165"/>
        <v>0.11399999999999988</v>
      </c>
      <c r="Z674" s="149">
        <f t="shared" si="165"/>
        <v>3.5973493215525364E-2</v>
      </c>
      <c r="AA674" s="280"/>
    </row>
    <row r="675" spans="1:27" s="39" customFormat="1" ht="39" customHeight="1" x14ac:dyDescent="0.25">
      <c r="A675" s="18">
        <v>674</v>
      </c>
      <c r="B675" s="232" t="s">
        <v>2994</v>
      </c>
      <c r="C675" s="206" t="s">
        <v>2108</v>
      </c>
      <c r="D675" s="156" t="s">
        <v>3137</v>
      </c>
      <c r="E675" s="138" t="s">
        <v>3135</v>
      </c>
      <c r="F675" s="311">
        <v>0.64400000000000002</v>
      </c>
      <c r="G675" s="312">
        <v>0.623</v>
      </c>
      <c r="H675" s="289">
        <v>0.64400000000000002</v>
      </c>
      <c r="I675" s="265"/>
      <c r="J675" s="235" t="s">
        <v>26</v>
      </c>
      <c r="K675" s="235"/>
      <c r="L675" s="236">
        <v>41730</v>
      </c>
      <c r="M675" s="279" t="s">
        <v>2908</v>
      </c>
      <c r="N675" s="138">
        <v>6</v>
      </c>
      <c r="O675" s="143">
        <v>5</v>
      </c>
      <c r="P675" s="237" t="s">
        <v>2982</v>
      </c>
      <c r="Q675" s="26">
        <v>0.66700000000000004</v>
      </c>
      <c r="R675" s="27">
        <f t="shared" si="163"/>
        <v>0.64400000000000002</v>
      </c>
      <c r="S675" s="28">
        <f t="shared" si="164"/>
        <v>2.300000000000002E-2</v>
      </c>
      <c r="T675" s="29">
        <f t="shared" si="166"/>
        <v>3.5714285714285747E-2</v>
      </c>
      <c r="U675" s="280"/>
      <c r="V675" s="272"/>
      <c r="W675" s="290">
        <v>0.67500000000000004</v>
      </c>
      <c r="X675" s="149">
        <f t="shared" si="165"/>
        <v>0.64400000000000002</v>
      </c>
      <c r="Y675" s="149">
        <f t="shared" si="165"/>
        <v>2.300000000000002E-2</v>
      </c>
      <c r="Z675" s="149">
        <f t="shared" si="165"/>
        <v>3.5714285714285747E-2</v>
      </c>
      <c r="AA675" s="280"/>
    </row>
    <row r="676" spans="1:27" s="39" customFormat="1" ht="39" customHeight="1" x14ac:dyDescent="0.25">
      <c r="A676" s="18">
        <v>675</v>
      </c>
      <c r="B676" s="232" t="s">
        <v>2994</v>
      </c>
      <c r="C676" s="206" t="s">
        <v>2108</v>
      </c>
      <c r="D676" s="156" t="s">
        <v>3138</v>
      </c>
      <c r="E676" s="138" t="s">
        <v>3139</v>
      </c>
      <c r="F676" s="313">
        <v>1.4870000000000001</v>
      </c>
      <c r="G676" s="286">
        <v>1.4395</v>
      </c>
      <c r="H676" s="314">
        <v>1.4870000000000001</v>
      </c>
      <c r="I676" s="280"/>
      <c r="J676" s="235" t="s">
        <v>26</v>
      </c>
      <c r="K676" s="235"/>
      <c r="L676" s="236">
        <v>41730</v>
      </c>
      <c r="M676" s="279" t="s">
        <v>2908</v>
      </c>
      <c r="N676" s="138">
        <v>6</v>
      </c>
      <c r="O676" s="143">
        <v>5</v>
      </c>
      <c r="P676" s="237" t="s">
        <v>2978</v>
      </c>
      <c r="Q676" s="26">
        <v>1.5405</v>
      </c>
      <c r="R676" s="27">
        <f t="shared" si="163"/>
        <v>1.4870000000000001</v>
      </c>
      <c r="S676" s="28">
        <f t="shared" si="164"/>
        <v>5.3499999999999881E-2</v>
      </c>
      <c r="T676" s="29">
        <f t="shared" si="166"/>
        <v>3.5978480161398707E-2</v>
      </c>
      <c r="U676" s="280"/>
      <c r="W676" s="288">
        <v>1.5589999999999999</v>
      </c>
      <c r="X676" s="149">
        <f t="shared" si="165"/>
        <v>1.4870000000000001</v>
      </c>
      <c r="Y676" s="149">
        <f t="shared" si="165"/>
        <v>5.3499999999999881E-2</v>
      </c>
      <c r="Z676" s="149">
        <f t="shared" si="165"/>
        <v>3.5978480161398707E-2</v>
      </c>
      <c r="AA676" s="280"/>
    </row>
    <row r="677" spans="1:27" s="39" customFormat="1" ht="39" customHeight="1" x14ac:dyDescent="0.25">
      <c r="A677" s="18">
        <v>676</v>
      </c>
      <c r="B677" s="232" t="s">
        <v>2994</v>
      </c>
      <c r="C677" s="206" t="s">
        <v>2108</v>
      </c>
      <c r="D677" s="156" t="s">
        <v>3140</v>
      </c>
      <c r="E677" s="138" t="s">
        <v>3141</v>
      </c>
      <c r="F677" s="313">
        <v>1.3362000000000001</v>
      </c>
      <c r="G677" s="286">
        <v>1.2935000000000001</v>
      </c>
      <c r="H677" s="314">
        <v>1.3362000000000001</v>
      </c>
      <c r="I677" s="280"/>
      <c r="J677" s="235" t="s">
        <v>26</v>
      </c>
      <c r="K677" s="235"/>
      <c r="L677" s="236">
        <v>41730</v>
      </c>
      <c r="M677" s="279" t="s">
        <v>2908</v>
      </c>
      <c r="N677" s="138">
        <v>6</v>
      </c>
      <c r="O677" s="143">
        <v>5</v>
      </c>
      <c r="P677" s="237" t="s">
        <v>2978</v>
      </c>
      <c r="Q677" s="26">
        <v>1.3843000000000001</v>
      </c>
      <c r="R677" s="27">
        <f t="shared" si="163"/>
        <v>1.3362000000000001</v>
      </c>
      <c r="S677" s="28">
        <f t="shared" si="164"/>
        <v>4.8100000000000032E-2</v>
      </c>
      <c r="T677" s="29">
        <f t="shared" si="166"/>
        <v>3.5997605148929822E-2</v>
      </c>
      <c r="U677" s="280"/>
      <c r="W677" s="288">
        <v>1.4009</v>
      </c>
      <c r="X677" s="149">
        <f t="shared" si="165"/>
        <v>1.3362000000000001</v>
      </c>
      <c r="Y677" s="149">
        <f t="shared" si="165"/>
        <v>4.8100000000000032E-2</v>
      </c>
      <c r="Z677" s="149">
        <f t="shared" si="165"/>
        <v>3.5997605148929822E-2</v>
      </c>
      <c r="AA677" s="280"/>
    </row>
    <row r="678" spans="1:27" s="39" customFormat="1" ht="39" customHeight="1" x14ac:dyDescent="0.25">
      <c r="A678" s="18">
        <v>677</v>
      </c>
      <c r="B678" s="232" t="s">
        <v>2994</v>
      </c>
      <c r="C678" s="206" t="s">
        <v>2108</v>
      </c>
      <c r="D678" s="156" t="s">
        <v>3142</v>
      </c>
      <c r="E678" s="138" t="s">
        <v>3143</v>
      </c>
      <c r="F678" s="313">
        <v>1.2602</v>
      </c>
      <c r="G678" s="286">
        <v>1.2199</v>
      </c>
      <c r="H678" s="314">
        <v>1.2602</v>
      </c>
      <c r="I678" s="280"/>
      <c r="J678" s="235" t="s">
        <v>26</v>
      </c>
      <c r="K678" s="235"/>
      <c r="L678" s="236">
        <v>41730</v>
      </c>
      <c r="M678" s="279" t="s">
        <v>2908</v>
      </c>
      <c r="N678" s="138">
        <v>6</v>
      </c>
      <c r="O678" s="143">
        <v>5</v>
      </c>
      <c r="P678" s="237" t="s">
        <v>2978</v>
      </c>
      <c r="Q678" s="26">
        <v>1.3055000000000001</v>
      </c>
      <c r="R678" s="27">
        <f t="shared" si="163"/>
        <v>1.2602</v>
      </c>
      <c r="S678" s="28">
        <f t="shared" si="164"/>
        <v>4.5300000000000118E-2</v>
      </c>
      <c r="T678" s="29">
        <f t="shared" si="166"/>
        <v>3.5946675130931693E-2</v>
      </c>
      <c r="U678" s="280"/>
      <c r="W678" s="288">
        <v>1.3211999999999999</v>
      </c>
      <c r="X678" s="149">
        <f t="shared" si="165"/>
        <v>1.2602</v>
      </c>
      <c r="Y678" s="149">
        <f t="shared" si="165"/>
        <v>4.5300000000000118E-2</v>
      </c>
      <c r="Z678" s="149">
        <f t="shared" si="165"/>
        <v>3.5946675130931693E-2</v>
      </c>
      <c r="AA678" s="280"/>
    </row>
    <row r="679" spans="1:27" s="39" customFormat="1" ht="39" customHeight="1" x14ac:dyDescent="0.25">
      <c r="A679" s="18">
        <v>678</v>
      </c>
      <c r="B679" s="232" t="s">
        <v>2994</v>
      </c>
      <c r="C679" s="206" t="s">
        <v>2108</v>
      </c>
      <c r="D679" s="156" t="s">
        <v>3144</v>
      </c>
      <c r="E679" s="138" t="s">
        <v>3145</v>
      </c>
      <c r="F679" s="313">
        <v>1.1840999999999999</v>
      </c>
      <c r="G679" s="286">
        <v>1.1462000000000001</v>
      </c>
      <c r="H679" s="314">
        <v>1.1840999999999999</v>
      </c>
      <c r="I679" s="280"/>
      <c r="J679" s="235" t="s">
        <v>26</v>
      </c>
      <c r="K679" s="235"/>
      <c r="L679" s="236">
        <v>41730</v>
      </c>
      <c r="M679" s="279" t="s">
        <v>2908</v>
      </c>
      <c r="N679" s="138">
        <v>6</v>
      </c>
      <c r="O679" s="143">
        <v>5</v>
      </c>
      <c r="P679" s="237" t="s">
        <v>2978</v>
      </c>
      <c r="Q679" s="26">
        <v>1.2266999999999999</v>
      </c>
      <c r="R679" s="27">
        <f t="shared" si="163"/>
        <v>1.1840999999999999</v>
      </c>
      <c r="S679" s="28">
        <f t="shared" si="164"/>
        <v>4.2599999999999971E-2</v>
      </c>
      <c r="T679" s="29">
        <f t="shared" si="166"/>
        <v>3.5976691157841377E-2</v>
      </c>
      <c r="U679" s="280"/>
      <c r="W679" s="288">
        <v>1.2414000000000001</v>
      </c>
      <c r="X679" s="149">
        <f t="shared" si="165"/>
        <v>1.1840999999999999</v>
      </c>
      <c r="Y679" s="149">
        <f t="shared" si="165"/>
        <v>4.2599999999999971E-2</v>
      </c>
      <c r="Z679" s="149">
        <f t="shared" si="165"/>
        <v>3.5976691157841377E-2</v>
      </c>
      <c r="AA679" s="280"/>
    </row>
    <row r="680" spans="1:27" s="39" customFormat="1" ht="39" customHeight="1" x14ac:dyDescent="0.25">
      <c r="A680" s="18">
        <v>679</v>
      </c>
      <c r="B680" s="232" t="s">
        <v>2994</v>
      </c>
      <c r="C680" s="206" t="s">
        <v>2108</v>
      </c>
      <c r="D680" s="156" t="s">
        <v>3146</v>
      </c>
      <c r="E680" s="138" t="s">
        <v>3147</v>
      </c>
      <c r="F680" s="313">
        <v>1.1460999999999999</v>
      </c>
      <c r="G680" s="286">
        <v>1.1093999999999999</v>
      </c>
      <c r="H680" s="314">
        <v>1.1460999999999999</v>
      </c>
      <c r="I680" s="280"/>
      <c r="J680" s="235" t="s">
        <v>26</v>
      </c>
      <c r="K680" s="235"/>
      <c r="L680" s="236">
        <v>41730</v>
      </c>
      <c r="M680" s="279" t="s">
        <v>2908</v>
      </c>
      <c r="N680" s="138">
        <v>6</v>
      </c>
      <c r="O680" s="143">
        <v>5</v>
      </c>
      <c r="P680" s="237" t="s">
        <v>2978</v>
      </c>
      <c r="Q680" s="26">
        <v>1.1873</v>
      </c>
      <c r="R680" s="27">
        <f t="shared" si="163"/>
        <v>1.1460999999999999</v>
      </c>
      <c r="S680" s="28">
        <f t="shared" si="164"/>
        <v>4.1200000000000125E-2</v>
      </c>
      <c r="T680" s="29">
        <f t="shared" si="166"/>
        <v>3.5947997556932315E-2</v>
      </c>
      <c r="U680" s="280"/>
      <c r="W680" s="288">
        <v>1.2016</v>
      </c>
      <c r="X680" s="149">
        <f t="shared" si="165"/>
        <v>1.1460999999999999</v>
      </c>
      <c r="Y680" s="149">
        <f t="shared" si="165"/>
        <v>4.1200000000000125E-2</v>
      </c>
      <c r="Z680" s="149">
        <f t="shared" si="165"/>
        <v>3.5947997556932315E-2</v>
      </c>
      <c r="AA680" s="280"/>
    </row>
    <row r="681" spans="1:27" s="39" customFormat="1" ht="39" customHeight="1" x14ac:dyDescent="0.25">
      <c r="A681" s="18">
        <v>680</v>
      </c>
      <c r="B681" s="232" t="s">
        <v>2994</v>
      </c>
      <c r="C681" s="206" t="s">
        <v>2108</v>
      </c>
      <c r="D681" s="156" t="s">
        <v>3148</v>
      </c>
      <c r="E681" s="138" t="s">
        <v>3149</v>
      </c>
      <c r="F681" s="285">
        <v>0.59440000000000004</v>
      </c>
      <c r="G681" s="286">
        <v>0.57540000000000002</v>
      </c>
      <c r="H681" s="287">
        <v>0.59440000000000004</v>
      </c>
      <c r="I681" s="265"/>
      <c r="J681" s="235" t="s">
        <v>26</v>
      </c>
      <c r="K681" s="235"/>
      <c r="L681" s="236">
        <v>41730</v>
      </c>
      <c r="M681" s="279" t="s">
        <v>2908</v>
      </c>
      <c r="N681" s="138">
        <v>6</v>
      </c>
      <c r="O681" s="143">
        <v>5</v>
      </c>
      <c r="P681" s="237" t="s">
        <v>2978</v>
      </c>
      <c r="Q681" s="26">
        <v>0.61580000000000001</v>
      </c>
      <c r="R681" s="27">
        <f t="shared" si="163"/>
        <v>0.59440000000000004</v>
      </c>
      <c r="S681" s="28">
        <f t="shared" si="164"/>
        <v>2.1399999999999975E-2</v>
      </c>
      <c r="T681" s="29">
        <f t="shared" si="166"/>
        <v>3.6002691790040335E-2</v>
      </c>
      <c r="U681" s="280"/>
      <c r="W681" s="288">
        <v>0.62319999999999998</v>
      </c>
      <c r="X681" s="149">
        <f t="shared" si="165"/>
        <v>0.59440000000000004</v>
      </c>
      <c r="Y681" s="149">
        <f t="shared" si="165"/>
        <v>2.1399999999999975E-2</v>
      </c>
      <c r="Z681" s="149">
        <f t="shared" si="165"/>
        <v>3.6002691790040335E-2</v>
      </c>
      <c r="AA681" s="280"/>
    </row>
    <row r="682" spans="1:27" s="39" customFormat="1" ht="39" customHeight="1" x14ac:dyDescent="0.25">
      <c r="A682" s="18">
        <v>681</v>
      </c>
      <c r="B682" s="232" t="s">
        <v>2994</v>
      </c>
      <c r="C682" s="206" t="s">
        <v>2108</v>
      </c>
      <c r="D682" s="156" t="s">
        <v>3150</v>
      </c>
      <c r="E682" s="138" t="s">
        <v>3151</v>
      </c>
      <c r="F682" s="276">
        <v>121.3</v>
      </c>
      <c r="G682" s="158">
        <v>117.42</v>
      </c>
      <c r="H682" s="277">
        <v>121.3</v>
      </c>
      <c r="I682" s="278"/>
      <c r="J682" s="235" t="s">
        <v>26</v>
      </c>
      <c r="K682" s="235"/>
      <c r="L682" s="236">
        <v>41730</v>
      </c>
      <c r="M682" s="279" t="s">
        <v>2908</v>
      </c>
      <c r="N682" s="138">
        <v>6</v>
      </c>
      <c r="O682" s="143">
        <v>5</v>
      </c>
      <c r="P682" s="147"/>
      <c r="Q682" s="26">
        <v>125.67</v>
      </c>
      <c r="R682" s="27">
        <f t="shared" si="163"/>
        <v>121.3</v>
      </c>
      <c r="S682" s="28">
        <f t="shared" si="164"/>
        <v>4.3700000000000045</v>
      </c>
      <c r="T682" s="29">
        <f t="shared" si="166"/>
        <v>3.6026380873866483E-2</v>
      </c>
      <c r="U682" s="280"/>
      <c r="W682" s="237">
        <v>127.17</v>
      </c>
      <c r="X682" s="149">
        <f t="shared" si="165"/>
        <v>121.3</v>
      </c>
      <c r="Y682" s="149">
        <f t="shared" si="165"/>
        <v>4.3700000000000045</v>
      </c>
      <c r="Z682" s="149">
        <f t="shared" si="165"/>
        <v>3.6026380873866483E-2</v>
      </c>
      <c r="AA682" s="280"/>
    </row>
    <row r="683" spans="1:27" s="39" customFormat="1" ht="39" customHeight="1" x14ac:dyDescent="0.25">
      <c r="A683" s="18">
        <v>682</v>
      </c>
      <c r="B683" s="232" t="s">
        <v>2994</v>
      </c>
      <c r="C683" s="206" t="s">
        <v>2108</v>
      </c>
      <c r="D683" s="156" t="s">
        <v>3152</v>
      </c>
      <c r="E683" s="138" t="s">
        <v>3153</v>
      </c>
      <c r="F683" s="276">
        <v>121.3</v>
      </c>
      <c r="G683" s="158">
        <v>117.42</v>
      </c>
      <c r="H683" s="277">
        <v>121.3</v>
      </c>
      <c r="I683" s="265"/>
      <c r="J683" s="235" t="s">
        <v>26</v>
      </c>
      <c r="K683" s="235"/>
      <c r="L683" s="236">
        <v>41730</v>
      </c>
      <c r="M683" s="279" t="s">
        <v>2908</v>
      </c>
      <c r="N683" s="138">
        <v>6</v>
      </c>
      <c r="O683" s="143">
        <v>5</v>
      </c>
      <c r="P683" s="147"/>
      <c r="Q683" s="26">
        <v>125.67</v>
      </c>
      <c r="R683" s="27">
        <f t="shared" si="163"/>
        <v>121.3</v>
      </c>
      <c r="S683" s="28">
        <f t="shared" si="164"/>
        <v>4.3700000000000045</v>
      </c>
      <c r="T683" s="29">
        <f t="shared" si="166"/>
        <v>3.6026380873866483E-2</v>
      </c>
      <c r="U683" s="280"/>
      <c r="W683" s="237">
        <v>127.17</v>
      </c>
      <c r="X683" s="149">
        <f t="shared" si="165"/>
        <v>121.3</v>
      </c>
      <c r="Y683" s="149">
        <f t="shared" si="165"/>
        <v>4.3700000000000045</v>
      </c>
      <c r="Z683" s="149">
        <f t="shared" si="165"/>
        <v>3.6026380873866483E-2</v>
      </c>
      <c r="AA683" s="280"/>
    </row>
    <row r="684" spans="1:27" ht="39" customHeight="1" x14ac:dyDescent="0.25">
      <c r="A684" s="18">
        <v>683</v>
      </c>
      <c r="B684" s="232" t="s">
        <v>2994</v>
      </c>
      <c r="C684" s="206" t="s">
        <v>2108</v>
      </c>
      <c r="D684" s="156" t="s">
        <v>3154</v>
      </c>
      <c r="E684" s="138" t="s">
        <v>3155</v>
      </c>
      <c r="F684" s="276">
        <v>22.06</v>
      </c>
      <c r="G684" s="158">
        <v>21.35</v>
      </c>
      <c r="H684" s="277">
        <v>22.06</v>
      </c>
      <c r="I684" s="265"/>
      <c r="J684" s="235" t="s">
        <v>26</v>
      </c>
      <c r="K684" s="235"/>
      <c r="L684" s="236">
        <v>41730</v>
      </c>
      <c r="M684" s="279" t="s">
        <v>2908</v>
      </c>
      <c r="N684" s="138">
        <v>6</v>
      </c>
      <c r="O684" s="143">
        <v>5</v>
      </c>
      <c r="P684" s="147"/>
      <c r="Q684" s="26">
        <v>22.85</v>
      </c>
      <c r="R684" s="27">
        <f t="shared" si="163"/>
        <v>22.06</v>
      </c>
      <c r="S684" s="28">
        <f t="shared" si="164"/>
        <v>0.7900000000000027</v>
      </c>
      <c r="T684" s="29">
        <f t="shared" si="166"/>
        <v>3.581142339075262E-2</v>
      </c>
      <c r="U684" s="280"/>
      <c r="V684" s="39"/>
      <c r="W684" s="237">
        <v>23.13</v>
      </c>
      <c r="X684" s="149">
        <f t="shared" si="165"/>
        <v>22.06</v>
      </c>
      <c r="Y684" s="149">
        <f t="shared" si="165"/>
        <v>0.7900000000000027</v>
      </c>
      <c r="Z684" s="149">
        <f t="shared" si="165"/>
        <v>3.581142339075262E-2</v>
      </c>
      <c r="AA684" s="280"/>
    </row>
    <row r="685" spans="1:27" ht="39" customHeight="1" x14ac:dyDescent="0.25">
      <c r="A685" s="18">
        <v>684</v>
      </c>
      <c r="B685" s="232" t="s">
        <v>2994</v>
      </c>
      <c r="C685" s="206" t="s">
        <v>2108</v>
      </c>
      <c r="D685" s="156" t="s">
        <v>3156</v>
      </c>
      <c r="E685" s="138" t="s">
        <v>3157</v>
      </c>
      <c r="F685" s="276"/>
      <c r="G685" s="158"/>
      <c r="H685" s="277"/>
      <c r="I685" s="265"/>
      <c r="J685" s="235"/>
      <c r="K685" s="235"/>
      <c r="L685" s="236">
        <v>41730</v>
      </c>
      <c r="M685" s="279"/>
      <c r="N685" s="138"/>
      <c r="O685" s="143"/>
      <c r="P685" s="147"/>
      <c r="Q685" s="26"/>
      <c r="S685" s="28"/>
      <c r="U685" s="280"/>
      <c r="V685" s="39"/>
      <c r="W685" s="237" t="s">
        <v>3158</v>
      </c>
      <c r="X685" s="149"/>
      <c r="Y685" s="149"/>
      <c r="Z685" s="149"/>
      <c r="AA685" s="280"/>
    </row>
    <row r="686" spans="1:27" ht="39" customHeight="1" x14ac:dyDescent="0.25">
      <c r="A686" s="18">
        <v>685</v>
      </c>
      <c r="B686" s="239" t="s">
        <v>2985</v>
      </c>
      <c r="C686" s="206" t="s">
        <v>2108</v>
      </c>
      <c r="D686" s="156" t="s">
        <v>3159</v>
      </c>
      <c r="E686" s="138" t="s">
        <v>3160</v>
      </c>
      <c r="F686" s="141">
        <v>258.07</v>
      </c>
      <c r="G686" s="158">
        <v>250</v>
      </c>
      <c r="H686" s="185"/>
      <c r="I686" s="138"/>
      <c r="J686" s="143" t="s">
        <v>31</v>
      </c>
      <c r="K686" s="156"/>
      <c r="L686" s="154">
        <v>41275</v>
      </c>
      <c r="M686" s="294"/>
      <c r="N686" s="138">
        <v>6</v>
      </c>
      <c r="O686" s="143">
        <v>1</v>
      </c>
      <c r="P686" s="147"/>
      <c r="Q686" s="26">
        <f>IF(O686=1,INT(F686*$U$1*100)/100,F686)</f>
        <v>264.31</v>
      </c>
      <c r="R686" s="27">
        <f t="shared" si="163"/>
        <v>264.31889999999999</v>
      </c>
      <c r="S686" s="28">
        <f t="shared" si="164"/>
        <v>6.2400000000000091</v>
      </c>
      <c r="T686" s="29">
        <f t="shared" si="166"/>
        <v>2.4179486185918586E-2</v>
      </c>
      <c r="U686" s="280"/>
      <c r="V686" s="39"/>
      <c r="W686" s="47">
        <f t="shared" ref="W686:W689" si="167">IF(O686=1,ROUND(R686*$AA$1*100,2)/100,R686)</f>
        <v>267.62080000000003</v>
      </c>
      <c r="X686" s="155">
        <f t="shared" ref="X686:X689" si="168">IF(O686=1,ROUND(R686*$AA$1*1000,4)/1000,R686)</f>
        <v>267.62077169999998</v>
      </c>
      <c r="Y686" s="28">
        <f t="shared" ref="Y686:Y689" si="169">X686-R686</f>
        <v>3.3018716999999924</v>
      </c>
      <c r="Z686" s="29">
        <f t="shared" ref="Z686:Z689" si="170">IF(R686&lt;&gt;0,Y686/R686,0)</f>
        <v>1.2492000004539943E-2</v>
      </c>
      <c r="AA686" s="280"/>
    </row>
    <row r="687" spans="1:27" ht="39" customHeight="1" x14ac:dyDescent="0.25">
      <c r="A687" s="18">
        <v>686</v>
      </c>
      <c r="B687" s="239" t="s">
        <v>2985</v>
      </c>
      <c r="C687" s="206" t="s">
        <v>2108</v>
      </c>
      <c r="D687" s="156" t="s">
        <v>3161</v>
      </c>
      <c r="E687" s="138" t="s">
        <v>3162</v>
      </c>
      <c r="F687" s="141">
        <v>10.32</v>
      </c>
      <c r="G687" s="158">
        <v>10</v>
      </c>
      <c r="H687" s="185"/>
      <c r="I687" s="138"/>
      <c r="J687" s="143" t="s">
        <v>31</v>
      </c>
      <c r="K687" s="156"/>
      <c r="L687" s="154">
        <v>41275</v>
      </c>
      <c r="M687" s="294"/>
      <c r="N687" s="138">
        <v>6</v>
      </c>
      <c r="O687" s="143">
        <v>1</v>
      </c>
      <c r="P687" s="147"/>
      <c r="Q687" s="26">
        <f>IF(O687=1,INT(F687*$U$1*100)/100,F687)</f>
        <v>10.56</v>
      </c>
      <c r="R687" s="27">
        <f t="shared" si="163"/>
        <v>10.569800000000001</v>
      </c>
      <c r="S687" s="28">
        <f t="shared" si="164"/>
        <v>0.24000000000000021</v>
      </c>
      <c r="T687" s="29">
        <f t="shared" si="166"/>
        <v>2.3255813953488393E-2</v>
      </c>
      <c r="U687" s="280"/>
      <c r="V687" s="39"/>
      <c r="W687" s="47">
        <f t="shared" si="167"/>
        <v>10.7018</v>
      </c>
      <c r="X687" s="155">
        <f t="shared" si="168"/>
        <v>10.701837900000001</v>
      </c>
      <c r="Y687" s="28">
        <f t="shared" si="169"/>
        <v>0.13203790000000026</v>
      </c>
      <c r="Z687" s="29">
        <f t="shared" si="170"/>
        <v>1.2491996064258572E-2</v>
      </c>
      <c r="AA687" s="280"/>
    </row>
    <row r="688" spans="1:27" ht="39" customHeight="1" x14ac:dyDescent="0.25">
      <c r="A688" s="18">
        <v>687</v>
      </c>
      <c r="B688" s="239" t="s">
        <v>2985</v>
      </c>
      <c r="C688" s="206" t="s">
        <v>2108</v>
      </c>
      <c r="D688" s="156" t="s">
        <v>3163</v>
      </c>
      <c r="E688" s="138" t="s">
        <v>3162</v>
      </c>
      <c r="F688" s="141">
        <v>10.32</v>
      </c>
      <c r="G688" s="158">
        <v>10</v>
      </c>
      <c r="H688" s="185"/>
      <c r="I688" s="138"/>
      <c r="J688" s="143" t="s">
        <v>31</v>
      </c>
      <c r="K688" s="156"/>
      <c r="L688" s="154">
        <v>41275</v>
      </c>
      <c r="M688" s="294"/>
      <c r="N688" s="138">
        <v>6</v>
      </c>
      <c r="O688" s="143">
        <v>1</v>
      </c>
      <c r="P688" s="147"/>
      <c r="Q688" s="26">
        <f>IF(O688=1,INT(F688*$U$1*100)/100,F688)</f>
        <v>10.56</v>
      </c>
      <c r="R688" s="27">
        <f t="shared" si="163"/>
        <v>10.569800000000001</v>
      </c>
      <c r="S688" s="28">
        <f t="shared" si="164"/>
        <v>0.24000000000000021</v>
      </c>
      <c r="T688" s="29">
        <f t="shared" si="166"/>
        <v>2.3255813953488393E-2</v>
      </c>
      <c r="U688" s="280"/>
      <c r="V688" s="39"/>
      <c r="W688" s="47">
        <f t="shared" si="167"/>
        <v>10.7018</v>
      </c>
      <c r="X688" s="155">
        <f t="shared" si="168"/>
        <v>10.701837900000001</v>
      </c>
      <c r="Y688" s="28">
        <f t="shared" si="169"/>
        <v>0.13203790000000026</v>
      </c>
      <c r="Z688" s="29">
        <f t="shared" si="170"/>
        <v>1.2491996064258572E-2</v>
      </c>
      <c r="AA688" s="280"/>
    </row>
    <row r="689" spans="1:27" ht="39" customHeight="1" x14ac:dyDescent="0.25">
      <c r="A689" s="18">
        <v>688</v>
      </c>
      <c r="B689" s="239" t="s">
        <v>2985</v>
      </c>
      <c r="C689" s="206" t="s">
        <v>2108</v>
      </c>
      <c r="D689" s="156" t="s">
        <v>3164</v>
      </c>
      <c r="E689" s="138" t="s">
        <v>3165</v>
      </c>
      <c r="F689" s="141">
        <v>5.16</v>
      </c>
      <c r="G689" s="158">
        <v>5</v>
      </c>
      <c r="H689" s="185"/>
      <c r="I689" s="315"/>
      <c r="J689" s="143" t="s">
        <v>31</v>
      </c>
      <c r="K689" s="156"/>
      <c r="L689" s="154">
        <v>41275</v>
      </c>
      <c r="M689" s="316"/>
      <c r="N689" s="138">
        <v>6</v>
      </c>
      <c r="O689" s="317">
        <v>1</v>
      </c>
      <c r="P689" s="147"/>
      <c r="Q689" s="26">
        <f>IF(O689=1,INT(F689*$U$1*100)/100,F689)</f>
        <v>5.28</v>
      </c>
      <c r="R689" s="27">
        <f t="shared" si="163"/>
        <v>5.2849000000000004</v>
      </c>
      <c r="S689" s="28">
        <f t="shared" si="164"/>
        <v>0.12000000000000011</v>
      </c>
      <c r="T689" s="29">
        <f t="shared" si="166"/>
        <v>2.3255813953488393E-2</v>
      </c>
      <c r="U689" s="318"/>
      <c r="V689" s="39"/>
      <c r="W689" s="47">
        <f t="shared" si="167"/>
        <v>5.3509000000000002</v>
      </c>
      <c r="X689" s="155">
        <f t="shared" si="168"/>
        <v>5.3509190000000002</v>
      </c>
      <c r="Y689" s="28">
        <f t="shared" si="169"/>
        <v>6.6018999999999828E-2</v>
      </c>
      <c r="Z689" s="29">
        <f t="shared" si="170"/>
        <v>1.2492005525175466E-2</v>
      </c>
      <c r="AA689" s="318"/>
    </row>
    <row r="690" spans="1:27" ht="39" customHeight="1" x14ac:dyDescent="0.25">
      <c r="A690" s="18">
        <v>689</v>
      </c>
      <c r="B690" s="239" t="s">
        <v>2985</v>
      </c>
      <c r="C690" s="206" t="s">
        <v>2108</v>
      </c>
      <c r="D690" s="156" t="s">
        <v>3166</v>
      </c>
      <c r="E690" s="138" t="s">
        <v>3167</v>
      </c>
      <c r="F690" s="319" t="s">
        <v>3168</v>
      </c>
      <c r="G690" s="248" t="s">
        <v>3168</v>
      </c>
      <c r="H690" s="53"/>
      <c r="I690" s="278"/>
      <c r="J690" s="317" t="s">
        <v>26</v>
      </c>
      <c r="K690" s="156"/>
      <c r="L690" s="154"/>
      <c r="M690" s="294"/>
      <c r="N690" s="138">
        <v>6</v>
      </c>
      <c r="O690" s="143">
        <v>6</v>
      </c>
      <c r="P690" s="147"/>
      <c r="Q690" s="252" t="s">
        <v>3169</v>
      </c>
      <c r="R690" s="320" t="e">
        <v>#VALUE!</v>
      </c>
      <c r="S690" s="321">
        <v>16.149999999999999</v>
      </c>
      <c r="T690" s="322">
        <v>3.2299999999999995E-2</v>
      </c>
      <c r="U690" s="280"/>
      <c r="V690" s="39"/>
      <c r="W690" s="152" t="str">
        <f t="shared" ref="W690:Z692" si="171">Q690</f>
        <v>$500/
Required Deposit</v>
      </c>
      <c r="X690" s="149" t="e">
        <f t="shared" si="171"/>
        <v>#VALUE!</v>
      </c>
      <c r="Y690" s="149">
        <f t="shared" si="171"/>
        <v>16.149999999999999</v>
      </c>
      <c r="Z690" s="149">
        <f t="shared" si="171"/>
        <v>3.2299999999999995E-2</v>
      </c>
      <c r="AA690" s="280"/>
    </row>
    <row r="691" spans="1:27" ht="39" customHeight="1" x14ac:dyDescent="0.25">
      <c r="A691" s="18">
        <v>690</v>
      </c>
      <c r="B691" s="239" t="s">
        <v>2985</v>
      </c>
      <c r="C691" s="206" t="s">
        <v>2108</v>
      </c>
      <c r="D691" s="156" t="s">
        <v>3170</v>
      </c>
      <c r="E691" s="138" t="s">
        <v>3167</v>
      </c>
      <c r="F691" s="319" t="s">
        <v>3171</v>
      </c>
      <c r="G691" s="248" t="s">
        <v>3171</v>
      </c>
      <c r="H691" s="53"/>
      <c r="I691" s="138"/>
      <c r="J691" s="317" t="s">
        <v>26</v>
      </c>
      <c r="K691" s="156"/>
      <c r="L691" s="154"/>
      <c r="M691" s="294"/>
      <c r="N691" s="138">
        <v>6</v>
      </c>
      <c r="O691" s="143">
        <v>6</v>
      </c>
      <c r="P691" s="147"/>
      <c r="Q691" s="252" t="s">
        <v>3172</v>
      </c>
      <c r="R691" s="320" t="e">
        <v>#VALUE!</v>
      </c>
      <c r="S691" s="321">
        <v>32.299999999999997</v>
      </c>
      <c r="T691" s="322">
        <v>3.2299999999999995E-2</v>
      </c>
      <c r="U691" s="280"/>
      <c r="V691" s="39"/>
      <c r="W691" s="152" t="str">
        <f t="shared" si="171"/>
        <v>$1,000/
Required Deposit</v>
      </c>
      <c r="X691" s="149" t="e">
        <f t="shared" si="171"/>
        <v>#VALUE!</v>
      </c>
      <c r="Y691" s="149">
        <f t="shared" si="171"/>
        <v>32.299999999999997</v>
      </c>
      <c r="Z691" s="149">
        <f t="shared" si="171"/>
        <v>3.2299999999999995E-2</v>
      </c>
      <c r="AA691" s="280"/>
    </row>
    <row r="692" spans="1:27" ht="39" customHeight="1" x14ac:dyDescent="0.25">
      <c r="A692" s="18">
        <v>691</v>
      </c>
      <c r="B692" s="239" t="s">
        <v>2985</v>
      </c>
      <c r="C692" s="206" t="s">
        <v>2108</v>
      </c>
      <c r="D692" s="156" t="s">
        <v>3173</v>
      </c>
      <c r="E692" s="138" t="s">
        <v>3167</v>
      </c>
      <c r="F692" s="319" t="s">
        <v>3174</v>
      </c>
      <c r="G692" s="248" t="s">
        <v>3174</v>
      </c>
      <c r="H692" s="53"/>
      <c r="I692" s="138"/>
      <c r="J692" s="317" t="s">
        <v>26</v>
      </c>
      <c r="K692" s="156"/>
      <c r="L692" s="154"/>
      <c r="M692" s="294"/>
      <c r="N692" s="138">
        <v>6</v>
      </c>
      <c r="O692" s="143">
        <v>6</v>
      </c>
      <c r="P692" s="147"/>
      <c r="Q692" s="252" t="s">
        <v>3175</v>
      </c>
      <c r="R692" s="320" t="e">
        <v>#VALUE!</v>
      </c>
      <c r="S692" s="321">
        <v>48.45</v>
      </c>
      <c r="T692" s="322">
        <v>3.2300000000000002E-2</v>
      </c>
      <c r="U692" s="280"/>
      <c r="V692" s="39"/>
      <c r="W692" s="152" t="str">
        <f t="shared" si="171"/>
        <v>$1,500/
Required Deposit</v>
      </c>
      <c r="X692" s="149" t="e">
        <f t="shared" si="171"/>
        <v>#VALUE!</v>
      </c>
      <c r="Y692" s="149">
        <f t="shared" si="171"/>
        <v>48.45</v>
      </c>
      <c r="Z692" s="149">
        <f t="shared" si="171"/>
        <v>3.2300000000000002E-2</v>
      </c>
      <c r="AA692" s="280"/>
    </row>
    <row r="693" spans="1:27" ht="39" customHeight="1" x14ac:dyDescent="0.25">
      <c r="A693" s="18">
        <v>692</v>
      </c>
      <c r="B693" s="239" t="s">
        <v>2985</v>
      </c>
      <c r="C693" s="206" t="s">
        <v>2108</v>
      </c>
      <c r="D693" s="156" t="s">
        <v>3176</v>
      </c>
      <c r="E693" s="138" t="s">
        <v>3177</v>
      </c>
      <c r="F693" s="141">
        <v>25.8</v>
      </c>
      <c r="G693" s="158">
        <v>25</v>
      </c>
      <c r="H693" s="185"/>
      <c r="I693" s="138"/>
      <c r="J693" s="317" t="s">
        <v>31</v>
      </c>
      <c r="K693" s="156"/>
      <c r="L693" s="154">
        <v>41275</v>
      </c>
      <c r="M693" s="294"/>
      <c r="N693" s="138">
        <v>6</v>
      </c>
      <c r="O693" s="143">
        <v>1</v>
      </c>
      <c r="P693" s="147"/>
      <c r="Q693" s="26">
        <f t="shared" ref="Q693:Q703" si="172">IF(O693=1,INT(F693*$U$1*100)/100,F693)</f>
        <v>26.42</v>
      </c>
      <c r="R693" s="27">
        <f t="shared" ref="R693:R729" si="173">IF(O693=1,INT(F693*$U$1*10000)/10000,F693)</f>
        <v>26.424700000000001</v>
      </c>
      <c r="S693" s="28">
        <f t="shared" ref="S693:S743" si="174">Q693-F693</f>
        <v>0.62000000000000099</v>
      </c>
      <c r="T693" s="29">
        <f t="shared" ref="T693:T743" si="175">IF(F693&lt;&gt;0,S693/F693,0)</f>
        <v>2.4031007751938022E-2</v>
      </c>
      <c r="U693" s="280"/>
      <c r="V693" s="39"/>
      <c r="W693" s="47">
        <f t="shared" ref="W693:W703" si="176">IF(O693=1,ROUND(R693*$AA$1*100,2)/100,R693)</f>
        <v>26.754799999999999</v>
      </c>
      <c r="X693" s="155">
        <f t="shared" ref="X693:X703" si="177">IF(O693=1,ROUND(R693*$AA$1*1000,4)/1000,R693)</f>
        <v>26.754797400000001</v>
      </c>
      <c r="Y693" s="28">
        <f t="shared" ref="Y693:Y703" si="178">X693-R693</f>
        <v>0.33009739999999965</v>
      </c>
      <c r="Z693" s="29">
        <f t="shared" ref="Z693:Z703" si="179">IF(R693&lt;&gt;0,Y693/R693,0)</f>
        <v>1.2492001801344939E-2</v>
      </c>
      <c r="AA693" s="280"/>
    </row>
    <row r="694" spans="1:27" ht="39" customHeight="1" x14ac:dyDescent="0.25">
      <c r="A694" s="18">
        <v>693</v>
      </c>
      <c r="B694" s="239" t="s">
        <v>2985</v>
      </c>
      <c r="C694" s="206" t="s">
        <v>2108</v>
      </c>
      <c r="D694" s="156" t="s">
        <v>3178</v>
      </c>
      <c r="E694" s="138" t="s">
        <v>3179</v>
      </c>
      <c r="F694" s="141">
        <v>30.96</v>
      </c>
      <c r="G694" s="158">
        <v>30</v>
      </c>
      <c r="H694" s="185"/>
      <c r="I694" s="265"/>
      <c r="J694" s="235" t="s">
        <v>31</v>
      </c>
      <c r="K694" s="293"/>
      <c r="L694" s="154">
        <v>41275</v>
      </c>
      <c r="M694" s="323"/>
      <c r="N694" s="138">
        <v>6</v>
      </c>
      <c r="O694" s="143">
        <v>1</v>
      </c>
      <c r="P694" s="147"/>
      <c r="Q694" s="26">
        <f t="shared" si="172"/>
        <v>31.7</v>
      </c>
      <c r="R694" s="27">
        <f t="shared" si="173"/>
        <v>31.709599999999998</v>
      </c>
      <c r="S694" s="28">
        <f t="shared" si="174"/>
        <v>0.73999999999999844</v>
      </c>
      <c r="T694" s="29">
        <f t="shared" si="175"/>
        <v>2.3901808785529666E-2</v>
      </c>
      <c r="U694" s="280"/>
      <c r="V694" s="39"/>
      <c r="W694" s="47">
        <f t="shared" si="176"/>
        <v>32.105699999999999</v>
      </c>
      <c r="X694" s="155">
        <f t="shared" si="177"/>
        <v>32.105716299999997</v>
      </c>
      <c r="Y694" s="28">
        <f t="shared" si="178"/>
        <v>0.3961162999999992</v>
      </c>
      <c r="Z694" s="29">
        <f t="shared" si="179"/>
        <v>1.2491999268360346E-2</v>
      </c>
      <c r="AA694" s="280"/>
    </row>
    <row r="695" spans="1:27" ht="39" customHeight="1" x14ac:dyDescent="0.25">
      <c r="A695" s="18">
        <v>694</v>
      </c>
      <c r="B695" s="239" t="s">
        <v>2985</v>
      </c>
      <c r="C695" s="206" t="s">
        <v>2108</v>
      </c>
      <c r="D695" s="156" t="s">
        <v>3180</v>
      </c>
      <c r="E695" s="138" t="s">
        <v>3181</v>
      </c>
      <c r="F695" s="141">
        <v>56.77</v>
      </c>
      <c r="G695" s="158">
        <v>55</v>
      </c>
      <c r="H695" s="185"/>
      <c r="I695" s="265"/>
      <c r="J695" s="235" t="s">
        <v>31</v>
      </c>
      <c r="K695" s="293"/>
      <c r="L695" s="154">
        <v>41275</v>
      </c>
      <c r="M695" s="323"/>
      <c r="N695" s="138">
        <v>6</v>
      </c>
      <c r="O695" s="143">
        <v>1</v>
      </c>
      <c r="P695" s="147"/>
      <c r="Q695" s="26">
        <f t="shared" si="172"/>
        <v>58.14</v>
      </c>
      <c r="R695" s="27">
        <f t="shared" si="173"/>
        <v>58.144599999999997</v>
      </c>
      <c r="S695" s="28">
        <f t="shared" si="174"/>
        <v>1.3699999999999974</v>
      </c>
      <c r="T695" s="29">
        <f t="shared" si="175"/>
        <v>2.4132464329751583E-2</v>
      </c>
      <c r="U695" s="280"/>
      <c r="V695" s="39"/>
      <c r="W695" s="47">
        <f t="shared" si="176"/>
        <v>58.870899999999999</v>
      </c>
      <c r="X695" s="155">
        <f t="shared" si="177"/>
        <v>58.870942300000003</v>
      </c>
      <c r="Y695" s="28">
        <f t="shared" si="178"/>
        <v>0.72634230000000599</v>
      </c>
      <c r="Z695" s="29">
        <f t="shared" si="179"/>
        <v>1.2491999257024832E-2</v>
      </c>
      <c r="AA695" s="280"/>
    </row>
    <row r="696" spans="1:27" ht="39" customHeight="1" x14ac:dyDescent="0.25">
      <c r="A696" s="18">
        <v>695</v>
      </c>
      <c r="B696" s="239" t="s">
        <v>2985</v>
      </c>
      <c r="C696" s="206" t="s">
        <v>2108</v>
      </c>
      <c r="D696" s="156" t="s">
        <v>3182</v>
      </c>
      <c r="E696" s="138" t="s">
        <v>3183</v>
      </c>
      <c r="F696" s="141">
        <v>56.77</v>
      </c>
      <c r="G696" s="158">
        <v>55</v>
      </c>
      <c r="H696" s="185"/>
      <c r="I696" s="265"/>
      <c r="J696" s="235" t="s">
        <v>31</v>
      </c>
      <c r="K696" s="293"/>
      <c r="L696" s="154">
        <v>41275</v>
      </c>
      <c r="M696" s="323"/>
      <c r="N696" s="138">
        <v>6</v>
      </c>
      <c r="O696" s="143">
        <v>1</v>
      </c>
      <c r="P696" s="147"/>
      <c r="Q696" s="26">
        <f t="shared" si="172"/>
        <v>58.14</v>
      </c>
      <c r="R696" s="27">
        <f t="shared" si="173"/>
        <v>58.144599999999997</v>
      </c>
      <c r="S696" s="28">
        <f t="shared" si="174"/>
        <v>1.3699999999999974</v>
      </c>
      <c r="T696" s="29">
        <f t="shared" si="175"/>
        <v>2.4132464329751583E-2</v>
      </c>
      <c r="U696" s="280"/>
      <c r="V696" s="39"/>
      <c r="W696" s="47">
        <f t="shared" si="176"/>
        <v>58.870899999999999</v>
      </c>
      <c r="X696" s="155">
        <f t="shared" si="177"/>
        <v>58.870942300000003</v>
      </c>
      <c r="Y696" s="28">
        <f t="shared" si="178"/>
        <v>0.72634230000000599</v>
      </c>
      <c r="Z696" s="29">
        <f t="shared" si="179"/>
        <v>1.2491999257024832E-2</v>
      </c>
      <c r="AA696" s="280"/>
    </row>
    <row r="697" spans="1:27" ht="39" customHeight="1" x14ac:dyDescent="0.25">
      <c r="A697" s="18">
        <v>696</v>
      </c>
      <c r="B697" s="239" t="s">
        <v>2985</v>
      </c>
      <c r="C697" s="206" t="s">
        <v>2108</v>
      </c>
      <c r="D697" s="156" t="s">
        <v>3184</v>
      </c>
      <c r="E697" s="138" t="s">
        <v>3183</v>
      </c>
      <c r="F697" s="141">
        <v>77.42</v>
      </c>
      <c r="G697" s="158">
        <v>75</v>
      </c>
      <c r="H697" s="185"/>
      <c r="I697" s="138"/>
      <c r="J697" s="235" t="s">
        <v>31</v>
      </c>
      <c r="K697" s="293"/>
      <c r="L697" s="154">
        <v>41275</v>
      </c>
      <c r="M697" s="323"/>
      <c r="N697" s="138">
        <v>6</v>
      </c>
      <c r="O697" s="143">
        <v>1</v>
      </c>
      <c r="P697" s="147"/>
      <c r="Q697" s="26">
        <f t="shared" si="172"/>
        <v>79.290000000000006</v>
      </c>
      <c r="R697" s="27">
        <f t="shared" si="173"/>
        <v>79.294600000000003</v>
      </c>
      <c r="S697" s="28">
        <f t="shared" si="174"/>
        <v>1.8700000000000045</v>
      </c>
      <c r="T697" s="29">
        <f t="shared" si="175"/>
        <v>2.4153965383621863E-2</v>
      </c>
      <c r="U697" s="280"/>
      <c r="V697" s="39"/>
      <c r="W697" s="47">
        <f t="shared" si="176"/>
        <v>80.2851</v>
      </c>
      <c r="X697" s="155">
        <f t="shared" si="177"/>
        <v>80.285148100000001</v>
      </c>
      <c r="Y697" s="28">
        <f t="shared" si="178"/>
        <v>0.99054809999999804</v>
      </c>
      <c r="Z697" s="29">
        <f t="shared" si="179"/>
        <v>1.2491999455196167E-2</v>
      </c>
      <c r="AA697" s="280"/>
    </row>
    <row r="698" spans="1:27" s="115" customFormat="1" ht="39" customHeight="1" x14ac:dyDescent="0.25">
      <c r="A698" s="18">
        <v>697</v>
      </c>
      <c r="B698" s="239" t="s">
        <v>2985</v>
      </c>
      <c r="C698" s="206" t="s">
        <v>2108</v>
      </c>
      <c r="D698" s="156" t="s">
        <v>3185</v>
      </c>
      <c r="E698" s="138" t="s">
        <v>3186</v>
      </c>
      <c r="F698" s="141">
        <v>56.77</v>
      </c>
      <c r="G698" s="158">
        <v>55</v>
      </c>
      <c r="H698" s="185"/>
      <c r="I698" s="265"/>
      <c r="J698" s="235" t="s">
        <v>31</v>
      </c>
      <c r="K698" s="293"/>
      <c r="L698" s="154">
        <v>41275</v>
      </c>
      <c r="M698" s="323"/>
      <c r="N698" s="138">
        <v>6</v>
      </c>
      <c r="O698" s="143">
        <v>1</v>
      </c>
      <c r="P698" s="147"/>
      <c r="Q698" s="26">
        <f t="shared" si="172"/>
        <v>58.14</v>
      </c>
      <c r="R698" s="27">
        <f t="shared" si="173"/>
        <v>58.144599999999997</v>
      </c>
      <c r="S698" s="28">
        <f t="shared" si="174"/>
        <v>1.3699999999999974</v>
      </c>
      <c r="T698" s="29">
        <f t="shared" si="175"/>
        <v>2.4132464329751583E-2</v>
      </c>
      <c r="U698" s="280"/>
      <c r="V698" s="39"/>
      <c r="W698" s="47">
        <f t="shared" si="176"/>
        <v>58.870899999999999</v>
      </c>
      <c r="X698" s="155">
        <f t="shared" si="177"/>
        <v>58.870942300000003</v>
      </c>
      <c r="Y698" s="28">
        <f t="shared" si="178"/>
        <v>0.72634230000000599</v>
      </c>
      <c r="Z698" s="29">
        <f t="shared" si="179"/>
        <v>1.2491999257024832E-2</v>
      </c>
      <c r="AA698" s="280"/>
    </row>
    <row r="699" spans="1:27" s="115" customFormat="1" ht="39" customHeight="1" x14ac:dyDescent="0.25">
      <c r="A699" s="18">
        <v>698</v>
      </c>
      <c r="B699" s="239" t="s">
        <v>2985</v>
      </c>
      <c r="C699" s="206" t="s">
        <v>2108</v>
      </c>
      <c r="D699" s="156" t="s">
        <v>3187</v>
      </c>
      <c r="E699" s="138" t="s">
        <v>3186</v>
      </c>
      <c r="F699" s="141">
        <v>237.42</v>
      </c>
      <c r="G699" s="158">
        <v>230</v>
      </c>
      <c r="H699" s="185"/>
      <c r="I699" s="138"/>
      <c r="J699" s="235" t="s">
        <v>31</v>
      </c>
      <c r="K699" s="293"/>
      <c r="L699" s="154">
        <v>41275</v>
      </c>
      <c r="M699" s="323"/>
      <c r="N699" s="138">
        <v>6</v>
      </c>
      <c r="O699" s="143">
        <v>1</v>
      </c>
      <c r="P699" s="147"/>
      <c r="Q699" s="26">
        <f t="shared" si="172"/>
        <v>243.16</v>
      </c>
      <c r="R699" s="27">
        <f t="shared" si="173"/>
        <v>243.1688</v>
      </c>
      <c r="S699" s="28">
        <f t="shared" si="174"/>
        <v>5.7400000000000091</v>
      </c>
      <c r="T699" s="29">
        <f t="shared" si="175"/>
        <v>2.417656473759586E-2</v>
      </c>
      <c r="U699" s="280"/>
      <c r="V699" s="39"/>
      <c r="W699" s="47">
        <f t="shared" si="176"/>
        <v>246.20650000000001</v>
      </c>
      <c r="X699" s="155">
        <f t="shared" si="177"/>
        <v>246.2064646</v>
      </c>
      <c r="Y699" s="28">
        <f t="shared" si="178"/>
        <v>3.0376645999999994</v>
      </c>
      <c r="Z699" s="29">
        <f t="shared" si="179"/>
        <v>1.2491999796026462E-2</v>
      </c>
      <c r="AA699" s="280"/>
    </row>
    <row r="700" spans="1:27" s="115" customFormat="1" ht="39" customHeight="1" x14ac:dyDescent="0.25">
      <c r="A700" s="18">
        <v>699</v>
      </c>
      <c r="B700" s="239" t="s">
        <v>2985</v>
      </c>
      <c r="C700" s="206" t="s">
        <v>2108</v>
      </c>
      <c r="D700" s="156" t="s">
        <v>3188</v>
      </c>
      <c r="E700" s="138" t="s">
        <v>3189</v>
      </c>
      <c r="F700" s="141">
        <v>41.29</v>
      </c>
      <c r="G700" s="158">
        <v>40</v>
      </c>
      <c r="H700" s="185"/>
      <c r="I700" s="138"/>
      <c r="J700" s="235" t="s">
        <v>31</v>
      </c>
      <c r="K700" s="293"/>
      <c r="L700" s="154">
        <v>41275</v>
      </c>
      <c r="M700" s="323"/>
      <c r="N700" s="138">
        <v>6</v>
      </c>
      <c r="O700" s="143">
        <v>1</v>
      </c>
      <c r="P700" s="147"/>
      <c r="Q700" s="26">
        <f t="shared" si="172"/>
        <v>42.28</v>
      </c>
      <c r="R700" s="27">
        <f t="shared" si="173"/>
        <v>42.289700000000003</v>
      </c>
      <c r="S700" s="28">
        <f t="shared" si="174"/>
        <v>0.99000000000000199</v>
      </c>
      <c r="T700" s="29">
        <f t="shared" si="175"/>
        <v>2.3976749818358005E-2</v>
      </c>
      <c r="U700" s="280"/>
      <c r="V700" s="39"/>
      <c r="W700" s="47">
        <f t="shared" si="176"/>
        <v>42.818000000000005</v>
      </c>
      <c r="X700" s="155">
        <f t="shared" si="177"/>
        <v>42.817982900000004</v>
      </c>
      <c r="Y700" s="28">
        <f t="shared" si="178"/>
        <v>0.52828290000000067</v>
      </c>
      <c r="Z700" s="29">
        <f t="shared" si="179"/>
        <v>1.2491999233856013E-2</v>
      </c>
      <c r="AA700" s="280"/>
    </row>
    <row r="701" spans="1:27" s="115" customFormat="1" ht="39" customHeight="1" x14ac:dyDescent="0.25">
      <c r="A701" s="18">
        <v>700</v>
      </c>
      <c r="B701" s="239" t="s">
        <v>2985</v>
      </c>
      <c r="C701" s="206" t="s">
        <v>2108</v>
      </c>
      <c r="D701" s="156" t="s">
        <v>3190</v>
      </c>
      <c r="E701" s="138" t="s">
        <v>3191</v>
      </c>
      <c r="F701" s="141">
        <v>41.29</v>
      </c>
      <c r="G701" s="158">
        <v>40</v>
      </c>
      <c r="H701" s="185"/>
      <c r="I701" s="138"/>
      <c r="J701" s="143" t="s">
        <v>31</v>
      </c>
      <c r="K701" s="156"/>
      <c r="L701" s="154">
        <v>41275</v>
      </c>
      <c r="M701" s="294"/>
      <c r="N701" s="138">
        <v>6</v>
      </c>
      <c r="O701" s="143">
        <v>1</v>
      </c>
      <c r="P701" s="147"/>
      <c r="Q701" s="26">
        <f t="shared" si="172"/>
        <v>42.28</v>
      </c>
      <c r="R701" s="27">
        <f t="shared" si="173"/>
        <v>42.289700000000003</v>
      </c>
      <c r="S701" s="28">
        <f t="shared" si="174"/>
        <v>0.99000000000000199</v>
      </c>
      <c r="T701" s="29">
        <f t="shared" si="175"/>
        <v>2.3976749818358005E-2</v>
      </c>
      <c r="U701" s="280"/>
      <c r="V701" s="39"/>
      <c r="W701" s="47">
        <f t="shared" si="176"/>
        <v>42.818000000000005</v>
      </c>
      <c r="X701" s="155">
        <f t="shared" si="177"/>
        <v>42.817982900000004</v>
      </c>
      <c r="Y701" s="28">
        <f t="shared" si="178"/>
        <v>0.52828290000000067</v>
      </c>
      <c r="Z701" s="29">
        <f t="shared" si="179"/>
        <v>1.2491999233856013E-2</v>
      </c>
      <c r="AA701" s="280"/>
    </row>
    <row r="702" spans="1:27" s="115" customFormat="1" ht="39" customHeight="1" x14ac:dyDescent="0.25">
      <c r="A702" s="18">
        <v>701</v>
      </c>
      <c r="B702" s="239" t="s">
        <v>2985</v>
      </c>
      <c r="C702" s="206" t="s">
        <v>2108</v>
      </c>
      <c r="D702" s="156" t="s">
        <v>3192</v>
      </c>
      <c r="E702" s="138" t="s">
        <v>3191</v>
      </c>
      <c r="F702" s="141">
        <v>1.03</v>
      </c>
      <c r="G702" s="184">
        <v>1</v>
      </c>
      <c r="H702" s="185"/>
      <c r="I702" s="138"/>
      <c r="J702" s="143" t="s">
        <v>31</v>
      </c>
      <c r="K702" s="156"/>
      <c r="L702" s="154">
        <v>41275</v>
      </c>
      <c r="M702" s="294"/>
      <c r="N702" s="138">
        <v>6</v>
      </c>
      <c r="O702" s="143">
        <v>1</v>
      </c>
      <c r="P702" s="147"/>
      <c r="Q702" s="26">
        <f t="shared" si="172"/>
        <v>1.05</v>
      </c>
      <c r="R702" s="27">
        <f t="shared" si="173"/>
        <v>1.0548999999999999</v>
      </c>
      <c r="S702" s="28">
        <f t="shared" si="174"/>
        <v>2.0000000000000018E-2</v>
      </c>
      <c r="T702" s="29">
        <f t="shared" si="175"/>
        <v>1.9417475728155355E-2</v>
      </c>
      <c r="U702" s="280"/>
      <c r="V702" s="39"/>
      <c r="W702" s="47">
        <f t="shared" si="176"/>
        <v>1.0681</v>
      </c>
      <c r="X702" s="155">
        <f t="shared" si="177"/>
        <v>1.0680778</v>
      </c>
      <c r="Y702" s="28">
        <f t="shared" si="178"/>
        <v>1.3177800000000017E-2</v>
      </c>
      <c r="Z702" s="29">
        <f t="shared" si="179"/>
        <v>1.2491989762062772E-2</v>
      </c>
      <c r="AA702" s="280"/>
    </row>
    <row r="703" spans="1:27" s="115" customFormat="1" ht="39" customHeight="1" x14ac:dyDescent="0.25">
      <c r="A703" s="18">
        <v>702</v>
      </c>
      <c r="B703" s="239" t="s">
        <v>2985</v>
      </c>
      <c r="C703" s="206" t="s">
        <v>2108</v>
      </c>
      <c r="D703" s="156" t="s">
        <v>3193</v>
      </c>
      <c r="E703" s="138" t="s">
        <v>3194</v>
      </c>
      <c r="F703" s="141">
        <v>258.07</v>
      </c>
      <c r="G703" s="158">
        <v>250</v>
      </c>
      <c r="H703" s="185"/>
      <c r="I703" s="265"/>
      <c r="J703" s="235" t="s">
        <v>31</v>
      </c>
      <c r="K703" s="293"/>
      <c r="L703" s="154">
        <v>41275</v>
      </c>
      <c r="M703" s="323"/>
      <c r="N703" s="138">
        <v>6</v>
      </c>
      <c r="O703" s="143">
        <v>1</v>
      </c>
      <c r="P703" s="147"/>
      <c r="Q703" s="26">
        <f t="shared" si="172"/>
        <v>264.31</v>
      </c>
      <c r="R703" s="27">
        <f t="shared" si="173"/>
        <v>264.31889999999999</v>
      </c>
      <c r="S703" s="28">
        <f t="shared" si="174"/>
        <v>6.2400000000000091</v>
      </c>
      <c r="T703" s="29">
        <f t="shared" si="175"/>
        <v>2.4179486185918586E-2</v>
      </c>
      <c r="U703" s="280"/>
      <c r="V703" s="39"/>
      <c r="W703" s="47">
        <f t="shared" si="176"/>
        <v>267.62080000000003</v>
      </c>
      <c r="X703" s="155">
        <f t="shared" si="177"/>
        <v>267.62077169999998</v>
      </c>
      <c r="Y703" s="28">
        <f t="shared" si="178"/>
        <v>3.3018716999999924</v>
      </c>
      <c r="Z703" s="29">
        <f t="shared" si="179"/>
        <v>1.2492000004539943E-2</v>
      </c>
      <c r="AA703" s="280"/>
    </row>
    <row r="704" spans="1:27" s="115" customFormat="1" ht="39" customHeight="1" x14ac:dyDescent="0.25">
      <c r="A704" s="18">
        <v>703</v>
      </c>
      <c r="B704" s="239" t="s">
        <v>2985</v>
      </c>
      <c r="C704" s="206" t="s">
        <v>2108</v>
      </c>
      <c r="D704" s="156" t="s">
        <v>3195</v>
      </c>
      <c r="E704" s="138" t="s">
        <v>3196</v>
      </c>
      <c r="F704" s="141" t="s">
        <v>2113</v>
      </c>
      <c r="G704" s="184" t="s">
        <v>2113</v>
      </c>
      <c r="H704" s="185"/>
      <c r="I704" s="138"/>
      <c r="J704" s="143" t="s">
        <v>26</v>
      </c>
      <c r="K704" s="156"/>
      <c r="L704" s="154" t="s">
        <v>2113</v>
      </c>
      <c r="M704" s="294"/>
      <c r="N704" s="138">
        <v>6</v>
      </c>
      <c r="O704" s="143">
        <v>6</v>
      </c>
      <c r="P704" s="147"/>
      <c r="Q704" s="172" t="str">
        <f>+F704</f>
        <v>Calculation</v>
      </c>
      <c r="R704" s="149" t="str">
        <f t="shared" si="173"/>
        <v>Calculation</v>
      </c>
      <c r="S704" s="195" t="e">
        <f t="shared" si="174"/>
        <v>#VALUE!</v>
      </c>
      <c r="T704" s="196" t="e">
        <f t="shared" si="175"/>
        <v>#VALUE!</v>
      </c>
      <c r="U704" s="280"/>
      <c r="V704" s="39"/>
      <c r="W704" s="152" t="str">
        <f>Q704</f>
        <v>Calculation</v>
      </c>
      <c r="X704" s="149" t="str">
        <f>R704</f>
        <v>Calculation</v>
      </c>
      <c r="Y704" s="149" t="e">
        <f t="shared" ref="Y704:Z704" si="180">S704</f>
        <v>#VALUE!</v>
      </c>
      <c r="Z704" s="149" t="e">
        <f t="shared" si="180"/>
        <v>#VALUE!</v>
      </c>
      <c r="AA704" s="280"/>
    </row>
    <row r="705" spans="1:27" s="115" customFormat="1" ht="39" customHeight="1" x14ac:dyDescent="0.25">
      <c r="A705" s="18">
        <v>704</v>
      </c>
      <c r="B705" s="239" t="s">
        <v>2985</v>
      </c>
      <c r="C705" s="206" t="s">
        <v>2108</v>
      </c>
      <c r="D705" s="156" t="s">
        <v>3197</v>
      </c>
      <c r="E705" s="138" t="s">
        <v>3198</v>
      </c>
      <c r="F705" s="141">
        <v>77.42</v>
      </c>
      <c r="G705" s="158">
        <v>75</v>
      </c>
      <c r="H705" s="185"/>
      <c r="I705" s="138"/>
      <c r="J705" s="143" t="s">
        <v>31</v>
      </c>
      <c r="K705" s="156"/>
      <c r="L705" s="154">
        <v>41275</v>
      </c>
      <c r="M705" s="294"/>
      <c r="N705" s="138">
        <v>6</v>
      </c>
      <c r="O705" s="143">
        <v>1</v>
      </c>
      <c r="P705" s="147"/>
      <c r="Q705" s="26">
        <f t="shared" ref="Q705:Q716" si="181">IF(O705=1,INT(F705*$U$1*100)/100,F705)</f>
        <v>79.290000000000006</v>
      </c>
      <c r="R705" s="27">
        <f t="shared" si="173"/>
        <v>79.294600000000003</v>
      </c>
      <c r="S705" s="28">
        <f t="shared" si="174"/>
        <v>1.8700000000000045</v>
      </c>
      <c r="T705" s="29">
        <f t="shared" si="175"/>
        <v>2.4153965383621863E-2</v>
      </c>
      <c r="U705" s="280"/>
      <c r="V705" s="39"/>
      <c r="W705" s="47">
        <f t="shared" ref="W705:W716" si="182">IF(O705=1,ROUND(R705*$AA$1*100,2)/100,R705)</f>
        <v>80.2851</v>
      </c>
      <c r="X705" s="155">
        <f t="shared" ref="X705:X716" si="183">IF(O705=1,ROUND(R705*$AA$1*1000,4)/1000,R705)</f>
        <v>80.285148100000001</v>
      </c>
      <c r="Y705" s="28">
        <f t="shared" ref="Y705:Y716" si="184">X705-R705</f>
        <v>0.99054809999999804</v>
      </c>
      <c r="Z705" s="29">
        <f t="shared" ref="Z705:Z716" si="185">IF(R705&lt;&gt;0,Y705/R705,0)</f>
        <v>1.2491999455196167E-2</v>
      </c>
      <c r="AA705" s="280"/>
    </row>
    <row r="706" spans="1:27" s="115" customFormat="1" ht="39" customHeight="1" x14ac:dyDescent="0.25">
      <c r="A706" s="18">
        <v>705</v>
      </c>
      <c r="B706" s="239" t="s">
        <v>2985</v>
      </c>
      <c r="C706" s="206" t="s">
        <v>2108</v>
      </c>
      <c r="D706" s="156" t="s">
        <v>3199</v>
      </c>
      <c r="E706" s="138" t="s">
        <v>3200</v>
      </c>
      <c r="F706" s="141">
        <v>77.42</v>
      </c>
      <c r="G706" s="158">
        <v>75</v>
      </c>
      <c r="H706" s="185"/>
      <c r="I706" s="138"/>
      <c r="J706" s="143" t="s">
        <v>31</v>
      </c>
      <c r="K706" s="156"/>
      <c r="L706" s="154">
        <v>41275</v>
      </c>
      <c r="M706" s="294"/>
      <c r="N706" s="138">
        <v>6</v>
      </c>
      <c r="O706" s="143">
        <v>1</v>
      </c>
      <c r="P706" s="147"/>
      <c r="Q706" s="26">
        <f t="shared" si="181"/>
        <v>79.290000000000006</v>
      </c>
      <c r="R706" s="27">
        <f t="shared" si="173"/>
        <v>79.294600000000003</v>
      </c>
      <c r="S706" s="28">
        <f t="shared" si="174"/>
        <v>1.8700000000000045</v>
      </c>
      <c r="T706" s="29">
        <f t="shared" si="175"/>
        <v>2.4153965383621863E-2</v>
      </c>
      <c r="U706" s="280"/>
      <c r="V706" s="39"/>
      <c r="W706" s="47">
        <f t="shared" si="182"/>
        <v>80.2851</v>
      </c>
      <c r="X706" s="155">
        <f t="shared" si="183"/>
        <v>80.285148100000001</v>
      </c>
      <c r="Y706" s="28">
        <f t="shared" si="184"/>
        <v>0.99054809999999804</v>
      </c>
      <c r="Z706" s="29">
        <f t="shared" si="185"/>
        <v>1.2491999455196167E-2</v>
      </c>
      <c r="AA706" s="280"/>
    </row>
    <row r="707" spans="1:27" s="115" customFormat="1" ht="39" customHeight="1" x14ac:dyDescent="0.25">
      <c r="A707" s="18">
        <v>706</v>
      </c>
      <c r="B707" s="239" t="s">
        <v>2985</v>
      </c>
      <c r="C707" s="206" t="s">
        <v>2108</v>
      </c>
      <c r="D707" s="156" t="s">
        <v>3201</v>
      </c>
      <c r="E707" s="138" t="s">
        <v>3200</v>
      </c>
      <c r="F707" s="141">
        <v>361.3</v>
      </c>
      <c r="G707" s="158">
        <v>350</v>
      </c>
      <c r="H707" s="185"/>
      <c r="I707" s="138"/>
      <c r="J707" s="143" t="s">
        <v>31</v>
      </c>
      <c r="K707" s="156"/>
      <c r="L707" s="154">
        <v>41275</v>
      </c>
      <c r="M707" s="294"/>
      <c r="N707" s="138">
        <v>6</v>
      </c>
      <c r="O707" s="143">
        <v>1</v>
      </c>
      <c r="P707" s="147"/>
      <c r="Q707" s="26">
        <f t="shared" si="181"/>
        <v>370.04</v>
      </c>
      <c r="R707" s="27">
        <f t="shared" si="173"/>
        <v>370.04849999999999</v>
      </c>
      <c r="S707" s="28">
        <f t="shared" si="174"/>
        <v>8.7400000000000091</v>
      </c>
      <c r="T707" s="29">
        <f t="shared" si="175"/>
        <v>2.4190423470799912E-2</v>
      </c>
      <c r="U707" s="280"/>
      <c r="V707" s="39"/>
      <c r="W707" s="47">
        <f t="shared" si="182"/>
        <v>374.67110000000002</v>
      </c>
      <c r="X707" s="155">
        <f t="shared" si="183"/>
        <v>374.6711459</v>
      </c>
      <c r="Y707" s="28">
        <f t="shared" si="184"/>
        <v>4.6226459000000091</v>
      </c>
      <c r="Z707" s="29">
        <f t="shared" si="185"/>
        <v>1.2492000102689266E-2</v>
      </c>
      <c r="AA707" s="280"/>
    </row>
    <row r="708" spans="1:27" s="115" customFormat="1" ht="39" customHeight="1" x14ac:dyDescent="0.25">
      <c r="A708" s="18">
        <v>707</v>
      </c>
      <c r="B708" s="239" t="s">
        <v>2985</v>
      </c>
      <c r="C708" s="206" t="s">
        <v>2108</v>
      </c>
      <c r="D708" s="156" t="s">
        <v>3202</v>
      </c>
      <c r="E708" s="138" t="s">
        <v>3203</v>
      </c>
      <c r="F708" s="141">
        <v>25.8</v>
      </c>
      <c r="G708" s="158">
        <v>25</v>
      </c>
      <c r="H708" s="185"/>
      <c r="I708" s="138"/>
      <c r="J708" s="143" t="s">
        <v>31</v>
      </c>
      <c r="K708" s="156"/>
      <c r="L708" s="154">
        <v>41275</v>
      </c>
      <c r="M708" s="294"/>
      <c r="N708" s="138">
        <v>6</v>
      </c>
      <c r="O708" s="143">
        <v>1</v>
      </c>
      <c r="P708" s="147"/>
      <c r="Q708" s="26">
        <f t="shared" si="181"/>
        <v>26.42</v>
      </c>
      <c r="R708" s="27">
        <f t="shared" si="173"/>
        <v>26.424700000000001</v>
      </c>
      <c r="S708" s="28">
        <f t="shared" si="174"/>
        <v>0.62000000000000099</v>
      </c>
      <c r="T708" s="29">
        <f t="shared" si="175"/>
        <v>2.4031007751938022E-2</v>
      </c>
      <c r="U708" s="280"/>
      <c r="V708" s="39"/>
      <c r="W708" s="47">
        <f t="shared" si="182"/>
        <v>26.754799999999999</v>
      </c>
      <c r="X708" s="155">
        <f t="shared" si="183"/>
        <v>26.754797400000001</v>
      </c>
      <c r="Y708" s="28">
        <f t="shared" si="184"/>
        <v>0.33009739999999965</v>
      </c>
      <c r="Z708" s="29">
        <f t="shared" si="185"/>
        <v>1.2492001801344939E-2</v>
      </c>
      <c r="AA708" s="280"/>
    </row>
    <row r="709" spans="1:27" s="115" customFormat="1" ht="39" customHeight="1" x14ac:dyDescent="0.25">
      <c r="A709" s="18">
        <v>708</v>
      </c>
      <c r="B709" s="239" t="s">
        <v>2985</v>
      </c>
      <c r="C709" s="206" t="s">
        <v>2108</v>
      </c>
      <c r="D709" s="156" t="s">
        <v>3204</v>
      </c>
      <c r="E709" s="138" t="s">
        <v>3205</v>
      </c>
      <c r="F709" s="141">
        <v>10.32</v>
      </c>
      <c r="G709" s="158">
        <v>10</v>
      </c>
      <c r="H709" s="185"/>
      <c r="I709" s="138"/>
      <c r="J709" s="143" t="s">
        <v>31</v>
      </c>
      <c r="K709" s="156"/>
      <c r="L709" s="154">
        <v>41275</v>
      </c>
      <c r="M709" s="294"/>
      <c r="N709" s="138">
        <v>6</v>
      </c>
      <c r="O709" s="143">
        <v>1</v>
      </c>
      <c r="P709" s="147"/>
      <c r="Q709" s="26">
        <f t="shared" si="181"/>
        <v>10.56</v>
      </c>
      <c r="R709" s="27">
        <f t="shared" si="173"/>
        <v>10.569800000000001</v>
      </c>
      <c r="S709" s="28">
        <f t="shared" si="174"/>
        <v>0.24000000000000021</v>
      </c>
      <c r="T709" s="29">
        <f t="shared" si="175"/>
        <v>2.3255813953488393E-2</v>
      </c>
      <c r="U709" s="280"/>
      <c r="V709" s="39"/>
      <c r="W709" s="47">
        <f t="shared" si="182"/>
        <v>10.7018</v>
      </c>
      <c r="X709" s="155">
        <f t="shared" si="183"/>
        <v>10.701837900000001</v>
      </c>
      <c r="Y709" s="28">
        <f t="shared" si="184"/>
        <v>0.13203790000000026</v>
      </c>
      <c r="Z709" s="29">
        <f t="shared" si="185"/>
        <v>1.2491996064258572E-2</v>
      </c>
      <c r="AA709" s="280"/>
    </row>
    <row r="710" spans="1:27" s="115" customFormat="1" ht="39" customHeight="1" x14ac:dyDescent="0.25">
      <c r="A710" s="18">
        <v>709</v>
      </c>
      <c r="B710" s="239" t="s">
        <v>2985</v>
      </c>
      <c r="C710" s="206" t="s">
        <v>2108</v>
      </c>
      <c r="D710" s="156" t="s">
        <v>3206</v>
      </c>
      <c r="E710" s="138" t="s">
        <v>3207</v>
      </c>
      <c r="F710" s="141">
        <v>5.16</v>
      </c>
      <c r="G710" s="158">
        <v>5</v>
      </c>
      <c r="H710" s="185"/>
      <c r="I710" s="138"/>
      <c r="J710" s="143" t="s">
        <v>31</v>
      </c>
      <c r="K710" s="156"/>
      <c r="L710" s="154">
        <v>41275</v>
      </c>
      <c r="M710" s="294"/>
      <c r="N710" s="138">
        <v>6</v>
      </c>
      <c r="O710" s="143">
        <v>1</v>
      </c>
      <c r="P710" s="147"/>
      <c r="Q710" s="26">
        <f t="shared" si="181"/>
        <v>5.28</v>
      </c>
      <c r="R710" s="27">
        <f t="shared" si="173"/>
        <v>5.2849000000000004</v>
      </c>
      <c r="S710" s="28">
        <f t="shared" si="174"/>
        <v>0.12000000000000011</v>
      </c>
      <c r="T710" s="29">
        <f t="shared" si="175"/>
        <v>2.3255813953488393E-2</v>
      </c>
      <c r="U710" s="280"/>
      <c r="V710" s="39"/>
      <c r="W710" s="47">
        <f t="shared" si="182"/>
        <v>5.3509000000000002</v>
      </c>
      <c r="X710" s="155">
        <f t="shared" si="183"/>
        <v>5.3509190000000002</v>
      </c>
      <c r="Y710" s="28">
        <f t="shared" si="184"/>
        <v>6.6018999999999828E-2</v>
      </c>
      <c r="Z710" s="29">
        <f t="shared" si="185"/>
        <v>1.2492005525175466E-2</v>
      </c>
      <c r="AA710" s="280"/>
    </row>
    <row r="711" spans="1:27" s="115" customFormat="1" ht="39" customHeight="1" x14ac:dyDescent="0.25">
      <c r="A711" s="18">
        <v>710</v>
      </c>
      <c r="B711" s="239" t="s">
        <v>2985</v>
      </c>
      <c r="C711" s="206" t="s">
        <v>2108</v>
      </c>
      <c r="D711" s="156" t="s">
        <v>3208</v>
      </c>
      <c r="E711" s="138" t="s">
        <v>3209</v>
      </c>
      <c r="F711" s="141">
        <v>25.8</v>
      </c>
      <c r="G711" s="158">
        <v>25</v>
      </c>
      <c r="H711" s="185"/>
      <c r="I711" s="138"/>
      <c r="J711" s="143" t="s">
        <v>31</v>
      </c>
      <c r="K711" s="156"/>
      <c r="L711" s="154">
        <v>41275</v>
      </c>
      <c r="M711" s="294"/>
      <c r="N711" s="138">
        <v>6</v>
      </c>
      <c r="O711" s="143">
        <v>1</v>
      </c>
      <c r="P711" s="147"/>
      <c r="Q711" s="26">
        <f t="shared" si="181"/>
        <v>26.42</v>
      </c>
      <c r="R711" s="27">
        <f t="shared" si="173"/>
        <v>26.424700000000001</v>
      </c>
      <c r="S711" s="28">
        <f t="shared" si="174"/>
        <v>0.62000000000000099</v>
      </c>
      <c r="T711" s="29">
        <f t="shared" si="175"/>
        <v>2.4031007751938022E-2</v>
      </c>
      <c r="U711" s="280"/>
      <c r="V711" s="39"/>
      <c r="W711" s="47">
        <f t="shared" si="182"/>
        <v>26.754799999999999</v>
      </c>
      <c r="X711" s="155">
        <f t="shared" si="183"/>
        <v>26.754797400000001</v>
      </c>
      <c r="Y711" s="28">
        <f t="shared" si="184"/>
        <v>0.33009739999999965</v>
      </c>
      <c r="Z711" s="29">
        <f t="shared" si="185"/>
        <v>1.2492001801344939E-2</v>
      </c>
      <c r="AA711" s="280"/>
    </row>
    <row r="712" spans="1:27" s="115" customFormat="1" ht="39" customHeight="1" x14ac:dyDescent="0.25">
      <c r="A712" s="18">
        <v>711</v>
      </c>
      <c r="B712" s="239" t="s">
        <v>2985</v>
      </c>
      <c r="C712" s="206" t="s">
        <v>2108</v>
      </c>
      <c r="D712" s="156" t="s">
        <v>3210</v>
      </c>
      <c r="E712" s="138" t="s">
        <v>3209</v>
      </c>
      <c r="F712" s="141">
        <v>51.61</v>
      </c>
      <c r="G712" s="158">
        <v>50</v>
      </c>
      <c r="H712" s="185"/>
      <c r="I712" s="138"/>
      <c r="J712" s="143" t="s">
        <v>31</v>
      </c>
      <c r="K712" s="156"/>
      <c r="L712" s="154">
        <v>41275</v>
      </c>
      <c r="M712" s="294"/>
      <c r="N712" s="138">
        <v>6</v>
      </c>
      <c r="O712" s="143">
        <v>1</v>
      </c>
      <c r="P712" s="147"/>
      <c r="Q712" s="26">
        <f t="shared" si="181"/>
        <v>52.85</v>
      </c>
      <c r="R712" s="27">
        <f t="shared" si="173"/>
        <v>52.8596</v>
      </c>
      <c r="S712" s="28">
        <f t="shared" si="174"/>
        <v>1.240000000000002</v>
      </c>
      <c r="T712" s="29">
        <f t="shared" si="175"/>
        <v>2.4026351482270916E-2</v>
      </c>
      <c r="U712" s="280"/>
      <c r="V712" s="39"/>
      <c r="W712" s="47">
        <f t="shared" si="182"/>
        <v>53.5199</v>
      </c>
      <c r="X712" s="155">
        <f t="shared" si="183"/>
        <v>53.519922100000002</v>
      </c>
      <c r="Y712" s="28">
        <f t="shared" si="184"/>
        <v>0.66032210000000191</v>
      </c>
      <c r="Z712" s="29">
        <f t="shared" si="185"/>
        <v>1.249199956110152E-2</v>
      </c>
      <c r="AA712" s="280"/>
    </row>
    <row r="713" spans="1:27" s="115" customFormat="1" ht="39" customHeight="1" x14ac:dyDescent="0.25">
      <c r="A713" s="18">
        <v>712</v>
      </c>
      <c r="B713" s="239" t="s">
        <v>2985</v>
      </c>
      <c r="C713" s="206" t="s">
        <v>2108</v>
      </c>
      <c r="D713" s="156" t="s">
        <v>3211</v>
      </c>
      <c r="E713" s="138" t="s">
        <v>3209</v>
      </c>
      <c r="F713" s="141">
        <v>175.49</v>
      </c>
      <c r="G713" s="158">
        <v>170</v>
      </c>
      <c r="H713" s="185"/>
      <c r="I713" s="138"/>
      <c r="J713" s="143" t="s">
        <v>31</v>
      </c>
      <c r="K713" s="156"/>
      <c r="L713" s="154">
        <v>41275</v>
      </c>
      <c r="M713" s="294"/>
      <c r="N713" s="138">
        <v>6</v>
      </c>
      <c r="O713" s="143">
        <v>1</v>
      </c>
      <c r="P713" s="147"/>
      <c r="Q713" s="26">
        <f t="shared" si="181"/>
        <v>179.73</v>
      </c>
      <c r="R713" s="27">
        <f t="shared" si="173"/>
        <v>179.73929999999999</v>
      </c>
      <c r="S713" s="28">
        <f t="shared" si="174"/>
        <v>4.2399999999999807</v>
      </c>
      <c r="T713" s="29">
        <f t="shared" si="175"/>
        <v>2.4160920850190781E-2</v>
      </c>
      <c r="U713" s="280"/>
      <c r="V713" s="39"/>
      <c r="W713" s="47">
        <f t="shared" si="182"/>
        <v>181.9846</v>
      </c>
      <c r="X713" s="155">
        <f t="shared" si="183"/>
        <v>181.98460329999997</v>
      </c>
      <c r="Y713" s="28">
        <f t="shared" si="184"/>
        <v>2.2453032999999891</v>
      </c>
      <c r="Z713" s="29">
        <f t="shared" si="185"/>
        <v>1.24919998019353E-2</v>
      </c>
      <c r="AA713" s="280"/>
    </row>
    <row r="714" spans="1:27" ht="39" customHeight="1" x14ac:dyDescent="0.25">
      <c r="A714" s="18">
        <v>713</v>
      </c>
      <c r="B714" s="239" t="s">
        <v>2985</v>
      </c>
      <c r="C714" s="206" t="s">
        <v>2108</v>
      </c>
      <c r="D714" s="156" t="s">
        <v>3212</v>
      </c>
      <c r="E714" s="138" t="s">
        <v>3213</v>
      </c>
      <c r="F714" s="141">
        <v>77.42</v>
      </c>
      <c r="G714" s="158">
        <v>75</v>
      </c>
      <c r="H714" s="185"/>
      <c r="I714" s="265"/>
      <c r="J714" s="235" t="s">
        <v>31</v>
      </c>
      <c r="K714" s="293"/>
      <c r="L714" s="154">
        <v>41275</v>
      </c>
      <c r="M714" s="323"/>
      <c r="N714" s="138">
        <v>6</v>
      </c>
      <c r="O714" s="143">
        <v>1</v>
      </c>
      <c r="P714" s="147"/>
      <c r="Q714" s="26">
        <f t="shared" si="181"/>
        <v>79.290000000000006</v>
      </c>
      <c r="R714" s="27">
        <f t="shared" si="173"/>
        <v>79.294600000000003</v>
      </c>
      <c r="S714" s="28">
        <f t="shared" si="174"/>
        <v>1.8700000000000045</v>
      </c>
      <c r="T714" s="29">
        <f t="shared" si="175"/>
        <v>2.4153965383621863E-2</v>
      </c>
      <c r="U714" s="280"/>
      <c r="V714" s="39"/>
      <c r="W714" s="47">
        <f t="shared" si="182"/>
        <v>80.2851</v>
      </c>
      <c r="X714" s="155">
        <f t="shared" si="183"/>
        <v>80.285148100000001</v>
      </c>
      <c r="Y714" s="28">
        <f t="shared" si="184"/>
        <v>0.99054809999999804</v>
      </c>
      <c r="Z714" s="29">
        <f t="shared" si="185"/>
        <v>1.2491999455196167E-2</v>
      </c>
      <c r="AA714" s="280"/>
    </row>
    <row r="715" spans="1:27" ht="39" customHeight="1" x14ac:dyDescent="0.25">
      <c r="A715" s="18">
        <v>714</v>
      </c>
      <c r="B715" s="239" t="s">
        <v>2985</v>
      </c>
      <c r="C715" s="206" t="s">
        <v>2108</v>
      </c>
      <c r="D715" s="156" t="s">
        <v>3214</v>
      </c>
      <c r="E715" s="138" t="s">
        <v>3215</v>
      </c>
      <c r="F715" s="141">
        <v>25.8</v>
      </c>
      <c r="G715" s="309">
        <v>25</v>
      </c>
      <c r="H715" s="185"/>
      <c r="I715" s="138"/>
      <c r="J715" s="143" t="s">
        <v>31</v>
      </c>
      <c r="K715" s="156"/>
      <c r="L715" s="154">
        <v>41275</v>
      </c>
      <c r="M715" s="294"/>
      <c r="N715" s="138">
        <v>6</v>
      </c>
      <c r="O715" s="143">
        <v>1</v>
      </c>
      <c r="P715" s="147"/>
      <c r="Q715" s="26">
        <f t="shared" si="181"/>
        <v>26.42</v>
      </c>
      <c r="R715" s="27">
        <f t="shared" si="173"/>
        <v>26.424700000000001</v>
      </c>
      <c r="S715" s="28">
        <f t="shared" si="174"/>
        <v>0.62000000000000099</v>
      </c>
      <c r="T715" s="29">
        <f t="shared" si="175"/>
        <v>2.4031007751938022E-2</v>
      </c>
      <c r="U715" s="280"/>
      <c r="V715" s="39"/>
      <c r="W715" s="47">
        <f t="shared" si="182"/>
        <v>26.754799999999999</v>
      </c>
      <c r="X715" s="155">
        <f t="shared" si="183"/>
        <v>26.754797400000001</v>
      </c>
      <c r="Y715" s="28">
        <f t="shared" si="184"/>
        <v>0.33009739999999965</v>
      </c>
      <c r="Z715" s="29">
        <f t="shared" si="185"/>
        <v>1.2492001801344939E-2</v>
      </c>
      <c r="AA715" s="280"/>
    </row>
    <row r="716" spans="1:27" ht="39" customHeight="1" x14ac:dyDescent="0.25">
      <c r="A716" s="18">
        <v>715</v>
      </c>
      <c r="B716" s="239" t="s">
        <v>2985</v>
      </c>
      <c r="C716" s="188" t="s">
        <v>2108</v>
      </c>
      <c r="D716" s="156" t="s">
        <v>2499</v>
      </c>
      <c r="E716" s="138" t="s">
        <v>3215</v>
      </c>
      <c r="F716" s="141">
        <v>25.8</v>
      </c>
      <c r="G716" s="309">
        <v>25</v>
      </c>
      <c r="H716" s="185"/>
      <c r="I716" s="138"/>
      <c r="J716" s="143" t="s">
        <v>31</v>
      </c>
      <c r="K716" s="156"/>
      <c r="L716" s="154">
        <v>41275</v>
      </c>
      <c r="M716" s="294"/>
      <c r="N716" s="138">
        <v>6</v>
      </c>
      <c r="O716" s="143">
        <v>1</v>
      </c>
      <c r="P716" s="147"/>
      <c r="Q716" s="26">
        <f t="shared" si="181"/>
        <v>26.42</v>
      </c>
      <c r="R716" s="27">
        <f t="shared" si="173"/>
        <v>26.424700000000001</v>
      </c>
      <c r="S716" s="28">
        <f t="shared" si="174"/>
        <v>0.62000000000000099</v>
      </c>
      <c r="T716" s="29">
        <f t="shared" si="175"/>
        <v>2.4031007751938022E-2</v>
      </c>
      <c r="U716" s="280"/>
      <c r="V716" s="39"/>
      <c r="W716" s="47">
        <f t="shared" si="182"/>
        <v>26.754799999999999</v>
      </c>
      <c r="X716" s="155">
        <f t="shared" si="183"/>
        <v>26.754797400000001</v>
      </c>
      <c r="Y716" s="28">
        <f t="shared" si="184"/>
        <v>0.33009739999999965</v>
      </c>
      <c r="Z716" s="29">
        <f t="shared" si="185"/>
        <v>1.2492001801344939E-2</v>
      </c>
      <c r="AA716" s="280"/>
    </row>
    <row r="717" spans="1:27" ht="39" customHeight="1" x14ac:dyDescent="0.25">
      <c r="A717" s="18">
        <v>716</v>
      </c>
      <c r="B717" s="239" t="s">
        <v>2985</v>
      </c>
      <c r="C717" s="206" t="s">
        <v>2108</v>
      </c>
      <c r="D717" s="156" t="s">
        <v>3216</v>
      </c>
      <c r="E717" s="138" t="s">
        <v>3217</v>
      </c>
      <c r="F717" s="141" t="s">
        <v>2113</v>
      </c>
      <c r="G717" s="309" t="s">
        <v>2113</v>
      </c>
      <c r="H717" s="185"/>
      <c r="I717" s="138"/>
      <c r="J717" s="143" t="s">
        <v>26</v>
      </c>
      <c r="K717" s="156"/>
      <c r="L717" s="154" t="s">
        <v>2113</v>
      </c>
      <c r="M717" s="294"/>
      <c r="N717" s="138">
        <v>6</v>
      </c>
      <c r="O717" s="143">
        <v>6</v>
      </c>
      <c r="P717" s="147"/>
      <c r="Q717" s="172" t="s">
        <v>2113</v>
      </c>
      <c r="R717" s="149" t="str">
        <f t="shared" si="173"/>
        <v>Calculation</v>
      </c>
      <c r="S717" s="195" t="e">
        <f t="shared" si="174"/>
        <v>#VALUE!</v>
      </c>
      <c r="T717" s="196" t="e">
        <f t="shared" si="175"/>
        <v>#VALUE!</v>
      </c>
      <c r="U717" s="280"/>
      <c r="V717" s="39"/>
      <c r="W717" s="152" t="str">
        <f t="shared" ref="W717:Z718" si="186">Q717</f>
        <v>Calculation</v>
      </c>
      <c r="X717" s="149" t="str">
        <f t="shared" si="186"/>
        <v>Calculation</v>
      </c>
      <c r="Y717" s="149" t="e">
        <f t="shared" si="186"/>
        <v>#VALUE!</v>
      </c>
      <c r="Z717" s="149" t="e">
        <f t="shared" si="186"/>
        <v>#VALUE!</v>
      </c>
      <c r="AA717" s="280"/>
    </row>
    <row r="718" spans="1:27" ht="39" customHeight="1" x14ac:dyDescent="0.25">
      <c r="A718" s="18">
        <v>717</v>
      </c>
      <c r="B718" s="239" t="s">
        <v>2985</v>
      </c>
      <c r="C718" s="206" t="s">
        <v>2108</v>
      </c>
      <c r="D718" s="156" t="s">
        <v>3218</v>
      </c>
      <c r="E718" s="138" t="s">
        <v>3219</v>
      </c>
      <c r="F718" s="141">
        <v>50</v>
      </c>
      <c r="G718" s="158">
        <v>50</v>
      </c>
      <c r="H718" s="185"/>
      <c r="I718" s="138"/>
      <c r="J718" s="143" t="s">
        <v>26</v>
      </c>
      <c r="K718" s="156"/>
      <c r="L718" s="154"/>
      <c r="M718" s="294"/>
      <c r="N718" s="138">
        <v>6</v>
      </c>
      <c r="O718" s="143">
        <v>6</v>
      </c>
      <c r="P718" s="147"/>
      <c r="Q718" s="26">
        <f t="shared" ref="Q718:Q729" si="187">IF(O718=1,INT(F718*$U$1*100)/100,F718)</f>
        <v>50</v>
      </c>
      <c r="R718" s="27">
        <f t="shared" si="173"/>
        <v>50</v>
      </c>
      <c r="S718" s="28">
        <f t="shared" si="174"/>
        <v>0</v>
      </c>
      <c r="T718" s="29">
        <f t="shared" si="175"/>
        <v>0</v>
      </c>
      <c r="U718" s="280"/>
      <c r="V718" s="39"/>
      <c r="W718" s="152">
        <f t="shared" si="186"/>
        <v>50</v>
      </c>
      <c r="X718" s="149">
        <f t="shared" si="186"/>
        <v>50</v>
      </c>
      <c r="Y718" s="149">
        <f t="shared" si="186"/>
        <v>0</v>
      </c>
      <c r="Z718" s="149">
        <f t="shared" si="186"/>
        <v>0</v>
      </c>
      <c r="AA718" s="280"/>
    </row>
    <row r="719" spans="1:27" ht="39" customHeight="1" x14ac:dyDescent="0.25">
      <c r="A719" s="18">
        <v>718</v>
      </c>
      <c r="B719" s="239" t="s">
        <v>3220</v>
      </c>
      <c r="C719" s="206" t="s">
        <v>2108</v>
      </c>
      <c r="D719" s="156" t="s">
        <v>3221</v>
      </c>
      <c r="E719" s="138" t="s">
        <v>3222</v>
      </c>
      <c r="F719" s="141">
        <v>206.46</v>
      </c>
      <c r="G719" s="158">
        <v>200</v>
      </c>
      <c r="H719" s="185"/>
      <c r="I719" s="138"/>
      <c r="J719" s="143" t="s">
        <v>31</v>
      </c>
      <c r="K719" s="143"/>
      <c r="L719" s="154">
        <v>41275</v>
      </c>
      <c r="M719" s="145"/>
      <c r="N719" s="146">
        <v>6</v>
      </c>
      <c r="O719" s="143">
        <v>1</v>
      </c>
      <c r="P719" s="147"/>
      <c r="Q719" s="26">
        <f t="shared" si="187"/>
        <v>211.45</v>
      </c>
      <c r="R719" s="27">
        <f t="shared" si="173"/>
        <v>211.45920000000001</v>
      </c>
      <c r="S719" s="28">
        <f t="shared" si="174"/>
        <v>4.9899999999999807</v>
      </c>
      <c r="T719" s="29">
        <f t="shared" si="175"/>
        <v>2.4169330620943428E-2</v>
      </c>
      <c r="U719" s="151"/>
      <c r="V719" s="39"/>
      <c r="W719" s="47">
        <f t="shared" ref="W719:W725" si="188">IF(O719=1,ROUND(R719*$AA$1*100,2)/100,R719)</f>
        <v>214.10069999999999</v>
      </c>
      <c r="X719" s="155">
        <f t="shared" ref="X719:X725" si="189">IF(O719=1,ROUND(R719*$AA$1*1000,4)/1000,R719)</f>
        <v>214.10074830000002</v>
      </c>
      <c r="Y719" s="28">
        <f t="shared" ref="Y719:Y725" si="190">X719-R719</f>
        <v>2.6415483000000108</v>
      </c>
      <c r="Z719" s="29">
        <f t="shared" ref="Z719:Z725" si="191">IF(R719&lt;&gt;0,Y719/R719,0)</f>
        <v>1.2491999875153271E-2</v>
      </c>
      <c r="AA719" s="151"/>
    </row>
    <row r="720" spans="1:27" ht="39" customHeight="1" x14ac:dyDescent="0.25">
      <c r="A720" s="18">
        <v>719</v>
      </c>
      <c r="B720" s="239" t="s">
        <v>3220</v>
      </c>
      <c r="C720" s="206" t="s">
        <v>2108</v>
      </c>
      <c r="D720" s="156" t="s">
        <v>3223</v>
      </c>
      <c r="E720" s="138" t="s">
        <v>3224</v>
      </c>
      <c r="F720" s="141">
        <v>51.61</v>
      </c>
      <c r="G720" s="158">
        <v>50</v>
      </c>
      <c r="H720" s="185"/>
      <c r="I720" s="138"/>
      <c r="J720" s="143" t="s">
        <v>31</v>
      </c>
      <c r="K720" s="143"/>
      <c r="L720" s="154">
        <v>41275</v>
      </c>
      <c r="M720" s="145"/>
      <c r="N720" s="146">
        <v>6</v>
      </c>
      <c r="O720" s="143">
        <v>1</v>
      </c>
      <c r="P720" s="147"/>
      <c r="Q720" s="26">
        <f t="shared" si="187"/>
        <v>52.85</v>
      </c>
      <c r="R720" s="27">
        <f t="shared" si="173"/>
        <v>52.8596</v>
      </c>
      <c r="S720" s="28">
        <f t="shared" si="174"/>
        <v>1.240000000000002</v>
      </c>
      <c r="T720" s="29">
        <f t="shared" si="175"/>
        <v>2.4026351482270916E-2</v>
      </c>
      <c r="U720" s="151"/>
      <c r="V720" s="39"/>
      <c r="W720" s="47">
        <f t="shared" si="188"/>
        <v>53.5199</v>
      </c>
      <c r="X720" s="155">
        <f t="shared" si="189"/>
        <v>53.519922100000002</v>
      </c>
      <c r="Y720" s="28">
        <f t="shared" si="190"/>
        <v>0.66032210000000191</v>
      </c>
      <c r="Z720" s="29">
        <f t="shared" si="191"/>
        <v>1.249199956110152E-2</v>
      </c>
      <c r="AA720" s="151"/>
    </row>
    <row r="721" spans="1:30" ht="39" customHeight="1" x14ac:dyDescent="0.25">
      <c r="A721" s="18">
        <v>720</v>
      </c>
      <c r="B721" s="239" t="s">
        <v>3220</v>
      </c>
      <c r="C721" s="206" t="s">
        <v>2108</v>
      </c>
      <c r="D721" s="156" t="s">
        <v>3225</v>
      </c>
      <c r="E721" s="138" t="s">
        <v>3224</v>
      </c>
      <c r="F721" s="141">
        <v>25.8</v>
      </c>
      <c r="G721" s="158">
        <v>25</v>
      </c>
      <c r="H721" s="185"/>
      <c r="I721" s="138"/>
      <c r="J721" s="143" t="s">
        <v>31</v>
      </c>
      <c r="K721" s="143"/>
      <c r="L721" s="154">
        <v>41275</v>
      </c>
      <c r="M721" s="145"/>
      <c r="N721" s="146">
        <v>6</v>
      </c>
      <c r="O721" s="143">
        <v>1</v>
      </c>
      <c r="P721" s="147"/>
      <c r="Q721" s="26">
        <f t="shared" si="187"/>
        <v>26.42</v>
      </c>
      <c r="R721" s="27">
        <f t="shared" si="173"/>
        <v>26.424700000000001</v>
      </c>
      <c r="S721" s="28">
        <f t="shared" si="174"/>
        <v>0.62000000000000099</v>
      </c>
      <c r="T721" s="29">
        <f t="shared" si="175"/>
        <v>2.4031007751938022E-2</v>
      </c>
      <c r="U721" s="151"/>
      <c r="V721" s="39"/>
      <c r="W721" s="47">
        <f t="shared" si="188"/>
        <v>26.754799999999999</v>
      </c>
      <c r="X721" s="155">
        <f t="shared" si="189"/>
        <v>26.754797400000001</v>
      </c>
      <c r="Y721" s="28">
        <f t="shared" si="190"/>
        <v>0.33009739999999965</v>
      </c>
      <c r="Z721" s="29">
        <f t="shared" si="191"/>
        <v>1.2492001801344939E-2</v>
      </c>
      <c r="AA721" s="151"/>
    </row>
    <row r="722" spans="1:30" ht="39" customHeight="1" x14ac:dyDescent="0.25">
      <c r="A722" s="18">
        <v>721</v>
      </c>
      <c r="B722" s="239" t="s">
        <v>3220</v>
      </c>
      <c r="C722" s="206" t="s">
        <v>2108</v>
      </c>
      <c r="D722" s="156" t="s">
        <v>3226</v>
      </c>
      <c r="E722" s="138" t="s">
        <v>3227</v>
      </c>
      <c r="F722" s="141">
        <v>258.07</v>
      </c>
      <c r="G722" s="158">
        <v>250</v>
      </c>
      <c r="H722" s="185"/>
      <c r="I722" s="138"/>
      <c r="J722" s="143" t="s">
        <v>31</v>
      </c>
      <c r="K722" s="143"/>
      <c r="L722" s="154">
        <v>41275</v>
      </c>
      <c r="M722" s="145"/>
      <c r="N722" s="146">
        <v>6</v>
      </c>
      <c r="O722" s="143">
        <v>1</v>
      </c>
      <c r="P722" s="147"/>
      <c r="Q722" s="26">
        <f t="shared" si="187"/>
        <v>264.31</v>
      </c>
      <c r="R722" s="27">
        <f t="shared" si="173"/>
        <v>264.31889999999999</v>
      </c>
      <c r="S722" s="28">
        <f t="shared" si="174"/>
        <v>6.2400000000000091</v>
      </c>
      <c r="T722" s="29">
        <f t="shared" si="175"/>
        <v>2.4179486185918586E-2</v>
      </c>
      <c r="U722" s="151"/>
      <c r="V722" s="39"/>
      <c r="W722" s="47">
        <f t="shared" si="188"/>
        <v>267.62080000000003</v>
      </c>
      <c r="X722" s="155">
        <f t="shared" si="189"/>
        <v>267.62077169999998</v>
      </c>
      <c r="Y722" s="28">
        <f t="shared" si="190"/>
        <v>3.3018716999999924</v>
      </c>
      <c r="Z722" s="29">
        <f t="shared" si="191"/>
        <v>1.2492000004539943E-2</v>
      </c>
      <c r="AA722" s="151"/>
    </row>
    <row r="723" spans="1:30" ht="39" customHeight="1" x14ac:dyDescent="0.25">
      <c r="A723" s="18">
        <v>722</v>
      </c>
      <c r="B723" s="239" t="s">
        <v>3220</v>
      </c>
      <c r="C723" s="206" t="s">
        <v>2108</v>
      </c>
      <c r="D723" s="156" t="s">
        <v>3228</v>
      </c>
      <c r="E723" s="138" t="s">
        <v>3227</v>
      </c>
      <c r="F723" s="141">
        <v>51.61</v>
      </c>
      <c r="G723" s="158">
        <v>50</v>
      </c>
      <c r="H723" s="185"/>
      <c r="I723" s="138"/>
      <c r="J723" s="143" t="s">
        <v>31</v>
      </c>
      <c r="K723" s="143"/>
      <c r="L723" s="154">
        <v>41275</v>
      </c>
      <c r="M723" s="145"/>
      <c r="N723" s="146">
        <v>6</v>
      </c>
      <c r="O723" s="143">
        <v>1</v>
      </c>
      <c r="P723" s="147"/>
      <c r="Q723" s="26">
        <f t="shared" si="187"/>
        <v>52.85</v>
      </c>
      <c r="R723" s="27">
        <f t="shared" si="173"/>
        <v>52.8596</v>
      </c>
      <c r="S723" s="28">
        <f t="shared" si="174"/>
        <v>1.240000000000002</v>
      </c>
      <c r="T723" s="29">
        <f t="shared" si="175"/>
        <v>2.4026351482270916E-2</v>
      </c>
      <c r="U723" s="151"/>
      <c r="V723" s="39"/>
      <c r="W723" s="47">
        <f t="shared" si="188"/>
        <v>53.5199</v>
      </c>
      <c r="X723" s="155">
        <f t="shared" si="189"/>
        <v>53.519922100000002</v>
      </c>
      <c r="Y723" s="28">
        <f t="shared" si="190"/>
        <v>0.66032210000000191</v>
      </c>
      <c r="Z723" s="29">
        <f t="shared" si="191"/>
        <v>1.249199956110152E-2</v>
      </c>
      <c r="AA723" s="151"/>
    </row>
    <row r="724" spans="1:30" ht="39" customHeight="1" x14ac:dyDescent="0.25">
      <c r="A724" s="18">
        <v>723</v>
      </c>
      <c r="B724" s="239" t="s">
        <v>3220</v>
      </c>
      <c r="C724" s="206" t="s">
        <v>2108</v>
      </c>
      <c r="D724" s="156" t="s">
        <v>3229</v>
      </c>
      <c r="E724" s="138" t="s">
        <v>3230</v>
      </c>
      <c r="F724" s="141">
        <v>10.32</v>
      </c>
      <c r="G724" s="158">
        <v>10</v>
      </c>
      <c r="H724" s="185"/>
      <c r="I724" s="138"/>
      <c r="J724" s="143" t="s">
        <v>31</v>
      </c>
      <c r="K724" s="143"/>
      <c r="L724" s="154">
        <v>41275</v>
      </c>
      <c r="M724" s="145"/>
      <c r="N724" s="146">
        <v>6</v>
      </c>
      <c r="O724" s="143">
        <v>1</v>
      </c>
      <c r="P724" s="147"/>
      <c r="Q724" s="26">
        <f t="shared" si="187"/>
        <v>10.56</v>
      </c>
      <c r="R724" s="27">
        <f t="shared" si="173"/>
        <v>10.569800000000001</v>
      </c>
      <c r="S724" s="28">
        <f t="shared" si="174"/>
        <v>0.24000000000000021</v>
      </c>
      <c r="T724" s="29">
        <f t="shared" si="175"/>
        <v>2.3255813953488393E-2</v>
      </c>
      <c r="U724" s="151"/>
      <c r="V724" s="39"/>
      <c r="W724" s="47">
        <f t="shared" si="188"/>
        <v>10.7018</v>
      </c>
      <c r="X724" s="155">
        <f t="shared" si="189"/>
        <v>10.701837900000001</v>
      </c>
      <c r="Y724" s="28">
        <f t="shared" si="190"/>
        <v>0.13203790000000026</v>
      </c>
      <c r="Z724" s="29">
        <f t="shared" si="191"/>
        <v>1.2491996064258572E-2</v>
      </c>
      <c r="AA724" s="151"/>
    </row>
    <row r="725" spans="1:30" ht="39" customHeight="1" x14ac:dyDescent="0.25">
      <c r="A725" s="18">
        <v>724</v>
      </c>
      <c r="B725" s="239" t="s">
        <v>3220</v>
      </c>
      <c r="C725" s="206" t="s">
        <v>2108</v>
      </c>
      <c r="D725" s="156" t="s">
        <v>3231</v>
      </c>
      <c r="E725" s="138" t="s">
        <v>3232</v>
      </c>
      <c r="F725" s="141">
        <v>206.46</v>
      </c>
      <c r="G725" s="158">
        <v>200</v>
      </c>
      <c r="H725" s="185"/>
      <c r="I725" s="138"/>
      <c r="J725" s="143" t="s">
        <v>31</v>
      </c>
      <c r="K725" s="143"/>
      <c r="L725" s="154">
        <v>41275</v>
      </c>
      <c r="M725" s="145"/>
      <c r="N725" s="146">
        <v>6</v>
      </c>
      <c r="O725" s="143">
        <v>1</v>
      </c>
      <c r="P725" s="147"/>
      <c r="Q725" s="26">
        <f t="shared" si="187"/>
        <v>211.45</v>
      </c>
      <c r="R725" s="27">
        <f t="shared" si="173"/>
        <v>211.45920000000001</v>
      </c>
      <c r="S725" s="28">
        <f t="shared" si="174"/>
        <v>4.9899999999999807</v>
      </c>
      <c r="T725" s="29">
        <f t="shared" si="175"/>
        <v>2.4169330620943428E-2</v>
      </c>
      <c r="U725" s="151"/>
      <c r="V725" s="39"/>
      <c r="W725" s="47">
        <f t="shared" si="188"/>
        <v>214.10069999999999</v>
      </c>
      <c r="X725" s="155">
        <f t="shared" si="189"/>
        <v>214.10074830000002</v>
      </c>
      <c r="Y725" s="28">
        <f t="shared" si="190"/>
        <v>2.6415483000000108</v>
      </c>
      <c r="Z725" s="29">
        <f t="shared" si="191"/>
        <v>1.2491999875153271E-2</v>
      </c>
      <c r="AA725" s="151"/>
    </row>
    <row r="726" spans="1:30" ht="39" customHeight="1" x14ac:dyDescent="0.25">
      <c r="A726" s="18">
        <v>725</v>
      </c>
      <c r="B726" s="239" t="s">
        <v>3220</v>
      </c>
      <c r="C726" s="206" t="s">
        <v>2108</v>
      </c>
      <c r="D726" s="156" t="s">
        <v>3233</v>
      </c>
      <c r="E726" s="138" t="s">
        <v>3234</v>
      </c>
      <c r="F726" s="324">
        <v>1199.1099999999999</v>
      </c>
      <c r="G726" s="158">
        <v>1199.1099999999999</v>
      </c>
      <c r="H726" s="185"/>
      <c r="I726" s="265"/>
      <c r="J726" s="235" t="s">
        <v>26</v>
      </c>
      <c r="K726" s="235"/>
      <c r="L726" s="325">
        <v>40360</v>
      </c>
      <c r="M726" s="145" t="s">
        <v>3235</v>
      </c>
      <c r="N726" s="146">
        <v>6</v>
      </c>
      <c r="O726" s="143">
        <v>5</v>
      </c>
      <c r="P726" s="147"/>
      <c r="Q726" s="26">
        <f t="shared" si="187"/>
        <v>1199.1099999999999</v>
      </c>
      <c r="R726" s="27">
        <f t="shared" si="173"/>
        <v>1199.1099999999999</v>
      </c>
      <c r="S726" s="28">
        <f t="shared" si="174"/>
        <v>0</v>
      </c>
      <c r="T726" s="29">
        <f t="shared" si="175"/>
        <v>0</v>
      </c>
      <c r="U726" s="151"/>
      <c r="V726" s="39"/>
      <c r="W726" s="47">
        <f t="shared" ref="W726:Z727" si="192">Q726</f>
        <v>1199.1099999999999</v>
      </c>
      <c r="X726" s="149">
        <f t="shared" si="192"/>
        <v>1199.1099999999999</v>
      </c>
      <c r="Y726" s="149">
        <f t="shared" si="192"/>
        <v>0</v>
      </c>
      <c r="Z726" s="149">
        <f t="shared" si="192"/>
        <v>0</v>
      </c>
      <c r="AA726" s="151"/>
    </row>
    <row r="727" spans="1:30" ht="39" customHeight="1" x14ac:dyDescent="0.25">
      <c r="A727" s="18">
        <v>726</v>
      </c>
      <c r="B727" s="239" t="s">
        <v>3220</v>
      </c>
      <c r="C727" s="206" t="s">
        <v>2108</v>
      </c>
      <c r="D727" s="156" t="s">
        <v>3236</v>
      </c>
      <c r="E727" s="138" t="s">
        <v>3234</v>
      </c>
      <c r="F727" s="141">
        <v>3427.07</v>
      </c>
      <c r="G727" s="158">
        <v>3427.07</v>
      </c>
      <c r="H727" s="185"/>
      <c r="I727" s="265"/>
      <c r="J727" s="235" t="s">
        <v>26</v>
      </c>
      <c r="K727" s="235"/>
      <c r="L727" s="225">
        <v>40387</v>
      </c>
      <c r="M727" s="326"/>
      <c r="N727" s="146">
        <v>6</v>
      </c>
      <c r="O727" s="143">
        <v>3</v>
      </c>
      <c r="P727" s="147"/>
      <c r="Q727" s="26">
        <f t="shared" si="187"/>
        <v>3427.07</v>
      </c>
      <c r="R727" s="27">
        <f t="shared" si="173"/>
        <v>3427.07</v>
      </c>
      <c r="S727" s="28">
        <f t="shared" si="174"/>
        <v>0</v>
      </c>
      <c r="T727" s="29">
        <f t="shared" si="175"/>
        <v>0</v>
      </c>
      <c r="U727" s="151"/>
      <c r="V727" s="39"/>
      <c r="W727" s="47">
        <f t="shared" si="192"/>
        <v>3427.07</v>
      </c>
      <c r="X727" s="149">
        <f t="shared" si="192"/>
        <v>3427.07</v>
      </c>
      <c r="Y727" s="149">
        <f t="shared" si="192"/>
        <v>0</v>
      </c>
      <c r="Z727" s="149">
        <f t="shared" si="192"/>
        <v>0</v>
      </c>
      <c r="AA727" s="151"/>
    </row>
    <row r="728" spans="1:30" ht="39" customHeight="1" x14ac:dyDescent="0.25">
      <c r="A728" s="18">
        <v>727</v>
      </c>
      <c r="B728" s="239" t="s">
        <v>3220</v>
      </c>
      <c r="C728" s="206" t="s">
        <v>2108</v>
      </c>
      <c r="D728" s="156" t="s">
        <v>3237</v>
      </c>
      <c r="E728" s="138" t="s">
        <v>3238</v>
      </c>
      <c r="F728" s="141">
        <v>516.15</v>
      </c>
      <c r="G728" s="158">
        <v>500</v>
      </c>
      <c r="H728" s="185"/>
      <c r="I728" s="138"/>
      <c r="J728" s="143" t="s">
        <v>31</v>
      </c>
      <c r="K728" s="143"/>
      <c r="L728" s="154">
        <v>41275</v>
      </c>
      <c r="M728" s="145"/>
      <c r="N728" s="146">
        <v>6</v>
      </c>
      <c r="O728" s="143">
        <v>1</v>
      </c>
      <c r="P728" s="147"/>
      <c r="Q728" s="26">
        <f t="shared" si="187"/>
        <v>528.64</v>
      </c>
      <c r="R728" s="27">
        <f t="shared" si="173"/>
        <v>528.64800000000002</v>
      </c>
      <c r="S728" s="28">
        <f t="shared" si="174"/>
        <v>12.490000000000009</v>
      </c>
      <c r="T728" s="29">
        <f t="shared" si="175"/>
        <v>2.4198391940327444E-2</v>
      </c>
      <c r="U728" s="151"/>
      <c r="V728" s="39"/>
      <c r="W728" s="47">
        <f t="shared" ref="W728:W729" si="193">IF(O728=1,ROUND(R728*$AA$1*100,2)/100,R728)</f>
        <v>535.25189999999998</v>
      </c>
      <c r="X728" s="155">
        <f t="shared" ref="X728:X729" si="194">IF(O728=1,ROUND(R728*$AA$1*1000,4)/1000,R728)</f>
        <v>535.25187080000001</v>
      </c>
      <c r="Y728" s="28">
        <f t="shared" ref="Y728:Y729" si="195">X728-R728</f>
        <v>6.6038707999999815</v>
      </c>
      <c r="Z728" s="29">
        <f t="shared" ref="Z728:Z729" si="196">IF(R728&lt;&gt;0,Y728/R728,0)</f>
        <v>1.2491999969734078E-2</v>
      </c>
      <c r="AA728" s="151"/>
    </row>
    <row r="729" spans="1:30" ht="39" customHeight="1" x14ac:dyDescent="0.25">
      <c r="A729" s="18">
        <v>728</v>
      </c>
      <c r="B729" s="239" t="s">
        <v>3239</v>
      </c>
      <c r="C729" s="206" t="s">
        <v>2108</v>
      </c>
      <c r="D729" s="156" t="s">
        <v>3240</v>
      </c>
      <c r="E729" s="138" t="s">
        <v>3241</v>
      </c>
      <c r="F729" s="141">
        <v>206.46</v>
      </c>
      <c r="G729" s="184">
        <v>200</v>
      </c>
      <c r="H729" s="185"/>
      <c r="I729" s="138"/>
      <c r="J729" s="143" t="s">
        <v>31</v>
      </c>
      <c r="K729" s="143"/>
      <c r="L729" s="154">
        <v>41275</v>
      </c>
      <c r="M729" s="145"/>
      <c r="N729" s="146">
        <v>6</v>
      </c>
      <c r="O729" s="143">
        <v>1</v>
      </c>
      <c r="P729" s="147"/>
      <c r="Q729" s="26">
        <f t="shared" si="187"/>
        <v>211.45</v>
      </c>
      <c r="R729" s="27">
        <f t="shared" si="173"/>
        <v>211.45920000000001</v>
      </c>
      <c r="S729" s="28">
        <f t="shared" si="174"/>
        <v>4.9899999999999807</v>
      </c>
      <c r="T729" s="29">
        <f t="shared" si="175"/>
        <v>2.4169330620943428E-2</v>
      </c>
      <c r="U729" s="151"/>
      <c r="V729" s="39"/>
      <c r="W729" s="47">
        <f t="shared" si="193"/>
        <v>214.10069999999999</v>
      </c>
      <c r="X729" s="155">
        <f t="shared" si="194"/>
        <v>214.10074830000002</v>
      </c>
      <c r="Y729" s="28">
        <f t="shared" si="195"/>
        <v>2.6415483000000108</v>
      </c>
      <c r="Z729" s="29">
        <f t="shared" si="196"/>
        <v>1.2491999875153271E-2</v>
      </c>
      <c r="AA729" s="151"/>
    </row>
    <row r="730" spans="1:30" ht="39" customHeight="1" x14ac:dyDescent="0.25">
      <c r="A730" s="18">
        <v>729</v>
      </c>
      <c r="B730" s="239" t="s">
        <v>3239</v>
      </c>
      <c r="C730" s="206" t="s">
        <v>2108</v>
      </c>
      <c r="D730" s="156" t="s">
        <v>3233</v>
      </c>
      <c r="E730" s="138" t="s">
        <v>3242</v>
      </c>
      <c r="F730" s="324">
        <v>588.70000000000005</v>
      </c>
      <c r="G730" s="184">
        <v>588.70000000000005</v>
      </c>
      <c r="H730" s="185"/>
      <c r="I730" s="265" t="s">
        <v>3243</v>
      </c>
      <c r="J730" s="235" t="s">
        <v>26</v>
      </c>
      <c r="K730" s="235"/>
      <c r="L730" s="154">
        <v>41456</v>
      </c>
      <c r="M730" s="145" t="s">
        <v>3244</v>
      </c>
      <c r="N730" s="146">
        <v>6</v>
      </c>
      <c r="O730" s="143">
        <v>5</v>
      </c>
      <c r="P730" s="147"/>
      <c r="Q730" s="26">
        <f>599.43</f>
        <v>599.42999999999995</v>
      </c>
      <c r="R730" s="27">
        <f>599.43</f>
        <v>599.42999999999995</v>
      </c>
      <c r="S730" s="28">
        <f t="shared" si="174"/>
        <v>10.729999999999905</v>
      </c>
      <c r="T730" s="29">
        <f t="shared" si="175"/>
        <v>1.8226600985221511E-2</v>
      </c>
      <c r="U730" s="151"/>
      <c r="V730" s="39"/>
      <c r="W730" s="47">
        <f t="shared" ref="W730:Z731" si="197">Q730</f>
        <v>599.42999999999995</v>
      </c>
      <c r="X730" s="149">
        <f t="shared" si="197"/>
        <v>599.42999999999995</v>
      </c>
      <c r="Y730" s="149">
        <f t="shared" si="197"/>
        <v>10.729999999999905</v>
      </c>
      <c r="Z730" s="149">
        <f t="shared" si="197"/>
        <v>1.8226600985221511E-2</v>
      </c>
      <c r="AA730" s="151"/>
    </row>
    <row r="731" spans="1:30" s="116" customFormat="1" ht="39" customHeight="1" x14ac:dyDescent="0.25">
      <c r="A731" s="18">
        <v>730</v>
      </c>
      <c r="B731" s="327" t="s">
        <v>3239</v>
      </c>
      <c r="C731" s="206" t="s">
        <v>2108</v>
      </c>
      <c r="D731" s="328" t="s">
        <v>3236</v>
      </c>
      <c r="E731" s="329" t="s">
        <v>3242</v>
      </c>
      <c r="F731" s="141">
        <v>3835.44</v>
      </c>
      <c r="G731" s="330">
        <v>3835.44</v>
      </c>
      <c r="H731" s="331"/>
      <c r="I731" s="332"/>
      <c r="J731" s="235" t="s">
        <v>26</v>
      </c>
      <c r="K731" s="333"/>
      <c r="L731" s="154">
        <v>40387</v>
      </c>
      <c r="M731" s="334"/>
      <c r="N731" s="146">
        <v>6</v>
      </c>
      <c r="O731" s="143">
        <v>3</v>
      </c>
      <c r="P731" s="147"/>
      <c r="Q731" s="26">
        <f>IF(O731=1,INT(F731*$U$1*100)/100,F731)</f>
        <v>3835.44</v>
      </c>
      <c r="R731" s="27">
        <f>IF(O731=1,INT(F731*$U$1*10000)/10000,F731)</f>
        <v>3835.44</v>
      </c>
      <c r="S731" s="28">
        <f t="shared" si="174"/>
        <v>0</v>
      </c>
      <c r="T731" s="29">
        <f t="shared" si="175"/>
        <v>0</v>
      </c>
      <c r="U731" s="335"/>
      <c r="V731" s="39"/>
      <c r="W731" s="47">
        <f t="shared" si="197"/>
        <v>3835.44</v>
      </c>
      <c r="X731" s="149">
        <f t="shared" si="197"/>
        <v>3835.44</v>
      </c>
      <c r="Y731" s="149">
        <f t="shared" si="197"/>
        <v>0</v>
      </c>
      <c r="Z731" s="149">
        <f t="shared" si="197"/>
        <v>0</v>
      </c>
      <c r="AA731" s="335"/>
    </row>
    <row r="732" spans="1:30" s="116" customFormat="1" ht="104.25" customHeight="1" x14ac:dyDescent="0.25">
      <c r="A732" s="18">
        <v>731</v>
      </c>
      <c r="B732" s="336" t="s">
        <v>3245</v>
      </c>
      <c r="C732" s="337" t="s">
        <v>2108</v>
      </c>
      <c r="D732" s="156" t="s">
        <v>3246</v>
      </c>
      <c r="E732" s="138" t="s">
        <v>3247</v>
      </c>
      <c r="H732" s="331"/>
      <c r="I732" s="332"/>
      <c r="J732" s="235"/>
      <c r="K732" s="333"/>
      <c r="L732" s="236">
        <v>41732</v>
      </c>
      <c r="M732" s="334"/>
      <c r="N732" s="146"/>
      <c r="O732" s="143"/>
      <c r="P732" s="147"/>
      <c r="Q732" s="26"/>
      <c r="R732" s="27"/>
      <c r="S732" s="28"/>
      <c r="T732" s="29"/>
      <c r="U732" s="335"/>
      <c r="V732" s="338"/>
      <c r="W732" s="237">
        <v>0</v>
      </c>
      <c r="X732" s="149"/>
      <c r="Y732" s="149"/>
      <c r="Z732" s="149"/>
      <c r="AA732"/>
      <c r="AB732"/>
      <c r="AC732"/>
      <c r="AD732"/>
    </row>
    <row r="733" spans="1:30" s="116" customFormat="1" ht="99.75" customHeight="1" x14ac:dyDescent="0.25">
      <c r="A733" s="18">
        <v>732</v>
      </c>
      <c r="B733" s="339" t="s">
        <v>3248</v>
      </c>
      <c r="C733" s="337" t="s">
        <v>2108</v>
      </c>
      <c r="D733" s="156" t="s">
        <v>3249</v>
      </c>
      <c r="E733" s="138" t="s">
        <v>3247</v>
      </c>
      <c r="H733" s="331"/>
      <c r="I733" s="332"/>
      <c r="J733" s="235"/>
      <c r="K733" s="333"/>
      <c r="L733" s="236">
        <v>41732</v>
      </c>
      <c r="M733" s="334"/>
      <c r="N733" s="146"/>
      <c r="O733" s="143"/>
      <c r="P733" s="147"/>
      <c r="Q733" s="26"/>
      <c r="R733" s="27"/>
      <c r="S733" s="28"/>
      <c r="T733" s="29"/>
      <c r="U733" s="335"/>
      <c r="V733" s="338"/>
      <c r="W733" s="237">
        <v>0</v>
      </c>
      <c r="X733" s="149"/>
      <c r="Y733" s="149"/>
      <c r="Z733" s="149"/>
      <c r="AA733"/>
      <c r="AB733"/>
      <c r="AC733"/>
      <c r="AD733"/>
    </row>
    <row r="734" spans="1:30" s="116" customFormat="1" ht="89.25" x14ac:dyDescent="0.25">
      <c r="A734" s="18">
        <v>733</v>
      </c>
      <c r="B734" s="339" t="s">
        <v>3248</v>
      </c>
      <c r="C734" s="337" t="s">
        <v>2108</v>
      </c>
      <c r="D734" s="156" t="s">
        <v>3250</v>
      </c>
      <c r="E734" s="138" t="s">
        <v>3247</v>
      </c>
      <c r="H734" s="331"/>
      <c r="I734" s="332"/>
      <c r="J734" s="235"/>
      <c r="K734" s="333"/>
      <c r="L734" s="236">
        <v>41732</v>
      </c>
      <c r="M734" s="334"/>
      <c r="N734" s="146"/>
      <c r="O734" s="143"/>
      <c r="P734" s="147"/>
      <c r="Q734" s="26"/>
      <c r="R734" s="27"/>
      <c r="S734" s="28"/>
      <c r="T734" s="29"/>
      <c r="U734" s="335"/>
      <c r="V734" s="338"/>
      <c r="W734" s="237">
        <v>8.6300000000000008</v>
      </c>
      <c r="X734" s="149"/>
      <c r="Y734" s="149"/>
      <c r="Z734" s="149"/>
      <c r="AA734"/>
      <c r="AB734"/>
      <c r="AC734"/>
      <c r="AD734"/>
    </row>
    <row r="735" spans="1:30" s="116" customFormat="1" ht="110.25" customHeight="1" x14ac:dyDescent="0.25">
      <c r="A735" s="18">
        <v>734</v>
      </c>
      <c r="B735" s="339" t="s">
        <v>3248</v>
      </c>
      <c r="C735" s="337" t="s">
        <v>2108</v>
      </c>
      <c r="D735" s="156" t="s">
        <v>3251</v>
      </c>
      <c r="E735" s="138" t="s">
        <v>3247</v>
      </c>
      <c r="H735" s="331"/>
      <c r="I735" s="332"/>
      <c r="J735" s="235"/>
      <c r="K735" s="333"/>
      <c r="L735" s="236">
        <v>41732</v>
      </c>
      <c r="M735" s="334"/>
      <c r="N735" s="146"/>
      <c r="O735" s="143"/>
      <c r="P735" s="147"/>
      <c r="Q735" s="26"/>
      <c r="R735" s="27"/>
      <c r="S735" s="28"/>
      <c r="T735" s="29"/>
      <c r="U735" s="335"/>
      <c r="V735" s="338"/>
      <c r="W735" s="237">
        <v>16.38</v>
      </c>
      <c r="X735" s="149"/>
      <c r="Y735" s="149"/>
      <c r="Z735" s="149"/>
      <c r="AA735"/>
      <c r="AB735"/>
      <c r="AC735"/>
      <c r="AD735"/>
    </row>
    <row r="736" spans="1:30" s="116" customFormat="1" ht="110.25" customHeight="1" x14ac:dyDescent="0.25">
      <c r="A736" s="18">
        <v>735</v>
      </c>
      <c r="B736" s="339" t="s">
        <v>3248</v>
      </c>
      <c r="C736" s="337" t="s">
        <v>2108</v>
      </c>
      <c r="D736" s="156" t="s">
        <v>3252</v>
      </c>
      <c r="E736" s="138" t="s">
        <v>3247</v>
      </c>
      <c r="H736" s="331"/>
      <c r="I736" s="332"/>
      <c r="J736" s="235"/>
      <c r="K736" s="333"/>
      <c r="L736" s="236">
        <v>41732</v>
      </c>
      <c r="M736" s="334"/>
      <c r="N736" s="146"/>
      <c r="O736" s="143"/>
      <c r="P736" s="147"/>
      <c r="Q736" s="26"/>
      <c r="R736" s="27"/>
      <c r="S736" s="28"/>
      <c r="T736" s="29"/>
      <c r="U736" s="335"/>
      <c r="V736" s="338"/>
      <c r="W736" s="237">
        <v>0.39</v>
      </c>
      <c r="X736" s="149"/>
      <c r="Y736" s="149"/>
      <c r="Z736" s="149"/>
      <c r="AA736"/>
      <c r="AB736"/>
      <c r="AC736"/>
      <c r="AD736"/>
    </row>
    <row r="737" spans="1:30" s="116" customFormat="1" ht="97.5" customHeight="1" x14ac:dyDescent="0.25">
      <c r="A737" s="18">
        <v>736</v>
      </c>
      <c r="B737" s="339" t="s">
        <v>3248</v>
      </c>
      <c r="C737" s="337" t="s">
        <v>2108</v>
      </c>
      <c r="D737" s="156" t="s">
        <v>3253</v>
      </c>
      <c r="E737" s="138" t="s">
        <v>3247</v>
      </c>
      <c r="H737" s="331"/>
      <c r="I737" s="332"/>
      <c r="J737" s="235"/>
      <c r="K737" s="333"/>
      <c r="L737" s="236">
        <v>41732</v>
      </c>
      <c r="M737" s="334"/>
      <c r="N737" s="146"/>
      <c r="O737" s="143"/>
      <c r="P737" s="147"/>
      <c r="Q737" s="26"/>
      <c r="R737" s="27"/>
      <c r="S737" s="28"/>
      <c r="T737" s="29"/>
      <c r="U737" s="335"/>
      <c r="V737" s="338"/>
      <c r="W737" s="237">
        <v>13.41</v>
      </c>
      <c r="X737" s="149"/>
      <c r="Y737" s="149"/>
      <c r="Z737" s="149"/>
      <c r="AA737"/>
      <c r="AB737"/>
      <c r="AC737"/>
      <c r="AD737"/>
    </row>
    <row r="738" spans="1:30" s="116" customFormat="1" ht="102.75" customHeight="1" x14ac:dyDescent="0.25">
      <c r="A738" s="18">
        <v>737</v>
      </c>
      <c r="B738" s="339" t="s">
        <v>3248</v>
      </c>
      <c r="C738" s="337" t="s">
        <v>2108</v>
      </c>
      <c r="D738" s="156" t="s">
        <v>3254</v>
      </c>
      <c r="E738" s="138" t="s">
        <v>3247</v>
      </c>
      <c r="H738" s="331"/>
      <c r="I738" s="332"/>
      <c r="J738" s="235"/>
      <c r="K738" s="333"/>
      <c r="L738" s="236">
        <v>41732</v>
      </c>
      <c r="M738" s="334"/>
      <c r="N738" s="146"/>
      <c r="O738" s="143"/>
      <c r="P738" s="147"/>
      <c r="Q738" s="26"/>
      <c r="R738" s="27"/>
      <c r="S738" s="28"/>
      <c r="T738" s="29"/>
      <c r="U738" s="335"/>
      <c r="V738" s="338"/>
      <c r="W738" s="237">
        <v>10.24</v>
      </c>
      <c r="X738" s="149"/>
      <c r="Y738" s="149"/>
      <c r="Z738" s="149"/>
      <c r="AA738"/>
      <c r="AB738"/>
      <c r="AC738"/>
      <c r="AD738"/>
    </row>
    <row r="739" spans="1:30" s="116" customFormat="1" ht="102.75" customHeight="1" x14ac:dyDescent="0.25">
      <c r="A739" s="18">
        <v>738</v>
      </c>
      <c r="B739" s="339" t="s">
        <v>3248</v>
      </c>
      <c r="C739" s="337" t="s">
        <v>2108</v>
      </c>
      <c r="D739" s="156" t="s">
        <v>3255</v>
      </c>
      <c r="E739" s="138" t="s">
        <v>3247</v>
      </c>
      <c r="H739" s="331"/>
      <c r="I739" s="332"/>
      <c r="J739" s="235"/>
      <c r="K739" s="333"/>
      <c r="L739" s="236">
        <v>41732</v>
      </c>
      <c r="M739" s="334"/>
      <c r="N739" s="146"/>
      <c r="O739" s="143"/>
      <c r="P739" s="147"/>
      <c r="Q739" s="26"/>
      <c r="R739" s="27"/>
      <c r="S739" s="28"/>
      <c r="T739" s="29"/>
      <c r="U739" s="335"/>
      <c r="V739" s="338"/>
      <c r="W739" s="237">
        <v>0</v>
      </c>
      <c r="X739" s="149"/>
      <c r="Y739" s="149"/>
      <c r="Z739" s="149"/>
      <c r="AA739"/>
      <c r="AB739"/>
      <c r="AC739"/>
      <c r="AD739"/>
    </row>
    <row r="740" spans="1:30" s="116" customFormat="1" ht="108" customHeight="1" x14ac:dyDescent="0.25">
      <c r="A740" s="18">
        <v>739</v>
      </c>
      <c r="B740" s="339" t="s">
        <v>3248</v>
      </c>
      <c r="C740" s="337" t="s">
        <v>2108</v>
      </c>
      <c r="D740" s="156" t="s">
        <v>3256</v>
      </c>
      <c r="E740" s="138" t="s">
        <v>3247</v>
      </c>
      <c r="H740" s="331"/>
      <c r="I740" s="332"/>
      <c r="J740" s="235"/>
      <c r="K740" s="333"/>
      <c r="L740" s="236">
        <v>41732</v>
      </c>
      <c r="M740" s="334"/>
      <c r="N740" s="146"/>
      <c r="O740" s="143"/>
      <c r="P740" s="147"/>
      <c r="Q740" s="26"/>
      <c r="R740" s="27"/>
      <c r="S740" s="28"/>
      <c r="T740" s="29"/>
      <c r="U740" s="335"/>
      <c r="V740" s="338"/>
      <c r="W740" s="237">
        <v>0</v>
      </c>
      <c r="X740" s="149"/>
      <c r="Y740" s="149"/>
      <c r="Z740" s="149"/>
      <c r="AA740"/>
      <c r="AB740"/>
      <c r="AC740"/>
      <c r="AD740"/>
    </row>
    <row r="741" spans="1:30" s="116" customFormat="1" ht="89.25" x14ac:dyDescent="0.25">
      <c r="A741" s="18">
        <v>740</v>
      </c>
      <c r="B741" s="339" t="s">
        <v>3248</v>
      </c>
      <c r="C741" s="337" t="s">
        <v>2108</v>
      </c>
      <c r="D741" s="156" t="s">
        <v>3257</v>
      </c>
      <c r="E741" s="138" t="s">
        <v>3247</v>
      </c>
      <c r="H741" s="331"/>
      <c r="I741" s="332"/>
      <c r="J741" s="235"/>
      <c r="K741" s="333"/>
      <c r="L741" s="236">
        <v>41732</v>
      </c>
      <c r="M741" s="334"/>
      <c r="N741" s="146"/>
      <c r="O741" s="143"/>
      <c r="P741" s="147"/>
      <c r="Q741" s="26"/>
      <c r="R741" s="27"/>
      <c r="S741" s="28"/>
      <c r="T741" s="29"/>
      <c r="U741" s="335"/>
      <c r="V741" s="338"/>
      <c r="W741" s="237">
        <v>17.72</v>
      </c>
      <c r="X741" s="149"/>
      <c r="Y741" s="149"/>
      <c r="Z741" s="149"/>
      <c r="AA741"/>
      <c r="AB741"/>
      <c r="AC741"/>
      <c r="AD741"/>
    </row>
    <row r="742" spans="1:30" s="116" customFormat="1" ht="63.75" x14ac:dyDescent="0.25">
      <c r="A742" s="18">
        <v>741</v>
      </c>
      <c r="B742" s="339" t="s">
        <v>3248</v>
      </c>
      <c r="C742" s="337" t="s">
        <v>2108</v>
      </c>
      <c r="D742" s="156" t="s">
        <v>3258</v>
      </c>
      <c r="E742" s="138" t="s">
        <v>3259</v>
      </c>
      <c r="H742" s="331"/>
      <c r="I742" s="332"/>
      <c r="J742" s="235"/>
      <c r="K742" s="333"/>
      <c r="L742" s="236">
        <v>41732</v>
      </c>
      <c r="M742" s="334"/>
      <c r="N742" s="146"/>
      <c r="O742" s="143"/>
      <c r="P742" s="147"/>
      <c r="Q742" s="26"/>
      <c r="R742" s="27"/>
      <c r="S742" s="28"/>
      <c r="T742" s="29"/>
      <c r="U742" s="335"/>
      <c r="V742" s="338"/>
      <c r="W742" s="237">
        <v>26.75</v>
      </c>
      <c r="X742" s="149"/>
      <c r="Y742" s="149"/>
      <c r="Z742" s="149"/>
      <c r="AA742"/>
      <c r="AB742"/>
      <c r="AC742"/>
      <c r="AD742"/>
    </row>
    <row r="743" spans="1:30" s="116" customFormat="1" ht="53.25" customHeight="1" x14ac:dyDescent="0.25">
      <c r="A743" s="18">
        <v>742</v>
      </c>
      <c r="B743" s="340" t="s">
        <v>3260</v>
      </c>
      <c r="C743" s="206" t="s">
        <v>2108</v>
      </c>
      <c r="D743" s="156" t="s">
        <v>3261</v>
      </c>
      <c r="E743" s="341" t="s">
        <v>3262</v>
      </c>
      <c r="F743" s="141">
        <v>438.72</v>
      </c>
      <c r="G743" s="342">
        <v>425</v>
      </c>
      <c r="H743" s="331"/>
      <c r="I743" s="332"/>
      <c r="J743" s="235" t="s">
        <v>31</v>
      </c>
      <c r="K743" s="333"/>
      <c r="L743" s="154">
        <v>41275</v>
      </c>
      <c r="M743" s="334"/>
      <c r="N743" s="146">
        <v>6</v>
      </c>
      <c r="O743" s="143">
        <v>1</v>
      </c>
      <c r="P743" s="147"/>
      <c r="Q743" s="26">
        <f>IF(O743=1,INT(F743*$U$1*100)/100,F743)</f>
        <v>449.34</v>
      </c>
      <c r="R743" s="27">
        <f>IF(O743=1,INT(F743*$U$1*10000)/10000,F743)</f>
        <v>449.34309999999999</v>
      </c>
      <c r="S743" s="28">
        <f t="shared" si="174"/>
        <v>10.619999999999948</v>
      </c>
      <c r="T743" s="29">
        <f t="shared" si="175"/>
        <v>2.4206783369802944E-2</v>
      </c>
      <c r="U743" s="335"/>
      <c r="V743" s="39"/>
      <c r="W743" s="47">
        <f>IF(O743=1,ROUND(R743*$AA$1*100,2)/100,R743)</f>
        <v>454.9563</v>
      </c>
      <c r="X743" s="155">
        <f>IF(O743=1,ROUND(R743*$AA$1*1000,4)/1000,R743)</f>
        <v>454.95629400000001</v>
      </c>
      <c r="Y743" s="28">
        <f>X743-R743</f>
        <v>5.6131940000000213</v>
      </c>
      <c r="Z743" s="29">
        <f>IF(R743&lt;&gt;0,Y743/R743,0)</f>
        <v>1.2491999988427599E-2</v>
      </c>
      <c r="AA743" s="335"/>
    </row>
    <row r="744" spans="1:30" ht="47.25" customHeight="1" x14ac:dyDescent="0.2">
      <c r="A744" s="18">
        <v>743</v>
      </c>
      <c r="B744" s="343" t="s">
        <v>433</v>
      </c>
      <c r="C744" s="198" t="s">
        <v>2108</v>
      </c>
      <c r="D744" s="344" t="s">
        <v>3263</v>
      </c>
      <c r="E744" s="345" t="s">
        <v>3264</v>
      </c>
      <c r="F744" s="346"/>
      <c r="L744" s="225"/>
      <c r="N744" s="138">
        <v>6</v>
      </c>
      <c r="O744" s="138">
        <v>6</v>
      </c>
      <c r="Q744" s="26"/>
      <c r="W744" s="47"/>
      <c r="X744" s="149">
        <f>R744</f>
        <v>0</v>
      </c>
      <c r="Y744" s="149">
        <f t="shared" ref="Y744:Z744" si="198">S744</f>
        <v>0</v>
      </c>
      <c r="Z744" s="149">
        <f t="shared" si="198"/>
        <v>0</v>
      </c>
    </row>
  </sheetData>
  <pageMargins left="0.25" right="0" top="0.5" bottom="0.25" header="0.3" footer="0.05"/>
  <pageSetup paperSize="5" scale="50" fitToHeight="0" orientation="landscape" r:id="rId1"/>
  <headerFooter>
    <oddHeader>&amp;R&amp;P</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H13"/>
  <sheetViews>
    <sheetView zoomScale="90" zoomScaleNormal="90" workbookViewId="0">
      <pane xSplit="3" ySplit="1" topLeftCell="D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90"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190" ht="39" customHeight="1" x14ac:dyDescent="0.25">
      <c r="A2" s="18" t="s">
        <v>3265</v>
      </c>
      <c r="B2" s="18" t="s">
        <v>3266</v>
      </c>
      <c r="C2" s="22" t="s">
        <v>3267</v>
      </c>
      <c r="D2" s="36" t="s">
        <v>3268</v>
      </c>
      <c r="E2" s="20">
        <v>5</v>
      </c>
      <c r="F2" s="21">
        <v>5</v>
      </c>
      <c r="K2" s="23"/>
      <c r="M2" s="45">
        <v>6</v>
      </c>
      <c r="N2" s="23">
        <v>6</v>
      </c>
      <c r="O2" s="26">
        <f t="shared" ref="O2:O13" si="0">IF(N2=1,INT(E2*$S$1*100)/100,E2)</f>
        <v>5</v>
      </c>
      <c r="P2" s="27">
        <f t="shared" ref="P2:P13" si="1">IF(N2=1,INT(E2*$S$1*10000)/10000,E2)</f>
        <v>5</v>
      </c>
      <c r="Q2" s="28">
        <f t="shared" ref="Q2:Q13" si="2">O2-E2</f>
        <v>0</v>
      </c>
      <c r="R2" s="29">
        <f t="shared" ref="R2:R13" si="3">IF(E2&lt;&gt;0,Q2/E2,0)</f>
        <v>0</v>
      </c>
      <c r="T2" s="31">
        <f t="shared" ref="T2:W3" si="4">O2</f>
        <v>5</v>
      </c>
      <c r="U2" s="32">
        <f t="shared" si="4"/>
        <v>5</v>
      </c>
      <c r="V2" s="32">
        <f t="shared" si="4"/>
        <v>0</v>
      </c>
      <c r="W2" s="32">
        <f t="shared" si="4"/>
        <v>0</v>
      </c>
    </row>
    <row r="3" spans="1:190" ht="39" customHeight="1" x14ac:dyDescent="0.25">
      <c r="A3" s="18" t="s">
        <v>3269</v>
      </c>
      <c r="B3" s="18" t="s">
        <v>3266</v>
      </c>
      <c r="C3" s="22" t="s">
        <v>3270</v>
      </c>
      <c r="D3" s="18" t="s">
        <v>3271</v>
      </c>
      <c r="E3" s="20">
        <v>25</v>
      </c>
      <c r="F3" s="21">
        <v>25</v>
      </c>
      <c r="K3" s="23"/>
      <c r="M3" s="45">
        <v>6</v>
      </c>
      <c r="N3" s="23">
        <v>6</v>
      </c>
      <c r="O3" s="26">
        <f t="shared" si="0"/>
        <v>25</v>
      </c>
      <c r="P3" s="27">
        <f t="shared" si="1"/>
        <v>25</v>
      </c>
      <c r="Q3" s="28">
        <f t="shared" si="2"/>
        <v>0</v>
      </c>
      <c r="R3" s="29">
        <f t="shared" si="3"/>
        <v>0</v>
      </c>
      <c r="T3" s="31">
        <f t="shared" si="4"/>
        <v>25</v>
      </c>
      <c r="U3" s="32">
        <f t="shared" si="4"/>
        <v>25</v>
      </c>
      <c r="V3" s="32">
        <f t="shared" si="4"/>
        <v>0</v>
      </c>
      <c r="W3" s="32">
        <f t="shared" si="4"/>
        <v>0</v>
      </c>
    </row>
    <row r="4" spans="1:190" ht="39" customHeight="1" x14ac:dyDescent="0.25">
      <c r="A4" s="18" t="s">
        <v>3272</v>
      </c>
      <c r="B4" s="18" t="s">
        <v>3266</v>
      </c>
      <c r="C4" s="18" t="s">
        <v>3273</v>
      </c>
      <c r="D4" s="18" t="s">
        <v>3274</v>
      </c>
      <c r="E4" s="20">
        <v>92.9</v>
      </c>
      <c r="F4" s="21">
        <v>90</v>
      </c>
      <c r="K4" s="23"/>
      <c r="M4" s="45">
        <v>6</v>
      </c>
      <c r="N4" s="23">
        <v>1</v>
      </c>
      <c r="O4" s="26">
        <f t="shared" si="0"/>
        <v>95.14</v>
      </c>
      <c r="P4" s="27">
        <f t="shared" si="1"/>
        <v>95.1494</v>
      </c>
      <c r="Q4" s="28">
        <f t="shared" si="2"/>
        <v>2.2399999999999949</v>
      </c>
      <c r="R4" s="29">
        <f t="shared" si="3"/>
        <v>2.4111948331539235E-2</v>
      </c>
      <c r="T4" s="47">
        <f t="shared" ref="T4:T13" si="5">IF(N4=1,ROUND(P4*$X$1*100,2)/100,P4)</f>
        <v>96.337999999999994</v>
      </c>
      <c r="U4" s="39">
        <f t="shared" ref="U4:U13" si="6">IF(N4=1,INT(P4*$X$1*1000)/1000,P4)</f>
        <v>96.337999999999994</v>
      </c>
      <c r="V4" s="48">
        <f t="shared" ref="V4:V13" si="7">U4-P4</f>
        <v>1.1885999999999939</v>
      </c>
      <c r="W4" s="49">
        <f t="shared" ref="W4:W13" si="8">IF(P4&lt;&gt;0,V4/P4,0)</f>
        <v>1.2491933737890032E-2</v>
      </c>
    </row>
    <row r="5" spans="1:190" ht="39" customHeight="1" x14ac:dyDescent="0.25">
      <c r="A5" s="18" t="s">
        <v>3275</v>
      </c>
      <c r="B5" s="18" t="s">
        <v>3266</v>
      </c>
      <c r="C5" s="22" t="s">
        <v>3276</v>
      </c>
      <c r="D5" s="36" t="s">
        <v>3277</v>
      </c>
      <c r="E5" s="20">
        <v>129.03</v>
      </c>
      <c r="F5" s="21">
        <v>125</v>
      </c>
      <c r="J5" s="23" t="s">
        <v>31</v>
      </c>
      <c r="K5" s="23"/>
      <c r="M5" s="45">
        <v>1</v>
      </c>
      <c r="N5" s="23">
        <v>1</v>
      </c>
      <c r="O5" s="26">
        <f t="shared" si="0"/>
        <v>132.15</v>
      </c>
      <c r="P5" s="27">
        <f t="shared" si="1"/>
        <v>132.15430000000001</v>
      </c>
      <c r="Q5" s="28">
        <f t="shared" si="2"/>
        <v>3.1200000000000045</v>
      </c>
      <c r="R5" s="29">
        <f t="shared" si="3"/>
        <v>2.418042315740529E-2</v>
      </c>
      <c r="T5" s="47">
        <f t="shared" si="5"/>
        <v>133.80520000000001</v>
      </c>
      <c r="U5" s="39">
        <f t="shared" si="6"/>
        <v>133.80500000000001</v>
      </c>
      <c r="V5" s="48">
        <f t="shared" si="7"/>
        <v>1.6507000000000005</v>
      </c>
      <c r="W5" s="49">
        <f t="shared" si="8"/>
        <v>1.2490702156494343E-2</v>
      </c>
    </row>
    <row r="6" spans="1:190" ht="39" customHeight="1" x14ac:dyDescent="0.25">
      <c r="A6" s="18" t="s">
        <v>3275</v>
      </c>
      <c r="B6" s="18" t="s">
        <v>3266</v>
      </c>
      <c r="C6" s="22" t="s">
        <v>3278</v>
      </c>
      <c r="D6" s="36" t="s">
        <v>3277</v>
      </c>
      <c r="E6" s="20">
        <v>258.07</v>
      </c>
      <c r="F6" s="21">
        <v>250</v>
      </c>
      <c r="H6" s="18" t="s">
        <v>3277</v>
      </c>
      <c r="J6" s="23" t="s">
        <v>31</v>
      </c>
      <c r="K6" s="23"/>
      <c r="M6" s="45">
        <v>1</v>
      </c>
      <c r="N6" s="23">
        <v>1</v>
      </c>
      <c r="O6" s="26">
        <f t="shared" si="0"/>
        <v>264.31</v>
      </c>
      <c r="P6" s="27">
        <f t="shared" si="1"/>
        <v>264.31889999999999</v>
      </c>
      <c r="Q6" s="28">
        <f t="shared" si="2"/>
        <v>6.2400000000000091</v>
      </c>
      <c r="R6" s="29">
        <f t="shared" si="3"/>
        <v>2.4179486185918586E-2</v>
      </c>
      <c r="T6" s="47">
        <f t="shared" si="5"/>
        <v>267.62080000000003</v>
      </c>
      <c r="U6" s="39">
        <f t="shared" si="6"/>
        <v>267.62</v>
      </c>
      <c r="V6" s="48">
        <f t="shared" si="7"/>
        <v>3.3011000000000195</v>
      </c>
      <c r="W6" s="49">
        <f t="shared" si="8"/>
        <v>1.2489080425198576E-2</v>
      </c>
    </row>
    <row r="7" spans="1:190" ht="39" customHeight="1" x14ac:dyDescent="0.25">
      <c r="A7" s="18" t="s">
        <v>3275</v>
      </c>
      <c r="B7" s="18" t="s">
        <v>3266</v>
      </c>
      <c r="C7" s="22" t="s">
        <v>3279</v>
      </c>
      <c r="D7" s="36" t="s">
        <v>3277</v>
      </c>
      <c r="E7" s="20">
        <v>387.11</v>
      </c>
      <c r="F7" s="21">
        <v>375</v>
      </c>
      <c r="H7" s="18" t="s">
        <v>3277</v>
      </c>
      <c r="J7" s="23" t="s">
        <v>31</v>
      </c>
      <c r="K7" s="23"/>
      <c r="M7" s="45">
        <v>1</v>
      </c>
      <c r="N7" s="23">
        <v>1</v>
      </c>
      <c r="O7" s="26">
        <f t="shared" si="0"/>
        <v>396.48</v>
      </c>
      <c r="P7" s="27">
        <f t="shared" si="1"/>
        <v>396.48340000000002</v>
      </c>
      <c r="Q7" s="28">
        <f t="shared" si="2"/>
        <v>9.3700000000000045</v>
      </c>
      <c r="R7" s="29">
        <f t="shared" si="3"/>
        <v>2.4205006328950437E-2</v>
      </c>
      <c r="T7" s="47">
        <f t="shared" si="5"/>
        <v>401.43629999999996</v>
      </c>
      <c r="U7" s="39">
        <f t="shared" si="6"/>
        <v>401.43599999999998</v>
      </c>
      <c r="V7" s="48">
        <f t="shared" si="7"/>
        <v>4.9525999999999613</v>
      </c>
      <c r="W7" s="49">
        <f t="shared" si="8"/>
        <v>1.2491317417072092E-2</v>
      </c>
    </row>
    <row r="8" spans="1:190" ht="39" customHeight="1" x14ac:dyDescent="0.25">
      <c r="A8" s="18" t="s">
        <v>3275</v>
      </c>
      <c r="B8" s="18" t="s">
        <v>3266</v>
      </c>
      <c r="C8" s="18" t="s">
        <v>3280</v>
      </c>
      <c r="D8" s="36" t="s">
        <v>3277</v>
      </c>
      <c r="E8" s="20">
        <v>206.46</v>
      </c>
      <c r="F8" s="21">
        <v>200</v>
      </c>
      <c r="H8" s="18" t="s">
        <v>3277</v>
      </c>
      <c r="J8" s="23" t="s">
        <v>31</v>
      </c>
      <c r="K8" s="23"/>
      <c r="M8" s="45">
        <v>1</v>
      </c>
      <c r="N8" s="23">
        <v>1</v>
      </c>
      <c r="O8" s="26">
        <f t="shared" si="0"/>
        <v>211.45</v>
      </c>
      <c r="P8" s="27">
        <f t="shared" si="1"/>
        <v>211.45920000000001</v>
      </c>
      <c r="Q8" s="28">
        <f t="shared" si="2"/>
        <v>4.9899999999999807</v>
      </c>
      <c r="R8" s="29">
        <f t="shared" si="3"/>
        <v>2.4169330620943428E-2</v>
      </c>
      <c r="T8" s="47">
        <f t="shared" si="5"/>
        <v>214.10069999999999</v>
      </c>
      <c r="U8" s="39">
        <f t="shared" si="6"/>
        <v>214.1</v>
      </c>
      <c r="V8" s="48">
        <f t="shared" si="7"/>
        <v>2.6407999999999845</v>
      </c>
      <c r="W8" s="49">
        <f t="shared" si="8"/>
        <v>1.2488461131036079E-2</v>
      </c>
    </row>
    <row r="9" spans="1:190" ht="39" customHeight="1" x14ac:dyDescent="0.25">
      <c r="A9" s="18" t="s">
        <v>3275</v>
      </c>
      <c r="B9" s="18" t="s">
        <v>3266</v>
      </c>
      <c r="C9" s="18" t="s">
        <v>3281</v>
      </c>
      <c r="D9" s="36" t="s">
        <v>3277</v>
      </c>
      <c r="E9" s="20">
        <v>412.92</v>
      </c>
      <c r="F9" s="21">
        <v>400</v>
      </c>
      <c r="H9" s="18" t="s">
        <v>3277</v>
      </c>
      <c r="J9" s="23" t="s">
        <v>31</v>
      </c>
      <c r="K9" s="23"/>
      <c r="M9" s="45">
        <v>1</v>
      </c>
      <c r="N9" s="23">
        <v>1</v>
      </c>
      <c r="O9" s="26">
        <f t="shared" si="0"/>
        <v>422.91</v>
      </c>
      <c r="P9" s="27">
        <f t="shared" si="1"/>
        <v>422.91840000000002</v>
      </c>
      <c r="Q9" s="28">
        <f t="shared" si="2"/>
        <v>9.9900000000000091</v>
      </c>
      <c r="R9" s="29">
        <f t="shared" si="3"/>
        <v>2.4193548387096794E-2</v>
      </c>
      <c r="T9" s="47">
        <f t="shared" si="5"/>
        <v>428.20150000000001</v>
      </c>
      <c r="U9" s="39">
        <f t="shared" si="6"/>
        <v>428.20100000000002</v>
      </c>
      <c r="V9" s="48">
        <f t="shared" si="7"/>
        <v>5.2826000000000022</v>
      </c>
      <c r="W9" s="49">
        <f t="shared" si="8"/>
        <v>1.2490825653364814E-2</v>
      </c>
    </row>
    <row r="10" spans="1:190" ht="39" customHeight="1" x14ac:dyDescent="0.25">
      <c r="A10" s="18" t="s">
        <v>3275</v>
      </c>
      <c r="B10" s="18" t="s">
        <v>3266</v>
      </c>
      <c r="C10" s="18" t="s">
        <v>3282</v>
      </c>
      <c r="D10" s="36" t="s">
        <v>3277</v>
      </c>
      <c r="E10" s="20">
        <v>619.38</v>
      </c>
      <c r="F10" s="21">
        <v>600</v>
      </c>
      <c r="H10" s="18" t="s">
        <v>3277</v>
      </c>
      <c r="J10" s="23" t="s">
        <v>31</v>
      </c>
      <c r="K10" s="23"/>
      <c r="M10" s="45">
        <v>1</v>
      </c>
      <c r="N10" s="23">
        <v>1</v>
      </c>
      <c r="O10" s="26">
        <f t="shared" si="0"/>
        <v>634.37</v>
      </c>
      <c r="P10" s="27">
        <f t="shared" si="1"/>
        <v>634.37760000000003</v>
      </c>
      <c r="Q10" s="28">
        <f t="shared" si="2"/>
        <v>14.990000000000009</v>
      </c>
      <c r="R10" s="29">
        <f t="shared" si="3"/>
        <v>2.420162097581454E-2</v>
      </c>
      <c r="T10" s="47">
        <f t="shared" si="5"/>
        <v>642.30219999999997</v>
      </c>
      <c r="U10" s="39">
        <f t="shared" si="6"/>
        <v>642.30200000000002</v>
      </c>
      <c r="V10" s="48">
        <f t="shared" si="7"/>
        <v>7.9243999999999915</v>
      </c>
      <c r="W10" s="49">
        <f t="shared" si="8"/>
        <v>1.2491613827474348E-2</v>
      </c>
    </row>
    <row r="11" spans="1:190" ht="39" customHeight="1" x14ac:dyDescent="0.25">
      <c r="A11" s="18" t="s">
        <v>3283</v>
      </c>
      <c r="B11" s="18" t="s">
        <v>3266</v>
      </c>
      <c r="C11" s="22" t="s">
        <v>3284</v>
      </c>
      <c r="D11" s="36" t="s">
        <v>3285</v>
      </c>
      <c r="E11" s="20">
        <v>15.63</v>
      </c>
      <c r="F11" s="21">
        <v>15.15</v>
      </c>
      <c r="H11" s="18" t="s">
        <v>3286</v>
      </c>
      <c r="K11" s="23"/>
      <c r="M11" s="45">
        <v>1</v>
      </c>
      <c r="N11" s="23">
        <v>1</v>
      </c>
      <c r="O11" s="26">
        <f t="shared" si="0"/>
        <v>16</v>
      </c>
      <c r="P11" s="27">
        <f t="shared" si="1"/>
        <v>16.008400000000002</v>
      </c>
      <c r="Q11" s="28">
        <f t="shared" si="2"/>
        <v>0.36999999999999922</v>
      </c>
      <c r="R11" s="29">
        <f t="shared" si="3"/>
        <v>2.3672424824056251E-2</v>
      </c>
      <c r="T11" s="47">
        <f t="shared" si="5"/>
        <v>16.208399999999997</v>
      </c>
      <c r="U11" s="39">
        <f t="shared" si="6"/>
        <v>16.207999999999998</v>
      </c>
      <c r="V11" s="48">
        <f t="shared" si="7"/>
        <v>0.19959999999999667</v>
      </c>
      <c r="W11" s="49">
        <f t="shared" si="8"/>
        <v>1.2468454061617441E-2</v>
      </c>
    </row>
    <row r="12" spans="1:190" ht="39" customHeight="1" x14ac:dyDescent="0.25">
      <c r="A12" s="18" t="s">
        <v>3287</v>
      </c>
      <c r="B12" s="18" t="s">
        <v>3266</v>
      </c>
      <c r="C12" s="22" t="s">
        <v>3288</v>
      </c>
      <c r="D12" s="36" t="s">
        <v>3289</v>
      </c>
      <c r="E12" s="20">
        <v>22.93</v>
      </c>
      <c r="F12" s="21">
        <v>22.22</v>
      </c>
      <c r="H12" s="18" t="s">
        <v>3286</v>
      </c>
      <c r="K12" s="23"/>
      <c r="M12" s="45">
        <v>6</v>
      </c>
      <c r="N12" s="23">
        <v>1</v>
      </c>
      <c r="O12" s="26">
        <f t="shared" si="0"/>
        <v>23.48</v>
      </c>
      <c r="P12" s="27">
        <f t="shared" si="1"/>
        <v>23.485199999999999</v>
      </c>
      <c r="Q12" s="28">
        <f t="shared" si="2"/>
        <v>0.55000000000000071</v>
      </c>
      <c r="R12" s="29">
        <f t="shared" si="3"/>
        <v>2.39860444832098E-2</v>
      </c>
      <c r="T12" s="47">
        <f t="shared" si="5"/>
        <v>23.778600000000001</v>
      </c>
      <c r="U12" s="39">
        <f t="shared" si="6"/>
        <v>23.777999999999999</v>
      </c>
      <c r="V12" s="48">
        <f t="shared" si="7"/>
        <v>0.29279999999999973</v>
      </c>
      <c r="W12" s="49">
        <f t="shared" si="8"/>
        <v>1.2467426294006427E-2</v>
      </c>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row>
    <row r="13" spans="1:190" ht="39" customHeight="1" x14ac:dyDescent="0.25">
      <c r="A13" s="18" t="s">
        <v>3290</v>
      </c>
      <c r="B13" s="18" t="s">
        <v>3266</v>
      </c>
      <c r="C13" s="22" t="s">
        <v>3291</v>
      </c>
      <c r="D13" s="36" t="s">
        <v>3268</v>
      </c>
      <c r="E13" s="20">
        <v>2.06</v>
      </c>
      <c r="F13" s="21">
        <v>2</v>
      </c>
      <c r="K13" s="23"/>
      <c r="M13" s="45">
        <v>6</v>
      </c>
      <c r="N13" s="23">
        <v>1</v>
      </c>
      <c r="O13" s="26">
        <f t="shared" si="0"/>
        <v>2.1</v>
      </c>
      <c r="P13" s="27">
        <f t="shared" si="1"/>
        <v>2.1097999999999999</v>
      </c>
      <c r="Q13" s="28">
        <f t="shared" si="2"/>
        <v>4.0000000000000036E-2</v>
      </c>
      <c r="R13" s="29">
        <f t="shared" si="3"/>
        <v>1.9417475728155355E-2</v>
      </c>
      <c r="T13" s="47">
        <f t="shared" si="5"/>
        <v>2.1362000000000001</v>
      </c>
      <c r="U13" s="39">
        <f t="shared" si="6"/>
        <v>2.1360000000000001</v>
      </c>
      <c r="V13" s="48">
        <f t="shared" si="7"/>
        <v>2.6200000000000223E-2</v>
      </c>
      <c r="W13" s="49">
        <f t="shared" si="8"/>
        <v>1.2418238695611065E-2</v>
      </c>
    </row>
  </sheetData>
  <pageMargins left="0.25" right="0" top="0.5" bottom="0.25" header="0.3" footer="0.05"/>
  <pageSetup paperSize="5" fitToHeight="0" orientation="landscape"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B10"/>
  <sheetViews>
    <sheetView zoomScale="90" zoomScaleNormal="90" workbookViewId="0">
      <pane xSplit="3" ySplit="1" topLeftCell="N2" activePane="bottomRight" state="frozen"/>
      <selection activeCell="E7" sqref="E7"/>
      <selection pane="topRight" activeCell="E7" sqref="E7"/>
      <selection pane="bottomLeft" activeCell="E7" sqref="E7"/>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06"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106" ht="25.5" x14ac:dyDescent="0.25">
      <c r="A2" s="35" t="s">
        <v>425</v>
      </c>
      <c r="B2" s="35" t="s">
        <v>426</v>
      </c>
      <c r="C2" s="35" t="s">
        <v>427</v>
      </c>
      <c r="D2" s="43" t="s">
        <v>428</v>
      </c>
      <c r="E2" s="20">
        <v>438.72</v>
      </c>
      <c r="F2" s="44">
        <v>425</v>
      </c>
      <c r="G2" s="44"/>
      <c r="H2" s="18" t="s">
        <v>429</v>
      </c>
      <c r="I2" s="23" t="s">
        <v>31</v>
      </c>
      <c r="J2" s="23" t="s">
        <v>26</v>
      </c>
      <c r="K2" s="23"/>
      <c r="M2" s="45">
        <v>6</v>
      </c>
      <c r="N2" s="23">
        <v>1</v>
      </c>
      <c r="O2" s="26">
        <f>IF(N2=1,INT(E2*$S$1*100)/100,E2)</f>
        <v>449.34</v>
      </c>
      <c r="P2" s="27">
        <f t="shared" ref="P2:P10" si="0">IF(N2=1,INT(E2*$S$1*10000)/10000,E2)</f>
        <v>449.34309999999999</v>
      </c>
      <c r="Q2" s="28">
        <f>O2-E2</f>
        <v>10.619999999999948</v>
      </c>
      <c r="R2" s="29">
        <f>IF(E2&lt;&gt;0,Q2/E2,0)</f>
        <v>2.4206783369802944E-2</v>
      </c>
      <c r="T2" s="47">
        <f>IF(N2=1,ROUND(P2*$X$1*100,2)/100,P2)</f>
        <v>454.9563</v>
      </c>
      <c r="U2" s="39">
        <f>IF(N2=1,INT(P2*$X$1*1000)/1000,P2)</f>
        <v>454.95600000000002</v>
      </c>
      <c r="V2" s="48">
        <f>U2-P2</f>
        <v>5.6129000000000246</v>
      </c>
      <c r="W2" s="49">
        <f>IF(P2&lt;&gt;0,V2/P2,0)</f>
        <v>1.2491345699978534E-2</v>
      </c>
    </row>
    <row r="3" spans="1:106" ht="12.75" x14ac:dyDescent="0.25">
      <c r="A3" s="35" t="s">
        <v>430</v>
      </c>
      <c r="B3" s="18" t="s">
        <v>426</v>
      </c>
      <c r="C3" s="22" t="s">
        <v>431</v>
      </c>
      <c r="D3" s="36" t="s">
        <v>432</v>
      </c>
      <c r="E3" s="20">
        <v>258.07</v>
      </c>
      <c r="F3" s="38">
        <v>250</v>
      </c>
      <c r="G3" s="25"/>
      <c r="I3" s="23" t="s">
        <v>31</v>
      </c>
      <c r="K3" s="33">
        <v>40544</v>
      </c>
      <c r="M3" s="45">
        <v>6</v>
      </c>
      <c r="N3" s="23">
        <v>1</v>
      </c>
      <c r="O3" s="26">
        <f>IF(N3=1,INT(E3*$S$1*100)/100,E3)</f>
        <v>264.31</v>
      </c>
      <c r="P3" s="27">
        <f t="shared" si="0"/>
        <v>264.31889999999999</v>
      </c>
      <c r="Q3" s="28">
        <f>O3-E3</f>
        <v>6.2400000000000091</v>
      </c>
      <c r="R3" s="29">
        <f>IF(E3&lt;&gt;0,Q3/E3,0)</f>
        <v>2.4179486185918586E-2</v>
      </c>
      <c r="T3" s="47">
        <f>IF(N3=1,ROUND(P3*$X$1*100,2)/100,P3)</f>
        <v>267.62080000000003</v>
      </c>
      <c r="U3" s="39">
        <f>IF(N3=1,INT(P3*$X$1*1000)/1000,P3)</f>
        <v>267.62</v>
      </c>
      <c r="V3" s="48">
        <f>U3-P3</f>
        <v>3.3011000000000195</v>
      </c>
      <c r="W3" s="49">
        <f>IF(P3&lt;&gt;0,V3/P3,0)</f>
        <v>1.2489080425198576E-2</v>
      </c>
    </row>
    <row r="4" spans="1:106" ht="76.5" x14ac:dyDescent="0.25">
      <c r="A4" s="35" t="s">
        <v>433</v>
      </c>
      <c r="B4" s="35" t="s">
        <v>426</v>
      </c>
      <c r="C4" s="35" t="s">
        <v>434</v>
      </c>
      <c r="D4" s="43" t="s">
        <v>435</v>
      </c>
      <c r="E4" s="20" t="s">
        <v>436</v>
      </c>
      <c r="F4" s="44" t="s">
        <v>437</v>
      </c>
      <c r="G4" s="44"/>
      <c r="H4" s="18" t="s">
        <v>438</v>
      </c>
      <c r="I4" s="23" t="s">
        <v>26</v>
      </c>
      <c r="K4" s="23" t="s">
        <v>27</v>
      </c>
      <c r="M4" s="24">
        <v>6</v>
      </c>
      <c r="N4" s="25">
        <v>4</v>
      </c>
      <c r="O4" s="82" t="s">
        <v>436</v>
      </c>
      <c r="P4" s="27" t="str">
        <f t="shared" si="0"/>
        <v>actual cost</v>
      </c>
      <c r="Q4" s="28">
        <v>0</v>
      </c>
      <c r="R4" s="29">
        <v>0</v>
      </c>
      <c r="T4" s="31" t="str">
        <f t="shared" ref="T4:W7" si="1">O4</f>
        <v>actual cost</v>
      </c>
      <c r="U4" s="32" t="str">
        <f t="shared" si="1"/>
        <v>actual cost</v>
      </c>
      <c r="V4" s="32">
        <f t="shared" si="1"/>
        <v>0</v>
      </c>
      <c r="W4" s="32">
        <f t="shared" si="1"/>
        <v>0</v>
      </c>
    </row>
    <row r="5" spans="1:106" ht="89.25" x14ac:dyDescent="0.25">
      <c r="A5" s="35" t="s">
        <v>433</v>
      </c>
      <c r="B5" s="35" t="s">
        <v>426</v>
      </c>
      <c r="C5" s="35" t="s">
        <v>439</v>
      </c>
      <c r="D5" s="43" t="s">
        <v>440</v>
      </c>
      <c r="E5" s="20" t="s">
        <v>441</v>
      </c>
      <c r="F5" s="44" t="s">
        <v>441</v>
      </c>
      <c r="G5" s="44"/>
      <c r="H5" s="18" t="s">
        <v>442</v>
      </c>
      <c r="I5" s="23" t="s">
        <v>26</v>
      </c>
      <c r="K5" s="23" t="s">
        <v>27</v>
      </c>
      <c r="M5" s="24">
        <v>6</v>
      </c>
      <c r="N5" s="25">
        <v>3</v>
      </c>
      <c r="O5" s="82" t="s">
        <v>441</v>
      </c>
      <c r="P5" s="27" t="str">
        <f t="shared" si="0"/>
        <v>State Fee</v>
      </c>
      <c r="Q5" s="28">
        <v>0</v>
      </c>
      <c r="R5" s="29">
        <v>0</v>
      </c>
      <c r="T5" s="31" t="str">
        <f t="shared" si="1"/>
        <v>State Fee</v>
      </c>
      <c r="U5" s="32" t="str">
        <f t="shared" si="1"/>
        <v>State Fee</v>
      </c>
      <c r="V5" s="32">
        <f t="shared" si="1"/>
        <v>0</v>
      </c>
      <c r="W5" s="32">
        <f t="shared" si="1"/>
        <v>0</v>
      </c>
    </row>
    <row r="6" spans="1:106" ht="63.75" x14ac:dyDescent="0.25">
      <c r="A6" s="35" t="s">
        <v>433</v>
      </c>
      <c r="B6" s="35" t="s">
        <v>426</v>
      </c>
      <c r="C6" s="35" t="s">
        <v>443</v>
      </c>
      <c r="D6" s="43" t="s">
        <v>444</v>
      </c>
      <c r="E6" s="20">
        <v>0.1</v>
      </c>
      <c r="F6" s="44">
        <v>0.1</v>
      </c>
      <c r="G6" s="44"/>
      <c r="H6" s="18" t="s">
        <v>445</v>
      </c>
      <c r="I6" s="23" t="s">
        <v>26</v>
      </c>
      <c r="K6" s="23" t="s">
        <v>27</v>
      </c>
      <c r="M6" s="24">
        <v>6</v>
      </c>
      <c r="N6" s="25">
        <v>3</v>
      </c>
      <c r="O6" s="26">
        <f>IF(N6=1,INT(E6*$S$1*100)/100,E6)</f>
        <v>0.1</v>
      </c>
      <c r="P6" s="27">
        <f t="shared" si="0"/>
        <v>0.1</v>
      </c>
      <c r="Q6" s="28">
        <f>O6-E6</f>
        <v>0</v>
      </c>
      <c r="R6" s="29">
        <f>IF(E6&lt;&gt;0,Q6/E6,0)</f>
        <v>0</v>
      </c>
      <c r="T6" s="31">
        <f t="shared" si="1"/>
        <v>0.1</v>
      </c>
      <c r="U6" s="32">
        <f t="shared" si="1"/>
        <v>0.1</v>
      </c>
      <c r="V6" s="32">
        <f t="shared" si="1"/>
        <v>0</v>
      </c>
      <c r="W6" s="32">
        <f t="shared" si="1"/>
        <v>0</v>
      </c>
    </row>
    <row r="7" spans="1:106" ht="63.75" x14ac:dyDescent="0.25">
      <c r="A7" s="35" t="s">
        <v>433</v>
      </c>
      <c r="B7" s="35" t="s">
        <v>426</v>
      </c>
      <c r="C7" s="35" t="s">
        <v>446</v>
      </c>
      <c r="D7" s="43" t="s">
        <v>447</v>
      </c>
      <c r="E7" s="20">
        <v>0.1</v>
      </c>
      <c r="F7" s="44">
        <v>0.1</v>
      </c>
      <c r="G7" s="44"/>
      <c r="H7" s="18" t="s">
        <v>445</v>
      </c>
      <c r="I7" s="23" t="s">
        <v>26</v>
      </c>
      <c r="K7" s="23" t="s">
        <v>27</v>
      </c>
      <c r="M7" s="24">
        <v>6</v>
      </c>
      <c r="N7" s="25">
        <v>3</v>
      </c>
      <c r="O7" s="26">
        <f>IF(N7=1,INT(E7*$S$1*100)/100,E7)</f>
        <v>0.1</v>
      </c>
      <c r="P7" s="27">
        <f t="shared" si="0"/>
        <v>0.1</v>
      </c>
      <c r="Q7" s="28">
        <f>O7-E7</f>
        <v>0</v>
      </c>
      <c r="R7" s="29">
        <f>IF(E7&lt;&gt;0,Q7/E7,0)</f>
        <v>0</v>
      </c>
      <c r="T7" s="31">
        <f t="shared" si="1"/>
        <v>0.1</v>
      </c>
      <c r="U7" s="32">
        <f t="shared" si="1"/>
        <v>0.1</v>
      </c>
      <c r="V7" s="32">
        <f t="shared" si="1"/>
        <v>0</v>
      </c>
      <c r="W7" s="32">
        <f t="shared" si="1"/>
        <v>0</v>
      </c>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row>
    <row r="8" spans="1:106" ht="38.25" x14ac:dyDescent="0.25">
      <c r="A8" s="35" t="s">
        <v>433</v>
      </c>
      <c r="B8" s="35" t="s">
        <v>426</v>
      </c>
      <c r="C8" s="35" t="s">
        <v>448</v>
      </c>
      <c r="D8" s="43" t="s">
        <v>449</v>
      </c>
      <c r="E8" s="20">
        <v>0.51</v>
      </c>
      <c r="F8" s="44">
        <v>0.5</v>
      </c>
      <c r="G8" s="44"/>
      <c r="H8" s="18" t="s">
        <v>450</v>
      </c>
      <c r="I8" s="23" t="s">
        <v>31</v>
      </c>
      <c r="K8" s="23"/>
      <c r="M8" s="45">
        <v>6</v>
      </c>
      <c r="N8" s="23">
        <v>1</v>
      </c>
      <c r="O8" s="26">
        <f>IF(N8=1,INT(E8*$S$1*100)/100,E8)</f>
        <v>0.52</v>
      </c>
      <c r="P8" s="27">
        <f t="shared" si="0"/>
        <v>0.52229999999999999</v>
      </c>
      <c r="Q8" s="28">
        <f>O8-E8</f>
        <v>1.0000000000000009E-2</v>
      </c>
      <c r="R8" s="29">
        <f>IF(E8&lt;&gt;0,Q8/E8,0)</f>
        <v>1.9607843137254919E-2</v>
      </c>
      <c r="T8" s="47">
        <f>IF(N8=1,ROUND(P8*$X$1*100,2)/100,P8)</f>
        <v>0.52880000000000005</v>
      </c>
      <c r="U8" s="39">
        <f>IF(N8=1,INT(P8*$X$1*1000)/1000,P8)</f>
        <v>0.52800000000000002</v>
      </c>
      <c r="V8" s="48">
        <f>U8-P8</f>
        <v>5.7000000000000384E-3</v>
      </c>
      <c r="W8" s="49">
        <f>IF(P8&lt;&gt;0,V8/P8,0)</f>
        <v>1.0913268236645679E-2</v>
      </c>
    </row>
    <row r="9" spans="1:106" ht="25.5" x14ac:dyDescent="0.25">
      <c r="A9" s="35" t="s">
        <v>433</v>
      </c>
      <c r="B9" s="35" t="s">
        <v>426</v>
      </c>
      <c r="C9" s="35" t="s">
        <v>451</v>
      </c>
      <c r="D9" s="43" t="s">
        <v>449</v>
      </c>
      <c r="E9" s="20">
        <v>0.25</v>
      </c>
      <c r="F9" s="44">
        <v>0.25</v>
      </c>
      <c r="G9" s="44"/>
      <c r="H9" s="18" t="s">
        <v>27</v>
      </c>
      <c r="I9" s="23" t="s">
        <v>31</v>
      </c>
      <c r="K9" s="23"/>
      <c r="M9" s="45">
        <v>6</v>
      </c>
      <c r="N9" s="23">
        <v>1</v>
      </c>
      <c r="O9" s="26">
        <f>IF(N9=1,INT(E9*$S$1*100)/100,E9)</f>
        <v>0.25</v>
      </c>
      <c r="P9" s="27">
        <f t="shared" si="0"/>
        <v>0.25600000000000001</v>
      </c>
      <c r="Q9" s="28">
        <f>O9-E9</f>
        <v>0</v>
      </c>
      <c r="R9" s="29">
        <f>IF(E9&lt;&gt;0,Q9/E9,0)</f>
        <v>0</v>
      </c>
      <c r="T9" s="47">
        <f>IF(N9=1,ROUND(P9*$X$1*100,2)/100,P9)</f>
        <v>0.25920000000000004</v>
      </c>
      <c r="U9" s="39">
        <f>IF(N9=1,INT(P9*$X$1*1000)/1000,P9)</f>
        <v>0.25900000000000001</v>
      </c>
      <c r="V9" s="48">
        <f>U9-P9</f>
        <v>3.0000000000000027E-3</v>
      </c>
      <c r="W9" s="49">
        <f>IF(P9&lt;&gt;0,V9/P9,0)</f>
        <v>1.171875000000001E-2</v>
      </c>
    </row>
    <row r="10" spans="1:106" ht="25.5" x14ac:dyDescent="0.25">
      <c r="A10" s="35" t="s">
        <v>452</v>
      </c>
      <c r="B10" s="35" t="s">
        <v>426</v>
      </c>
      <c r="C10" s="35" t="s">
        <v>453</v>
      </c>
      <c r="D10" s="43" t="s">
        <v>454</v>
      </c>
      <c r="E10" s="20">
        <v>1</v>
      </c>
      <c r="F10" s="44">
        <v>1</v>
      </c>
      <c r="G10" s="44"/>
      <c r="H10" s="18" t="s">
        <v>455</v>
      </c>
      <c r="I10" s="23" t="s">
        <v>26</v>
      </c>
      <c r="K10" s="23" t="s">
        <v>27</v>
      </c>
      <c r="M10" s="24">
        <v>3</v>
      </c>
      <c r="N10" s="25">
        <v>3</v>
      </c>
      <c r="O10" s="26">
        <f>IF(N10=1,INT(E10*$S$1*100)/100,E10)</f>
        <v>1</v>
      </c>
      <c r="P10" s="27">
        <f t="shared" si="0"/>
        <v>1</v>
      </c>
      <c r="Q10" s="28">
        <f>O10-E10</f>
        <v>0</v>
      </c>
      <c r="R10" s="29">
        <f>IF(E10&lt;&gt;0,Q10/E10,0)</f>
        <v>0</v>
      </c>
      <c r="T10" s="31">
        <f>O10</f>
        <v>1</v>
      </c>
      <c r="U10" s="32">
        <f>P10</f>
        <v>1</v>
      </c>
      <c r="V10" s="32">
        <f t="shared" ref="V10:W10" si="2">Q10</f>
        <v>0</v>
      </c>
      <c r="W10" s="32">
        <f t="shared" si="2"/>
        <v>0</v>
      </c>
    </row>
  </sheetData>
  <pageMargins left="0.25" right="0" top="0.5" bottom="0.25" header="0.3" footer="0.05"/>
  <pageSetup paperSize="5" fitToHeight="0"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6"/>
  <sheetViews>
    <sheetView zoomScale="80" zoomScaleNormal="80" workbookViewId="0">
      <pane xSplit="3" ySplit="1" topLeftCell="M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24"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24" ht="25.5" x14ac:dyDescent="0.25">
      <c r="A2" s="22" t="s">
        <v>456</v>
      </c>
      <c r="B2" s="18" t="s">
        <v>457</v>
      </c>
      <c r="C2" s="22" t="s">
        <v>458</v>
      </c>
      <c r="D2" s="36" t="s">
        <v>459</v>
      </c>
      <c r="E2" s="20">
        <v>1100</v>
      </c>
      <c r="F2" s="38">
        <v>1100</v>
      </c>
      <c r="G2" s="38"/>
      <c r="I2" s="23" t="s">
        <v>26</v>
      </c>
      <c r="K2" s="33">
        <v>40544</v>
      </c>
      <c r="M2" s="24">
        <v>6</v>
      </c>
      <c r="N2" s="25">
        <v>6</v>
      </c>
      <c r="O2" s="26">
        <f>IF(N2=1,INT(E2*$S$1*100)/100,E2)</f>
        <v>1100</v>
      </c>
      <c r="P2" s="27">
        <f>IF(N2=1,INT(E2*$S$1*10000)/10000,E2)</f>
        <v>1100</v>
      </c>
      <c r="Q2" s="28">
        <f>O2-E2</f>
        <v>0</v>
      </c>
      <c r="R2" s="29">
        <f>IF(E2&lt;&gt;0,Q2/E2,0)</f>
        <v>0</v>
      </c>
      <c r="T2" s="31">
        <f t="shared" ref="T2:W6" si="0">O2</f>
        <v>1100</v>
      </c>
      <c r="U2" s="32">
        <f t="shared" si="0"/>
        <v>1100</v>
      </c>
      <c r="V2" s="32">
        <f t="shared" si="0"/>
        <v>0</v>
      </c>
      <c r="W2" s="32">
        <f t="shared" si="0"/>
        <v>0</v>
      </c>
    </row>
    <row r="3" spans="1:24" ht="25.5" x14ac:dyDescent="0.25">
      <c r="A3" s="22" t="s">
        <v>456</v>
      </c>
      <c r="B3" s="18" t="s">
        <v>457</v>
      </c>
      <c r="C3" s="22" t="s">
        <v>460</v>
      </c>
      <c r="D3" s="36" t="s">
        <v>461</v>
      </c>
      <c r="E3" s="20">
        <v>400</v>
      </c>
      <c r="F3" s="38">
        <v>400</v>
      </c>
      <c r="G3" s="38"/>
      <c r="I3" s="23" t="s">
        <v>26</v>
      </c>
      <c r="K3" s="33">
        <v>40544</v>
      </c>
      <c r="M3" s="24">
        <v>6</v>
      </c>
      <c r="N3" s="25">
        <v>6</v>
      </c>
      <c r="O3" s="26">
        <f>IF(N3=1,INT(E3*$S$1*100)/100,E3)</f>
        <v>400</v>
      </c>
      <c r="P3" s="27">
        <f>IF(N3=1,INT(E3*$S$1*10000)/10000,E3)</f>
        <v>400</v>
      </c>
      <c r="Q3" s="28">
        <f>O3-E3</f>
        <v>0</v>
      </c>
      <c r="R3" s="29">
        <f>IF(E3&lt;&gt;0,Q3/E3,0)</f>
        <v>0</v>
      </c>
      <c r="T3" s="31">
        <f t="shared" si="0"/>
        <v>400</v>
      </c>
      <c r="U3" s="32">
        <f t="shared" si="0"/>
        <v>400</v>
      </c>
      <c r="V3" s="32">
        <f t="shared" si="0"/>
        <v>0</v>
      </c>
      <c r="W3" s="32">
        <f t="shared" si="0"/>
        <v>0</v>
      </c>
    </row>
    <row r="4" spans="1:24" ht="38.25" x14ac:dyDescent="0.25">
      <c r="A4" s="22" t="s">
        <v>456</v>
      </c>
      <c r="B4" s="18" t="s">
        <v>457</v>
      </c>
      <c r="C4" s="22" t="s">
        <v>462</v>
      </c>
      <c r="D4" s="36" t="s">
        <v>463</v>
      </c>
      <c r="E4" s="20">
        <v>650</v>
      </c>
      <c r="F4" s="38">
        <v>650</v>
      </c>
      <c r="G4" s="38"/>
      <c r="I4" s="23" t="s">
        <v>26</v>
      </c>
      <c r="K4" s="33">
        <v>40544</v>
      </c>
      <c r="M4" s="24">
        <v>6</v>
      </c>
      <c r="N4" s="25">
        <v>6</v>
      </c>
      <c r="O4" s="26">
        <f>IF(N4=1,INT(E4*$S$1*100)/100,E4)</f>
        <v>650</v>
      </c>
      <c r="P4" s="27">
        <f>IF(N4=1,INT(E4*$S$1*10000)/10000,E4)</f>
        <v>650</v>
      </c>
      <c r="Q4" s="28">
        <f>O4-E4</f>
        <v>0</v>
      </c>
      <c r="R4" s="29">
        <f>IF(E4&lt;&gt;0,Q4/E4,0)</f>
        <v>0</v>
      </c>
      <c r="T4" s="31">
        <f t="shared" si="0"/>
        <v>650</v>
      </c>
      <c r="U4" s="32">
        <f t="shared" si="0"/>
        <v>650</v>
      </c>
      <c r="V4" s="32">
        <f t="shared" si="0"/>
        <v>0</v>
      </c>
      <c r="W4" s="32">
        <f t="shared" si="0"/>
        <v>0</v>
      </c>
    </row>
    <row r="5" spans="1:24" ht="51" x14ac:dyDescent="0.25">
      <c r="A5" s="22" t="s">
        <v>456</v>
      </c>
      <c r="B5" s="18" t="s">
        <v>457</v>
      </c>
      <c r="C5" s="22" t="s">
        <v>464</v>
      </c>
      <c r="D5" s="36" t="s">
        <v>465</v>
      </c>
      <c r="E5" s="20" t="s">
        <v>437</v>
      </c>
      <c r="F5" s="44" t="s">
        <v>437</v>
      </c>
      <c r="G5" s="38"/>
      <c r="I5" s="23" t="s">
        <v>26</v>
      </c>
      <c r="K5" s="23" t="s">
        <v>27</v>
      </c>
      <c r="M5" s="24">
        <v>6</v>
      </c>
      <c r="N5" s="25">
        <v>6</v>
      </c>
      <c r="O5" s="40" t="s">
        <v>437</v>
      </c>
      <c r="P5" s="27" t="str">
        <f>IF(N5=1,INT(E5*$S$1*10000)/10000,E5)</f>
        <v>Actual cost</v>
      </c>
      <c r="Q5" s="38"/>
      <c r="R5" s="38"/>
      <c r="T5" s="31" t="str">
        <f t="shared" si="0"/>
        <v>Actual cost</v>
      </c>
      <c r="U5" s="32" t="str">
        <f t="shared" si="0"/>
        <v>Actual cost</v>
      </c>
      <c r="V5" s="32">
        <f t="shared" si="0"/>
        <v>0</v>
      </c>
      <c r="W5" s="32">
        <f t="shared" si="0"/>
        <v>0</v>
      </c>
    </row>
    <row r="6" spans="1:24" ht="38.25" x14ac:dyDescent="0.25">
      <c r="A6" s="22" t="s">
        <v>456</v>
      </c>
      <c r="B6" s="18" t="s">
        <v>457</v>
      </c>
      <c r="C6" s="22" t="s">
        <v>466</v>
      </c>
      <c r="D6" s="36" t="s">
        <v>463</v>
      </c>
      <c r="E6" s="20">
        <v>300</v>
      </c>
      <c r="F6" s="38">
        <v>300</v>
      </c>
      <c r="G6" s="38"/>
      <c r="I6" s="23" t="s">
        <v>26</v>
      </c>
      <c r="K6" s="33">
        <v>40544</v>
      </c>
      <c r="M6" s="24">
        <v>6</v>
      </c>
      <c r="N6" s="25">
        <v>6</v>
      </c>
      <c r="O6" s="26">
        <f>IF(N6=1,INT(E6*$S$1*100)/100,E6)</f>
        <v>300</v>
      </c>
      <c r="P6" s="27">
        <f>IF(N6=1,INT(E6*$S$1*10000)/10000,E6)</f>
        <v>300</v>
      </c>
      <c r="Q6" s="28">
        <f>O6-E6</f>
        <v>0</v>
      </c>
      <c r="R6" s="29">
        <f>IF(E6&lt;&gt;0,Q6/E6,0)</f>
        <v>0</v>
      </c>
      <c r="T6" s="31">
        <f t="shared" si="0"/>
        <v>300</v>
      </c>
      <c r="U6" s="32">
        <f t="shared" si="0"/>
        <v>300</v>
      </c>
      <c r="V6" s="32">
        <f t="shared" si="0"/>
        <v>0</v>
      </c>
      <c r="W6" s="32">
        <f t="shared" si="0"/>
        <v>0</v>
      </c>
    </row>
  </sheetData>
  <pageMargins left="0.25" right="0" top="0.5" bottom="0.25" header="0.3" footer="0.05"/>
  <pageSetup paperSize="5" fitToHeight="0"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M27"/>
  <sheetViews>
    <sheetView zoomScale="90" zoomScaleNormal="90" workbookViewId="0">
      <pane xSplit="3" ySplit="1" topLeftCell="D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95"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195" ht="127.5" x14ac:dyDescent="0.25">
      <c r="A2" s="18" t="s">
        <v>467</v>
      </c>
      <c r="B2" s="18" t="s">
        <v>468</v>
      </c>
      <c r="C2" s="22" t="s">
        <v>469</v>
      </c>
      <c r="D2" s="36" t="s">
        <v>470</v>
      </c>
      <c r="E2" s="20">
        <v>25.8</v>
      </c>
      <c r="F2" s="38">
        <v>25</v>
      </c>
      <c r="G2" s="38"/>
      <c r="H2" s="18" t="s">
        <v>471</v>
      </c>
      <c r="K2" s="23"/>
      <c r="M2" s="45">
        <v>5</v>
      </c>
      <c r="N2" s="23">
        <v>1</v>
      </c>
      <c r="O2" s="26">
        <f>IF(N2=1,INT(E2*$S$1*100)/100,E2)</f>
        <v>26.42</v>
      </c>
      <c r="P2" s="27">
        <f t="shared" ref="P2:P27" si="0">IF(N2=1,INT(E2*$S$1*10000)/10000,E2)</f>
        <v>26.424700000000001</v>
      </c>
      <c r="Q2" s="28">
        <f>O2-E2</f>
        <v>0.62000000000000099</v>
      </c>
      <c r="R2" s="29">
        <f>IF(E2&lt;&gt;0,Q2/E2,0)</f>
        <v>2.4031007751938022E-2</v>
      </c>
      <c r="T2" s="47">
        <f>IF(N2=1,ROUND(P2*$X$1*100,2)/100,P2)</f>
        <v>26.754799999999999</v>
      </c>
      <c r="U2" s="39">
        <f>IF(N2=1,INT(P2*$X$1*1000)/1000,P2)</f>
        <v>26.754000000000001</v>
      </c>
      <c r="V2" s="48">
        <f>U2-P2</f>
        <v>0.32929999999999993</v>
      </c>
      <c r="W2" s="49">
        <f>IF(P2&lt;&gt;0,V2/P2,0)</f>
        <v>1.2461825489031093E-2</v>
      </c>
    </row>
    <row r="3" spans="1:195" ht="76.5" x14ac:dyDescent="0.25">
      <c r="A3" s="18" t="s">
        <v>433</v>
      </c>
      <c r="B3" s="18" t="s">
        <v>468</v>
      </c>
      <c r="C3" s="18" t="s">
        <v>472</v>
      </c>
      <c r="D3" s="18" t="s">
        <v>473</v>
      </c>
      <c r="E3" s="20" t="s">
        <v>437</v>
      </c>
      <c r="F3" s="44" t="s">
        <v>437</v>
      </c>
      <c r="K3" s="23"/>
      <c r="M3" s="24">
        <v>6</v>
      </c>
      <c r="N3" s="25">
        <v>6</v>
      </c>
      <c r="O3" s="40" t="str">
        <f>E3</f>
        <v>Actual cost</v>
      </c>
      <c r="P3" s="27" t="str">
        <f t="shared" si="0"/>
        <v>Actual cost</v>
      </c>
      <c r="Q3" s="28">
        <v>0</v>
      </c>
      <c r="R3" s="29">
        <v>0</v>
      </c>
      <c r="T3" s="31" t="str">
        <f t="shared" ref="T3:W25" si="1">O3</f>
        <v>Actual cost</v>
      </c>
      <c r="U3" s="32" t="str">
        <f t="shared" si="1"/>
        <v>Actual cost</v>
      </c>
      <c r="V3" s="32">
        <f t="shared" si="1"/>
        <v>0</v>
      </c>
      <c r="W3" s="32">
        <f t="shared" si="1"/>
        <v>0</v>
      </c>
    </row>
    <row r="4" spans="1:195" ht="76.5" x14ac:dyDescent="0.25">
      <c r="A4" s="18" t="s">
        <v>433</v>
      </c>
      <c r="B4" s="18" t="s">
        <v>468</v>
      </c>
      <c r="C4" s="18" t="s">
        <v>474</v>
      </c>
      <c r="D4" s="18" t="s">
        <v>473</v>
      </c>
      <c r="E4" s="20">
        <v>1</v>
      </c>
      <c r="F4" s="21">
        <v>1</v>
      </c>
      <c r="K4" s="23"/>
      <c r="M4" s="24">
        <v>6</v>
      </c>
      <c r="N4" s="25">
        <v>6</v>
      </c>
      <c r="O4" s="26">
        <f t="shared" ref="O4:O16" si="2">IF(N4=1,INT(E4*$S$1*100)/100,E4)</f>
        <v>1</v>
      </c>
      <c r="P4" s="27">
        <f t="shared" si="0"/>
        <v>1</v>
      </c>
      <c r="Q4" s="28">
        <f t="shared" ref="Q4:Q16" si="3">O4-E4</f>
        <v>0</v>
      </c>
      <c r="R4" s="29">
        <f t="shared" ref="R4:R16" si="4">IF(E4&lt;&gt;0,Q4/E4,0)</f>
        <v>0</v>
      </c>
      <c r="T4" s="31">
        <f t="shared" si="1"/>
        <v>1</v>
      </c>
      <c r="U4" s="32">
        <f t="shared" si="1"/>
        <v>1</v>
      </c>
      <c r="V4" s="32">
        <f t="shared" si="1"/>
        <v>0</v>
      </c>
      <c r="W4" s="32">
        <f t="shared" si="1"/>
        <v>0</v>
      </c>
    </row>
    <row r="5" spans="1:195" ht="76.5" x14ac:dyDescent="0.25">
      <c r="A5" s="18" t="s">
        <v>433</v>
      </c>
      <c r="B5" s="18" t="s">
        <v>468</v>
      </c>
      <c r="C5" s="18" t="s">
        <v>475</v>
      </c>
      <c r="D5" s="18" t="s">
        <v>473</v>
      </c>
      <c r="E5" s="20">
        <v>0.2</v>
      </c>
      <c r="F5" s="21">
        <v>0.2</v>
      </c>
      <c r="K5" s="23"/>
      <c r="M5" s="24">
        <v>6</v>
      </c>
      <c r="N5" s="25">
        <v>6</v>
      </c>
      <c r="O5" s="26">
        <f t="shared" si="2"/>
        <v>0.2</v>
      </c>
      <c r="P5" s="27">
        <f t="shared" si="0"/>
        <v>0.2</v>
      </c>
      <c r="Q5" s="28">
        <f t="shared" si="3"/>
        <v>0</v>
      </c>
      <c r="R5" s="29">
        <f t="shared" si="4"/>
        <v>0</v>
      </c>
      <c r="T5" s="31">
        <f t="shared" si="1"/>
        <v>0.2</v>
      </c>
      <c r="U5" s="32">
        <f t="shared" si="1"/>
        <v>0.2</v>
      </c>
      <c r="V5" s="32">
        <f t="shared" si="1"/>
        <v>0</v>
      </c>
      <c r="W5" s="32">
        <f t="shared" si="1"/>
        <v>0</v>
      </c>
    </row>
    <row r="6" spans="1:195" s="39" customFormat="1" ht="76.5" x14ac:dyDescent="0.25">
      <c r="A6" s="18" t="s">
        <v>433</v>
      </c>
      <c r="B6" s="18" t="s">
        <v>468</v>
      </c>
      <c r="C6" s="18" t="s">
        <v>476</v>
      </c>
      <c r="D6" s="18" t="s">
        <v>473</v>
      </c>
      <c r="E6" s="20">
        <v>2.2000000000000002</v>
      </c>
      <c r="F6" s="21">
        <v>2.2000000000000002</v>
      </c>
      <c r="G6" s="21"/>
      <c r="H6" s="18"/>
      <c r="I6" s="23"/>
      <c r="J6" s="23"/>
      <c r="K6" s="23"/>
      <c r="L6" s="18"/>
      <c r="M6" s="24">
        <v>6</v>
      </c>
      <c r="N6" s="25">
        <v>6</v>
      </c>
      <c r="O6" s="26">
        <f t="shared" si="2"/>
        <v>2.2000000000000002</v>
      </c>
      <c r="P6" s="27">
        <f t="shared" si="0"/>
        <v>2.2000000000000002</v>
      </c>
      <c r="Q6" s="28">
        <f t="shared" si="3"/>
        <v>0</v>
      </c>
      <c r="R6" s="29">
        <f t="shared" si="4"/>
        <v>0</v>
      </c>
      <c r="S6" s="30"/>
      <c r="T6" s="31">
        <f t="shared" si="1"/>
        <v>2.2000000000000002</v>
      </c>
      <c r="U6" s="32">
        <f t="shared" si="1"/>
        <v>2.2000000000000002</v>
      </c>
      <c r="V6" s="32">
        <f t="shared" si="1"/>
        <v>0</v>
      </c>
      <c r="W6" s="32">
        <f t="shared" si="1"/>
        <v>0</v>
      </c>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row>
    <row r="7" spans="1:195" s="39" customFormat="1" ht="76.5" x14ac:dyDescent="0.25">
      <c r="A7" s="18" t="s">
        <v>433</v>
      </c>
      <c r="B7" s="18" t="s">
        <v>468</v>
      </c>
      <c r="C7" s="18" t="s">
        <v>477</v>
      </c>
      <c r="D7" s="18" t="s">
        <v>473</v>
      </c>
      <c r="E7" s="20">
        <v>10</v>
      </c>
      <c r="F7" s="21">
        <v>10</v>
      </c>
      <c r="G7" s="21"/>
      <c r="H7" s="18"/>
      <c r="I7" s="23"/>
      <c r="J7" s="23"/>
      <c r="K7" s="23"/>
      <c r="L7" s="18"/>
      <c r="M7" s="24">
        <v>6</v>
      </c>
      <c r="N7" s="25">
        <v>6</v>
      </c>
      <c r="O7" s="26">
        <f t="shared" si="2"/>
        <v>10</v>
      </c>
      <c r="P7" s="27">
        <f t="shared" si="0"/>
        <v>10</v>
      </c>
      <c r="Q7" s="28">
        <f t="shared" si="3"/>
        <v>0</v>
      </c>
      <c r="R7" s="29">
        <f t="shared" si="4"/>
        <v>0</v>
      </c>
      <c r="S7" s="30"/>
      <c r="T7" s="31">
        <f t="shared" si="1"/>
        <v>10</v>
      </c>
      <c r="U7" s="32">
        <f t="shared" si="1"/>
        <v>10</v>
      </c>
      <c r="V7" s="32">
        <f t="shared" si="1"/>
        <v>0</v>
      </c>
      <c r="W7" s="32">
        <f t="shared" si="1"/>
        <v>0</v>
      </c>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row>
    <row r="8" spans="1:195" s="39" customFormat="1" ht="76.5" x14ac:dyDescent="0.25">
      <c r="A8" s="18" t="s">
        <v>433</v>
      </c>
      <c r="B8" s="18" t="s">
        <v>468</v>
      </c>
      <c r="C8" s="18" t="s">
        <v>478</v>
      </c>
      <c r="D8" s="18" t="s">
        <v>473</v>
      </c>
      <c r="E8" s="20">
        <v>1.5</v>
      </c>
      <c r="F8" s="21">
        <v>1.5</v>
      </c>
      <c r="G8" s="21"/>
      <c r="H8" s="18"/>
      <c r="I8" s="23"/>
      <c r="J8" s="23"/>
      <c r="K8" s="23"/>
      <c r="L8" s="18"/>
      <c r="M8" s="24">
        <v>6</v>
      </c>
      <c r="N8" s="25">
        <v>6</v>
      </c>
      <c r="O8" s="26">
        <f t="shared" si="2"/>
        <v>1.5</v>
      </c>
      <c r="P8" s="27">
        <f t="shared" si="0"/>
        <v>1.5</v>
      </c>
      <c r="Q8" s="28">
        <f t="shared" si="3"/>
        <v>0</v>
      </c>
      <c r="R8" s="29">
        <f t="shared" si="4"/>
        <v>0</v>
      </c>
      <c r="S8" s="30"/>
      <c r="T8" s="31">
        <f t="shared" si="1"/>
        <v>1.5</v>
      </c>
      <c r="U8" s="32">
        <f t="shared" si="1"/>
        <v>1.5</v>
      </c>
      <c r="V8" s="32">
        <f t="shared" si="1"/>
        <v>0</v>
      </c>
      <c r="W8" s="32">
        <f t="shared" si="1"/>
        <v>0</v>
      </c>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row>
    <row r="9" spans="1:195" s="39" customFormat="1" ht="76.5" x14ac:dyDescent="0.25">
      <c r="A9" s="18" t="s">
        <v>433</v>
      </c>
      <c r="B9" s="18" t="s">
        <v>468</v>
      </c>
      <c r="C9" s="18" t="s">
        <v>479</v>
      </c>
      <c r="D9" s="18" t="s">
        <v>473</v>
      </c>
      <c r="E9" s="20">
        <v>1</v>
      </c>
      <c r="F9" s="21">
        <v>1</v>
      </c>
      <c r="G9" s="21"/>
      <c r="H9" s="18"/>
      <c r="I9" s="23"/>
      <c r="J9" s="23"/>
      <c r="K9" s="23"/>
      <c r="L9" s="18"/>
      <c r="M9" s="24">
        <v>6</v>
      </c>
      <c r="N9" s="25">
        <v>6</v>
      </c>
      <c r="O9" s="26">
        <f t="shared" si="2"/>
        <v>1</v>
      </c>
      <c r="P9" s="27">
        <f t="shared" si="0"/>
        <v>1</v>
      </c>
      <c r="Q9" s="28">
        <f t="shared" si="3"/>
        <v>0</v>
      </c>
      <c r="R9" s="29">
        <f t="shared" si="4"/>
        <v>0</v>
      </c>
      <c r="S9" s="30"/>
      <c r="T9" s="31">
        <f t="shared" si="1"/>
        <v>1</v>
      </c>
      <c r="U9" s="32">
        <f t="shared" si="1"/>
        <v>1</v>
      </c>
      <c r="V9" s="32">
        <f t="shared" si="1"/>
        <v>0</v>
      </c>
      <c r="W9" s="32">
        <f t="shared" si="1"/>
        <v>0</v>
      </c>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row>
    <row r="10" spans="1:195" s="39" customFormat="1" ht="76.5" x14ac:dyDescent="0.25">
      <c r="A10" s="18" t="s">
        <v>433</v>
      </c>
      <c r="B10" s="18" t="s">
        <v>468</v>
      </c>
      <c r="C10" s="18" t="s">
        <v>480</v>
      </c>
      <c r="D10" s="18" t="s">
        <v>473</v>
      </c>
      <c r="E10" s="20">
        <v>28.5</v>
      </c>
      <c r="F10" s="21">
        <v>28.5</v>
      </c>
      <c r="G10" s="21"/>
      <c r="H10" s="18"/>
      <c r="I10" s="23"/>
      <c r="J10" s="23"/>
      <c r="K10" s="23"/>
      <c r="L10" s="18"/>
      <c r="M10" s="24">
        <v>6</v>
      </c>
      <c r="N10" s="25">
        <v>6</v>
      </c>
      <c r="O10" s="26">
        <f t="shared" si="2"/>
        <v>28.5</v>
      </c>
      <c r="P10" s="27">
        <f t="shared" si="0"/>
        <v>28.5</v>
      </c>
      <c r="Q10" s="28">
        <f t="shared" si="3"/>
        <v>0</v>
      </c>
      <c r="R10" s="29">
        <f t="shared" si="4"/>
        <v>0</v>
      </c>
      <c r="S10" s="30"/>
      <c r="T10" s="31">
        <f t="shared" si="1"/>
        <v>28.5</v>
      </c>
      <c r="U10" s="32">
        <f t="shared" si="1"/>
        <v>28.5</v>
      </c>
      <c r="V10" s="32">
        <f t="shared" si="1"/>
        <v>0</v>
      </c>
      <c r="W10" s="32">
        <f t="shared" si="1"/>
        <v>0</v>
      </c>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row>
    <row r="11" spans="1:195" s="39" customFormat="1" ht="76.5" x14ac:dyDescent="0.25">
      <c r="A11" s="18" t="s">
        <v>433</v>
      </c>
      <c r="B11" s="18" t="s">
        <v>468</v>
      </c>
      <c r="C11" s="18" t="s">
        <v>481</v>
      </c>
      <c r="D11" s="18" t="s">
        <v>473</v>
      </c>
      <c r="E11" s="20">
        <v>35</v>
      </c>
      <c r="F11" s="83">
        <v>35</v>
      </c>
      <c r="G11" s="21"/>
      <c r="H11" s="18"/>
      <c r="I11" s="23"/>
      <c r="J11" s="23"/>
      <c r="K11" s="23"/>
      <c r="L11" s="18"/>
      <c r="M11" s="24">
        <v>6</v>
      </c>
      <c r="N11" s="25">
        <v>6</v>
      </c>
      <c r="O11" s="26">
        <f t="shared" si="2"/>
        <v>35</v>
      </c>
      <c r="P11" s="27">
        <f t="shared" si="0"/>
        <v>35</v>
      </c>
      <c r="Q11" s="28">
        <f t="shared" si="3"/>
        <v>0</v>
      </c>
      <c r="R11" s="29">
        <f t="shared" si="4"/>
        <v>0</v>
      </c>
      <c r="S11" s="30"/>
      <c r="T11" s="31">
        <f t="shared" si="1"/>
        <v>35</v>
      </c>
      <c r="U11" s="32">
        <f t="shared" si="1"/>
        <v>35</v>
      </c>
      <c r="V11" s="32">
        <f t="shared" si="1"/>
        <v>0</v>
      </c>
      <c r="W11" s="32">
        <f t="shared" si="1"/>
        <v>0</v>
      </c>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row>
    <row r="12" spans="1:195" s="39" customFormat="1" ht="76.5" x14ac:dyDescent="0.25">
      <c r="A12" s="18" t="s">
        <v>433</v>
      </c>
      <c r="B12" s="18" t="s">
        <v>468</v>
      </c>
      <c r="C12" s="18" t="s">
        <v>482</v>
      </c>
      <c r="D12" s="18" t="s">
        <v>473</v>
      </c>
      <c r="E12" s="20">
        <v>17.5</v>
      </c>
      <c r="F12" s="83">
        <v>17.5</v>
      </c>
      <c r="G12" s="21"/>
      <c r="H12" s="18"/>
      <c r="I12" s="23"/>
      <c r="J12" s="23"/>
      <c r="K12" s="23"/>
      <c r="L12" s="18"/>
      <c r="M12" s="24">
        <v>6</v>
      </c>
      <c r="N12" s="25">
        <v>6</v>
      </c>
      <c r="O12" s="26">
        <f t="shared" si="2"/>
        <v>17.5</v>
      </c>
      <c r="P12" s="27">
        <f t="shared" si="0"/>
        <v>17.5</v>
      </c>
      <c r="Q12" s="28">
        <f t="shared" si="3"/>
        <v>0</v>
      </c>
      <c r="R12" s="29">
        <f t="shared" si="4"/>
        <v>0</v>
      </c>
      <c r="S12" s="30"/>
      <c r="T12" s="31">
        <f t="shared" si="1"/>
        <v>17.5</v>
      </c>
      <c r="U12" s="32">
        <f t="shared" si="1"/>
        <v>17.5</v>
      </c>
      <c r="V12" s="32">
        <f t="shared" si="1"/>
        <v>0</v>
      </c>
      <c r="W12" s="32">
        <f t="shared" si="1"/>
        <v>0</v>
      </c>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row>
    <row r="13" spans="1:195" s="39" customFormat="1" ht="76.5" x14ac:dyDescent="0.25">
      <c r="A13" s="18" t="s">
        <v>433</v>
      </c>
      <c r="B13" s="18" t="s">
        <v>468</v>
      </c>
      <c r="C13" s="18" t="s">
        <v>483</v>
      </c>
      <c r="D13" s="18" t="s">
        <v>473</v>
      </c>
      <c r="E13" s="20">
        <v>13.5</v>
      </c>
      <c r="F13" s="83">
        <v>13.5</v>
      </c>
      <c r="G13" s="21"/>
      <c r="H13" s="18"/>
      <c r="I13" s="23"/>
      <c r="J13" s="23"/>
      <c r="K13" s="23"/>
      <c r="L13" s="18"/>
      <c r="M13" s="24">
        <v>6</v>
      </c>
      <c r="N13" s="25">
        <v>6</v>
      </c>
      <c r="O13" s="26">
        <f t="shared" si="2"/>
        <v>13.5</v>
      </c>
      <c r="P13" s="27">
        <f t="shared" si="0"/>
        <v>13.5</v>
      </c>
      <c r="Q13" s="28">
        <f t="shared" si="3"/>
        <v>0</v>
      </c>
      <c r="R13" s="29">
        <f t="shared" si="4"/>
        <v>0</v>
      </c>
      <c r="S13" s="30"/>
      <c r="T13" s="31">
        <f t="shared" si="1"/>
        <v>13.5</v>
      </c>
      <c r="U13" s="32">
        <f t="shared" si="1"/>
        <v>13.5</v>
      </c>
      <c r="V13" s="32">
        <f t="shared" si="1"/>
        <v>0</v>
      </c>
      <c r="W13" s="32">
        <f t="shared" si="1"/>
        <v>0</v>
      </c>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row>
    <row r="14" spans="1:195" s="39" customFormat="1" ht="76.5" x14ac:dyDescent="0.25">
      <c r="A14" s="18" t="s">
        <v>433</v>
      </c>
      <c r="B14" s="18" t="s">
        <v>468</v>
      </c>
      <c r="C14" s="18" t="s">
        <v>484</v>
      </c>
      <c r="D14" s="18" t="s">
        <v>473</v>
      </c>
      <c r="E14" s="20">
        <v>11</v>
      </c>
      <c r="F14" s="83">
        <v>11</v>
      </c>
      <c r="G14" s="21"/>
      <c r="H14" s="18"/>
      <c r="I14" s="23"/>
      <c r="J14" s="23"/>
      <c r="K14" s="23"/>
      <c r="L14" s="18"/>
      <c r="M14" s="24">
        <v>6</v>
      </c>
      <c r="N14" s="25">
        <v>6</v>
      </c>
      <c r="O14" s="26">
        <f t="shared" si="2"/>
        <v>11</v>
      </c>
      <c r="P14" s="27">
        <f t="shared" si="0"/>
        <v>11</v>
      </c>
      <c r="Q14" s="28">
        <f t="shared" si="3"/>
        <v>0</v>
      </c>
      <c r="R14" s="29">
        <f t="shared" si="4"/>
        <v>0</v>
      </c>
      <c r="S14" s="30"/>
      <c r="T14" s="31">
        <f t="shared" si="1"/>
        <v>11</v>
      </c>
      <c r="U14" s="32">
        <f t="shared" si="1"/>
        <v>11</v>
      </c>
      <c r="V14" s="32">
        <f t="shared" si="1"/>
        <v>0</v>
      </c>
      <c r="W14" s="32">
        <f t="shared" si="1"/>
        <v>0</v>
      </c>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row>
    <row r="15" spans="1:195" s="39" customFormat="1" ht="76.5" x14ac:dyDescent="0.25">
      <c r="A15" s="18" t="s">
        <v>433</v>
      </c>
      <c r="B15" s="18" t="s">
        <v>468</v>
      </c>
      <c r="C15" s="18" t="s">
        <v>485</v>
      </c>
      <c r="D15" s="18" t="s">
        <v>473</v>
      </c>
      <c r="E15" s="20">
        <v>1.35</v>
      </c>
      <c r="F15" s="83">
        <v>1.35</v>
      </c>
      <c r="G15" s="21"/>
      <c r="H15" s="18"/>
      <c r="I15" s="23"/>
      <c r="J15" s="23"/>
      <c r="K15" s="23"/>
      <c r="L15" s="18"/>
      <c r="M15" s="24">
        <v>6</v>
      </c>
      <c r="N15" s="25">
        <v>6</v>
      </c>
      <c r="O15" s="26">
        <f t="shared" si="2"/>
        <v>1.35</v>
      </c>
      <c r="P15" s="27">
        <f t="shared" si="0"/>
        <v>1.35</v>
      </c>
      <c r="Q15" s="28">
        <f t="shared" si="3"/>
        <v>0</v>
      </c>
      <c r="R15" s="29">
        <f t="shared" si="4"/>
        <v>0</v>
      </c>
      <c r="S15" s="30"/>
      <c r="T15" s="31">
        <f t="shared" si="1"/>
        <v>1.35</v>
      </c>
      <c r="U15" s="32">
        <f t="shared" si="1"/>
        <v>1.35</v>
      </c>
      <c r="V15" s="32">
        <f t="shared" si="1"/>
        <v>0</v>
      </c>
      <c r="W15" s="32">
        <f t="shared" si="1"/>
        <v>0</v>
      </c>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row>
    <row r="16" spans="1:195" s="39" customFormat="1" ht="76.5" x14ac:dyDescent="0.25">
      <c r="A16" s="18" t="s">
        <v>433</v>
      </c>
      <c r="B16" s="18" t="s">
        <v>468</v>
      </c>
      <c r="C16" s="18" t="s">
        <v>486</v>
      </c>
      <c r="D16" s="18" t="s">
        <v>473</v>
      </c>
      <c r="E16" s="20">
        <v>0.85</v>
      </c>
      <c r="F16" s="83">
        <v>0.85</v>
      </c>
      <c r="G16" s="21"/>
      <c r="H16" s="18"/>
      <c r="I16" s="23"/>
      <c r="J16" s="23"/>
      <c r="K16" s="23"/>
      <c r="L16" s="18"/>
      <c r="M16" s="24">
        <v>6</v>
      </c>
      <c r="N16" s="25">
        <v>6</v>
      </c>
      <c r="O16" s="26">
        <f t="shared" si="2"/>
        <v>0.85</v>
      </c>
      <c r="P16" s="27">
        <f t="shared" si="0"/>
        <v>0.85</v>
      </c>
      <c r="Q16" s="28">
        <f t="shared" si="3"/>
        <v>0</v>
      </c>
      <c r="R16" s="29">
        <f t="shared" si="4"/>
        <v>0</v>
      </c>
      <c r="S16" s="30"/>
      <c r="T16" s="31">
        <f t="shared" si="1"/>
        <v>0.85</v>
      </c>
      <c r="U16" s="32">
        <f t="shared" si="1"/>
        <v>0.85</v>
      </c>
      <c r="V16" s="32">
        <f t="shared" si="1"/>
        <v>0</v>
      </c>
      <c r="W16" s="32">
        <f t="shared" si="1"/>
        <v>0</v>
      </c>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row>
    <row r="17" spans="1:195" s="39" customFormat="1" ht="76.5" x14ac:dyDescent="0.25">
      <c r="A17" s="18" t="s">
        <v>433</v>
      </c>
      <c r="B17" s="18" t="s">
        <v>468</v>
      </c>
      <c r="C17" s="18" t="s">
        <v>487</v>
      </c>
      <c r="D17" s="18" t="s">
        <v>473</v>
      </c>
      <c r="E17" s="20" t="s">
        <v>488</v>
      </c>
      <c r="F17" s="21" t="s">
        <v>488</v>
      </c>
      <c r="G17" s="21"/>
      <c r="H17" s="18"/>
      <c r="I17" s="23"/>
      <c r="J17" s="23"/>
      <c r="K17" s="23"/>
      <c r="L17" s="18"/>
      <c r="M17" s="24">
        <v>6</v>
      </c>
      <c r="N17" s="25">
        <v>6</v>
      </c>
      <c r="O17" s="40" t="str">
        <f>E17</f>
        <v>20% of personnel charges</v>
      </c>
      <c r="P17" s="27" t="str">
        <f t="shared" si="0"/>
        <v>20% of personnel charges</v>
      </c>
      <c r="Q17" s="28">
        <v>0</v>
      </c>
      <c r="R17" s="29">
        <v>0</v>
      </c>
      <c r="S17" s="30"/>
      <c r="T17" s="31" t="str">
        <f t="shared" si="1"/>
        <v>20% of personnel charges</v>
      </c>
      <c r="U17" s="32" t="str">
        <f t="shared" si="1"/>
        <v>20% of personnel charges</v>
      </c>
      <c r="V17" s="32">
        <f t="shared" si="1"/>
        <v>0</v>
      </c>
      <c r="W17" s="32">
        <f t="shared" si="1"/>
        <v>0</v>
      </c>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row>
    <row r="18" spans="1:195" s="39" customFormat="1" ht="76.5" x14ac:dyDescent="0.25">
      <c r="A18" s="18" t="s">
        <v>433</v>
      </c>
      <c r="B18" s="18" t="s">
        <v>468</v>
      </c>
      <c r="C18" s="18" t="s">
        <v>489</v>
      </c>
      <c r="D18" s="18" t="s">
        <v>473</v>
      </c>
      <c r="E18" s="20">
        <v>0.5</v>
      </c>
      <c r="F18" s="21">
        <v>0.5</v>
      </c>
      <c r="G18" s="21"/>
      <c r="H18" s="18"/>
      <c r="I18" s="23"/>
      <c r="J18" s="23"/>
      <c r="K18" s="23"/>
      <c r="L18" s="18"/>
      <c r="M18" s="24">
        <v>6</v>
      </c>
      <c r="N18" s="25">
        <v>6</v>
      </c>
      <c r="O18" s="26">
        <f>IF(N18=1,INT(E18*$S$1*100)/100,E18)</f>
        <v>0.5</v>
      </c>
      <c r="P18" s="27">
        <f t="shared" si="0"/>
        <v>0.5</v>
      </c>
      <c r="Q18" s="28">
        <f>O18-E18</f>
        <v>0</v>
      </c>
      <c r="R18" s="29">
        <f>IF(E18&lt;&gt;0,Q18/E18,0)</f>
        <v>0</v>
      </c>
      <c r="S18" s="30"/>
      <c r="T18" s="31">
        <f t="shared" si="1"/>
        <v>0.5</v>
      </c>
      <c r="U18" s="32">
        <f t="shared" si="1"/>
        <v>0.5</v>
      </c>
      <c r="V18" s="32">
        <f t="shared" si="1"/>
        <v>0</v>
      </c>
      <c r="W18" s="32">
        <f t="shared" si="1"/>
        <v>0</v>
      </c>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row>
    <row r="19" spans="1:195" s="39" customFormat="1" ht="76.5" x14ac:dyDescent="0.25">
      <c r="A19" s="18" t="s">
        <v>433</v>
      </c>
      <c r="B19" s="18" t="s">
        <v>468</v>
      </c>
      <c r="C19" s="18" t="s">
        <v>490</v>
      </c>
      <c r="D19" s="18" t="s">
        <v>473</v>
      </c>
      <c r="E19" s="20">
        <v>15</v>
      </c>
      <c r="F19" s="21">
        <v>15</v>
      </c>
      <c r="G19" s="21"/>
      <c r="H19" s="18"/>
      <c r="I19" s="23"/>
      <c r="J19" s="23"/>
      <c r="K19" s="23"/>
      <c r="L19" s="18"/>
      <c r="M19" s="24">
        <v>6</v>
      </c>
      <c r="N19" s="25">
        <v>6</v>
      </c>
      <c r="O19" s="26">
        <f>IF(N19=1,INT(E19*$S$1*100)/100,E19)</f>
        <v>15</v>
      </c>
      <c r="P19" s="27">
        <f t="shared" si="0"/>
        <v>15</v>
      </c>
      <c r="Q19" s="28">
        <f>O19-E19</f>
        <v>0</v>
      </c>
      <c r="R19" s="29">
        <f>IF(E19&lt;&gt;0,Q19/E19,0)</f>
        <v>0</v>
      </c>
      <c r="S19" s="30"/>
      <c r="T19" s="31">
        <f t="shared" si="1"/>
        <v>15</v>
      </c>
      <c r="U19" s="32">
        <f t="shared" si="1"/>
        <v>15</v>
      </c>
      <c r="V19" s="32">
        <f t="shared" si="1"/>
        <v>0</v>
      </c>
      <c r="W19" s="32">
        <f t="shared" si="1"/>
        <v>0</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row>
    <row r="20" spans="1:195" s="39" customFormat="1" ht="76.5" x14ac:dyDescent="0.25">
      <c r="A20" s="18" t="s">
        <v>433</v>
      </c>
      <c r="B20" s="18" t="s">
        <v>468</v>
      </c>
      <c r="C20" s="18" t="s">
        <v>491</v>
      </c>
      <c r="D20" s="18" t="s">
        <v>473</v>
      </c>
      <c r="E20" s="20" t="s">
        <v>437</v>
      </c>
      <c r="F20" s="44" t="s">
        <v>437</v>
      </c>
      <c r="G20" s="21"/>
      <c r="H20" s="18"/>
      <c r="I20" s="23"/>
      <c r="J20" s="23"/>
      <c r="K20" s="23"/>
      <c r="L20" s="18"/>
      <c r="M20" s="24">
        <v>6</v>
      </c>
      <c r="N20" s="25">
        <v>6</v>
      </c>
      <c r="O20" s="40" t="str">
        <f>E20</f>
        <v>Actual cost</v>
      </c>
      <c r="P20" s="27" t="str">
        <f t="shared" si="0"/>
        <v>Actual cost</v>
      </c>
      <c r="Q20" s="28">
        <v>0</v>
      </c>
      <c r="R20" s="29">
        <v>0</v>
      </c>
      <c r="S20" s="30"/>
      <c r="T20" s="31" t="str">
        <f t="shared" si="1"/>
        <v>Actual cost</v>
      </c>
      <c r="U20" s="32" t="str">
        <f t="shared" si="1"/>
        <v>Actual cost</v>
      </c>
      <c r="V20" s="32">
        <f t="shared" si="1"/>
        <v>0</v>
      </c>
      <c r="W20" s="32">
        <f t="shared" si="1"/>
        <v>0</v>
      </c>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row>
    <row r="21" spans="1:195" s="39" customFormat="1" ht="76.5" x14ac:dyDescent="0.25">
      <c r="A21" s="18" t="s">
        <v>433</v>
      </c>
      <c r="B21" s="18" t="s">
        <v>468</v>
      </c>
      <c r="C21" s="18" t="s">
        <v>492</v>
      </c>
      <c r="D21" s="18" t="s">
        <v>473</v>
      </c>
      <c r="E21" s="20" t="s">
        <v>437</v>
      </c>
      <c r="F21" s="44" t="s">
        <v>437</v>
      </c>
      <c r="G21" s="21"/>
      <c r="H21" s="18"/>
      <c r="I21" s="23"/>
      <c r="J21" s="23"/>
      <c r="K21" s="23"/>
      <c r="L21" s="18"/>
      <c r="M21" s="24">
        <v>6</v>
      </c>
      <c r="N21" s="25">
        <v>6</v>
      </c>
      <c r="O21" s="40" t="str">
        <f>E21</f>
        <v>Actual cost</v>
      </c>
      <c r="P21" s="27" t="str">
        <f t="shared" si="0"/>
        <v>Actual cost</v>
      </c>
      <c r="Q21" s="28">
        <v>0</v>
      </c>
      <c r="R21" s="29">
        <v>0</v>
      </c>
      <c r="S21" s="30"/>
      <c r="T21" s="31" t="str">
        <f t="shared" si="1"/>
        <v>Actual cost</v>
      </c>
      <c r="U21" s="32" t="str">
        <f t="shared" si="1"/>
        <v>Actual cost</v>
      </c>
      <c r="V21" s="32">
        <f t="shared" si="1"/>
        <v>0</v>
      </c>
      <c r="W21" s="32">
        <f t="shared" si="1"/>
        <v>0</v>
      </c>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row>
    <row r="22" spans="1:195" s="72" customFormat="1" ht="76.5" x14ac:dyDescent="0.25">
      <c r="A22" s="18" t="s">
        <v>433</v>
      </c>
      <c r="B22" s="18" t="s">
        <v>468</v>
      </c>
      <c r="C22" s="18" t="s">
        <v>493</v>
      </c>
      <c r="D22" s="18" t="s">
        <v>473</v>
      </c>
      <c r="E22" s="20">
        <v>0.1</v>
      </c>
      <c r="F22" s="21">
        <v>0.1</v>
      </c>
      <c r="G22" s="21"/>
      <c r="H22" s="18"/>
      <c r="I22" s="23"/>
      <c r="J22" s="23"/>
      <c r="K22" s="23"/>
      <c r="L22" s="18"/>
      <c r="M22" s="24">
        <v>6</v>
      </c>
      <c r="N22" s="25">
        <v>6</v>
      </c>
      <c r="O22" s="26">
        <f t="shared" ref="O22:O27" si="5">IF(N22=1,INT(E22*$S$1*100)/100,E22)</f>
        <v>0.1</v>
      </c>
      <c r="P22" s="27">
        <f t="shared" si="0"/>
        <v>0.1</v>
      </c>
      <c r="Q22" s="28">
        <f t="shared" ref="Q22:Q27" si="6">O22-E22</f>
        <v>0</v>
      </c>
      <c r="R22" s="29">
        <f t="shared" ref="R22:R27" si="7">IF(E22&lt;&gt;0,Q22/E22,0)</f>
        <v>0</v>
      </c>
      <c r="S22" s="30"/>
      <c r="T22" s="31">
        <f t="shared" si="1"/>
        <v>0.1</v>
      </c>
      <c r="U22" s="32">
        <f t="shared" si="1"/>
        <v>0.1</v>
      </c>
      <c r="V22" s="32">
        <f t="shared" si="1"/>
        <v>0</v>
      </c>
      <c r="W22" s="32">
        <f t="shared" si="1"/>
        <v>0</v>
      </c>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row>
    <row r="23" spans="1:195" s="72" customFormat="1" ht="76.5" x14ac:dyDescent="0.25">
      <c r="A23" s="18" t="s">
        <v>433</v>
      </c>
      <c r="B23" s="18" t="s">
        <v>468</v>
      </c>
      <c r="C23" s="18" t="s">
        <v>494</v>
      </c>
      <c r="D23" s="18" t="s">
        <v>473</v>
      </c>
      <c r="E23" s="20">
        <v>45</v>
      </c>
      <c r="F23" s="83">
        <v>45</v>
      </c>
      <c r="G23" s="21"/>
      <c r="H23" s="18"/>
      <c r="I23" s="23"/>
      <c r="J23" s="23"/>
      <c r="K23" s="23"/>
      <c r="L23" s="18"/>
      <c r="M23" s="24">
        <v>6</v>
      </c>
      <c r="N23" s="25">
        <v>6</v>
      </c>
      <c r="O23" s="26">
        <f t="shared" si="5"/>
        <v>45</v>
      </c>
      <c r="P23" s="27">
        <f t="shared" si="0"/>
        <v>45</v>
      </c>
      <c r="Q23" s="28">
        <f t="shared" si="6"/>
        <v>0</v>
      </c>
      <c r="R23" s="29">
        <f t="shared" si="7"/>
        <v>0</v>
      </c>
      <c r="S23" s="30"/>
      <c r="T23" s="31">
        <f t="shared" si="1"/>
        <v>45</v>
      </c>
      <c r="U23" s="32">
        <f t="shared" si="1"/>
        <v>45</v>
      </c>
      <c r="V23" s="32">
        <f t="shared" si="1"/>
        <v>0</v>
      </c>
      <c r="W23" s="32">
        <f t="shared" si="1"/>
        <v>0</v>
      </c>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row>
    <row r="24" spans="1:195" s="72" customFormat="1" ht="76.5" x14ac:dyDescent="0.25">
      <c r="A24" s="18" t="s">
        <v>433</v>
      </c>
      <c r="B24" s="18" t="s">
        <v>468</v>
      </c>
      <c r="C24" s="18" t="s">
        <v>495</v>
      </c>
      <c r="D24" s="18" t="s">
        <v>473</v>
      </c>
      <c r="E24" s="20">
        <v>38</v>
      </c>
      <c r="F24" s="83">
        <v>38</v>
      </c>
      <c r="G24" s="21"/>
      <c r="H24" s="18"/>
      <c r="I24" s="23"/>
      <c r="J24" s="23"/>
      <c r="K24" s="23"/>
      <c r="L24" s="18"/>
      <c r="M24" s="24">
        <v>6</v>
      </c>
      <c r="N24" s="25">
        <v>6</v>
      </c>
      <c r="O24" s="26">
        <f t="shared" si="5"/>
        <v>38</v>
      </c>
      <c r="P24" s="27">
        <f t="shared" si="0"/>
        <v>38</v>
      </c>
      <c r="Q24" s="28">
        <f t="shared" si="6"/>
        <v>0</v>
      </c>
      <c r="R24" s="29">
        <f t="shared" si="7"/>
        <v>0</v>
      </c>
      <c r="S24" s="30"/>
      <c r="T24" s="31">
        <f t="shared" si="1"/>
        <v>38</v>
      </c>
      <c r="U24" s="32">
        <f t="shared" si="1"/>
        <v>38</v>
      </c>
      <c r="V24" s="32">
        <f t="shared" si="1"/>
        <v>0</v>
      </c>
      <c r="W24" s="32">
        <f t="shared" si="1"/>
        <v>0</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row>
    <row r="25" spans="1:195" s="72" customFormat="1" ht="76.5" x14ac:dyDescent="0.25">
      <c r="A25" s="18" t="s">
        <v>433</v>
      </c>
      <c r="B25" s="18" t="s">
        <v>468</v>
      </c>
      <c r="C25" s="18" t="s">
        <v>496</v>
      </c>
      <c r="D25" s="18" t="s">
        <v>473</v>
      </c>
      <c r="E25" s="20">
        <v>2.5</v>
      </c>
      <c r="F25" s="83">
        <v>2.5</v>
      </c>
      <c r="G25" s="21"/>
      <c r="H25" s="18"/>
      <c r="I25" s="23"/>
      <c r="J25" s="23"/>
      <c r="K25" s="23"/>
      <c r="L25" s="18"/>
      <c r="M25" s="24">
        <v>6</v>
      </c>
      <c r="N25" s="25">
        <v>6</v>
      </c>
      <c r="O25" s="26">
        <f t="shared" si="5"/>
        <v>2.5</v>
      </c>
      <c r="P25" s="27">
        <f t="shared" si="0"/>
        <v>2.5</v>
      </c>
      <c r="Q25" s="28">
        <f t="shared" si="6"/>
        <v>0</v>
      </c>
      <c r="R25" s="29">
        <f t="shared" si="7"/>
        <v>0</v>
      </c>
      <c r="S25" s="30"/>
      <c r="T25" s="31">
        <f t="shared" si="1"/>
        <v>2.5</v>
      </c>
      <c r="U25" s="32">
        <f t="shared" si="1"/>
        <v>2.5</v>
      </c>
      <c r="V25" s="32">
        <f t="shared" si="1"/>
        <v>0</v>
      </c>
      <c r="W25" s="32">
        <f t="shared" si="1"/>
        <v>0</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row>
    <row r="26" spans="1:195" ht="51" x14ac:dyDescent="0.25">
      <c r="A26" s="35" t="s">
        <v>497</v>
      </c>
      <c r="B26" s="35" t="s">
        <v>468</v>
      </c>
      <c r="C26" s="22" t="s">
        <v>498</v>
      </c>
      <c r="D26" s="36" t="s">
        <v>499</v>
      </c>
      <c r="E26" s="37">
        <f>80*1.0323</f>
        <v>82.584000000000003</v>
      </c>
      <c r="F26" s="38">
        <v>80</v>
      </c>
      <c r="G26" s="62"/>
      <c r="H26" s="18" t="s">
        <v>42</v>
      </c>
      <c r="I26" s="23" t="s">
        <v>31</v>
      </c>
      <c r="K26" s="33">
        <v>40544</v>
      </c>
      <c r="M26" s="45">
        <v>1</v>
      </c>
      <c r="N26" s="23">
        <v>1</v>
      </c>
      <c r="O26" s="26">
        <f t="shared" si="5"/>
        <v>84.58</v>
      </c>
      <c r="P26" s="27">
        <f t="shared" si="0"/>
        <v>84.583600000000004</v>
      </c>
      <c r="Q26" s="28">
        <f t="shared" si="6"/>
        <v>1.9959999999999951</v>
      </c>
      <c r="R26" s="29">
        <f t="shared" si="7"/>
        <v>2.4169330620943463E-2</v>
      </c>
      <c r="T26" s="47">
        <f>IF(N26=1,ROUND(P26*$X$1*100,2)/100,P26)</f>
        <v>85.640200000000007</v>
      </c>
      <c r="U26" s="39">
        <f>IF(N26=1,INT(P26*$X$1*1000)/1000,P26)</f>
        <v>85.64</v>
      </c>
      <c r="V26" s="48">
        <f>U26-P26</f>
        <v>1.0563999999999965</v>
      </c>
      <c r="W26" s="49">
        <f>IF(P26&lt;&gt;0,V26/P26,0)</f>
        <v>1.2489418752571377E-2</v>
      </c>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row>
    <row r="27" spans="1:195" s="72" customFormat="1" ht="51" x14ac:dyDescent="0.25">
      <c r="A27" s="35" t="s">
        <v>497</v>
      </c>
      <c r="B27" s="35" t="s">
        <v>468</v>
      </c>
      <c r="C27" s="22" t="s">
        <v>500</v>
      </c>
      <c r="D27" s="36" t="s">
        <v>499</v>
      </c>
      <c r="E27" s="37">
        <f>80*1.0323</f>
        <v>82.584000000000003</v>
      </c>
      <c r="F27" s="38">
        <v>80</v>
      </c>
      <c r="G27" s="38"/>
      <c r="H27" s="18" t="s">
        <v>42</v>
      </c>
      <c r="I27" s="23" t="s">
        <v>31</v>
      </c>
      <c r="J27" s="23"/>
      <c r="K27" s="33">
        <v>40544</v>
      </c>
      <c r="L27" s="18"/>
      <c r="M27" s="45">
        <v>1</v>
      </c>
      <c r="N27" s="23">
        <v>1</v>
      </c>
      <c r="O27" s="26">
        <f t="shared" si="5"/>
        <v>84.58</v>
      </c>
      <c r="P27" s="27">
        <f t="shared" si="0"/>
        <v>84.583600000000004</v>
      </c>
      <c r="Q27" s="28">
        <f t="shared" si="6"/>
        <v>1.9959999999999951</v>
      </c>
      <c r="R27" s="29">
        <f t="shared" si="7"/>
        <v>2.4169330620943463E-2</v>
      </c>
      <c r="S27" s="30"/>
      <c r="T27" s="47">
        <f>IF(N27=1,ROUND(P27*$X$1*100,2)/100,P27)</f>
        <v>85.640200000000007</v>
      </c>
      <c r="U27" s="39">
        <f>IF(N27=1,INT(P27*$X$1*1000)/1000,P27)</f>
        <v>85.64</v>
      </c>
      <c r="V27" s="48">
        <f>U27-P27</f>
        <v>1.0563999999999965</v>
      </c>
      <c r="W27" s="49">
        <f>IF(P27&lt;&gt;0,V27/P27,0)</f>
        <v>1.2489418752571377E-2</v>
      </c>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row>
  </sheetData>
  <pageMargins left="0.25" right="0" top="0.5" bottom="0.25" header="0.3" footer="0.05"/>
  <pageSetup paperSize="5" fitToHeight="0" orientation="landscape" r:id="rId1"/>
  <headerFooter>
    <oddHeader>&amp;R&amp;P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N32"/>
  <sheetViews>
    <sheetView zoomScaleNormal="100" workbookViewId="0">
      <pane xSplit="3" ySplit="1" topLeftCell="P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89"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12.140625" style="90" customWidth="1"/>
    <col min="16" max="16" width="23.5703125" style="79" customWidth="1"/>
    <col min="17" max="17" width="11.5703125" style="27" customWidth="1"/>
    <col min="18" max="18" width="9.140625" style="30" customWidth="1"/>
    <col min="19" max="19" width="9.140625" style="29" customWidth="1"/>
    <col min="20" max="20" width="7.85546875" style="30" customWidth="1"/>
    <col min="21" max="21" width="16" style="18" customWidth="1"/>
    <col min="22" max="22" width="11.140625" style="18" customWidth="1"/>
    <col min="23" max="23" width="9.85546875" style="80" bestFit="1" customWidth="1"/>
    <col min="24" max="24" width="9.140625" style="81"/>
    <col min="25" max="25" width="13" style="18" bestFit="1" customWidth="1"/>
    <col min="26" max="16384" width="9.140625" style="18"/>
  </cols>
  <sheetData>
    <row r="1" spans="1:196" s="17" customFormat="1" ht="121.5" customHeight="1" thickBot="1" x14ac:dyDescent="0.3">
      <c r="A1" s="1" t="s">
        <v>0</v>
      </c>
      <c r="B1" s="1" t="s">
        <v>1</v>
      </c>
      <c r="C1" s="1" t="s">
        <v>2</v>
      </c>
      <c r="D1" s="2" t="s">
        <v>3</v>
      </c>
      <c r="E1" s="3" t="s">
        <v>4</v>
      </c>
      <c r="F1" s="4" t="s">
        <v>5</v>
      </c>
      <c r="G1" s="5" t="s">
        <v>6</v>
      </c>
      <c r="H1" s="6" t="s">
        <v>7</v>
      </c>
      <c r="I1" s="6" t="s">
        <v>8</v>
      </c>
      <c r="J1" s="6" t="s">
        <v>9</v>
      </c>
      <c r="K1" s="6" t="s">
        <v>10</v>
      </c>
      <c r="L1" s="6" t="s">
        <v>11</v>
      </c>
      <c r="M1" s="7" t="s">
        <v>12</v>
      </c>
      <c r="N1" s="8" t="s">
        <v>13</v>
      </c>
      <c r="O1" s="85" t="s">
        <v>501</v>
      </c>
      <c r="P1" s="9" t="s">
        <v>14</v>
      </c>
      <c r="Q1" s="10" t="s">
        <v>15</v>
      </c>
      <c r="R1" s="11" t="s">
        <v>16</v>
      </c>
      <c r="S1" s="12" t="s">
        <v>17</v>
      </c>
      <c r="T1" s="11">
        <v>1.024214</v>
      </c>
      <c r="U1" s="13" t="s">
        <v>18</v>
      </c>
      <c r="V1" s="10" t="s">
        <v>19</v>
      </c>
      <c r="W1" s="14" t="s">
        <v>16</v>
      </c>
      <c r="X1" s="15" t="s">
        <v>17</v>
      </c>
      <c r="Y1" s="16">
        <v>1.0124919999999999</v>
      </c>
    </row>
    <row r="2" spans="1:196" ht="38.25" x14ac:dyDescent="0.25">
      <c r="A2" s="35" t="s">
        <v>502</v>
      </c>
      <c r="B2" s="35" t="s">
        <v>503</v>
      </c>
      <c r="C2" s="22" t="s">
        <v>504</v>
      </c>
      <c r="D2" s="36" t="s">
        <v>505</v>
      </c>
      <c r="E2" s="20">
        <v>1000</v>
      </c>
      <c r="F2" s="38">
        <v>1000</v>
      </c>
      <c r="G2" s="38"/>
      <c r="H2" s="18" t="s">
        <v>506</v>
      </c>
      <c r="I2" s="23" t="s">
        <v>26</v>
      </c>
      <c r="J2" s="23" t="s">
        <v>26</v>
      </c>
      <c r="K2" s="33">
        <v>40725</v>
      </c>
      <c r="L2" s="18" t="s">
        <v>507</v>
      </c>
      <c r="M2" s="24">
        <v>6</v>
      </c>
      <c r="N2" s="25">
        <v>5</v>
      </c>
      <c r="O2" s="86"/>
      <c r="P2" s="26">
        <f t="shared" ref="P2:P19" si="0">IF(N2=1,INT(E2*$T$1*100)/100,E2)</f>
        <v>1000</v>
      </c>
      <c r="Q2" s="27">
        <f t="shared" ref="Q2:Q19" si="1">IF(N2=1,INT(E2*$T$1*10000)/10000,E2)</f>
        <v>1000</v>
      </c>
      <c r="R2" s="28">
        <f t="shared" ref="R2:R19" si="2">P2-E2</f>
        <v>0</v>
      </c>
      <c r="S2" s="29">
        <f t="shared" ref="S2:S19" si="3">IF(E2&lt;&gt;0,R2/E2,0)</f>
        <v>0</v>
      </c>
      <c r="U2" s="31">
        <f t="shared" ref="U2:X30" si="4">P2</f>
        <v>1000</v>
      </c>
      <c r="V2" s="32">
        <f t="shared" si="4"/>
        <v>1000</v>
      </c>
      <c r="W2" s="32">
        <f t="shared" si="4"/>
        <v>0</v>
      </c>
      <c r="X2" s="32">
        <f t="shared" si="4"/>
        <v>0</v>
      </c>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row>
    <row r="3" spans="1:196" ht="38.25" x14ac:dyDescent="0.25">
      <c r="A3" s="35" t="s">
        <v>502</v>
      </c>
      <c r="B3" s="35" t="s">
        <v>503</v>
      </c>
      <c r="C3" s="22" t="s">
        <v>508</v>
      </c>
      <c r="D3" s="36" t="s">
        <v>509</v>
      </c>
      <c r="E3" s="20">
        <v>1000</v>
      </c>
      <c r="F3" s="38">
        <v>1000</v>
      </c>
      <c r="G3" s="38"/>
      <c r="H3" s="18" t="s">
        <v>506</v>
      </c>
      <c r="I3" s="23" t="s">
        <v>26</v>
      </c>
      <c r="J3" s="23" t="s">
        <v>26</v>
      </c>
      <c r="K3" s="33">
        <v>40725</v>
      </c>
      <c r="L3" s="18" t="s">
        <v>507</v>
      </c>
      <c r="M3" s="24">
        <v>6</v>
      </c>
      <c r="N3" s="25">
        <v>5</v>
      </c>
      <c r="O3" s="86"/>
      <c r="P3" s="26">
        <f t="shared" si="0"/>
        <v>1000</v>
      </c>
      <c r="Q3" s="27">
        <f t="shared" si="1"/>
        <v>1000</v>
      </c>
      <c r="R3" s="28">
        <f t="shared" si="2"/>
        <v>0</v>
      </c>
      <c r="S3" s="29">
        <f t="shared" si="3"/>
        <v>0</v>
      </c>
      <c r="U3" s="31">
        <f t="shared" si="4"/>
        <v>1000</v>
      </c>
      <c r="V3" s="32">
        <f t="shared" si="4"/>
        <v>1000</v>
      </c>
      <c r="W3" s="32">
        <f t="shared" si="4"/>
        <v>0</v>
      </c>
      <c r="X3" s="32">
        <f t="shared" si="4"/>
        <v>0</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row>
    <row r="4" spans="1:196" ht="38.25" x14ac:dyDescent="0.25">
      <c r="A4" s="35" t="s">
        <v>502</v>
      </c>
      <c r="B4" s="35" t="s">
        <v>503</v>
      </c>
      <c r="C4" s="22" t="s">
        <v>510</v>
      </c>
      <c r="D4" s="36" t="s">
        <v>511</v>
      </c>
      <c r="E4" s="20">
        <v>65</v>
      </c>
      <c r="F4" s="38">
        <v>65</v>
      </c>
      <c r="G4" s="38"/>
      <c r="H4" s="18" t="s">
        <v>506</v>
      </c>
      <c r="I4" s="23" t="s">
        <v>26</v>
      </c>
      <c r="J4" s="23" t="s">
        <v>26</v>
      </c>
      <c r="K4" s="33">
        <v>40725</v>
      </c>
      <c r="L4" s="18" t="s">
        <v>507</v>
      </c>
      <c r="M4" s="24">
        <v>6</v>
      </c>
      <c r="N4" s="25">
        <v>5</v>
      </c>
      <c r="O4" s="86"/>
      <c r="P4" s="26">
        <f t="shared" si="0"/>
        <v>65</v>
      </c>
      <c r="Q4" s="27">
        <f t="shared" si="1"/>
        <v>65</v>
      </c>
      <c r="R4" s="28">
        <f t="shared" si="2"/>
        <v>0</v>
      </c>
      <c r="S4" s="29">
        <f t="shared" si="3"/>
        <v>0</v>
      </c>
      <c r="U4" s="31">
        <f t="shared" si="4"/>
        <v>65</v>
      </c>
      <c r="V4" s="32">
        <f t="shared" si="4"/>
        <v>65</v>
      </c>
      <c r="W4" s="32">
        <f t="shared" si="4"/>
        <v>0</v>
      </c>
      <c r="X4" s="32">
        <f t="shared" si="4"/>
        <v>0</v>
      </c>
    </row>
    <row r="5" spans="1:196" ht="38.25" x14ac:dyDescent="0.25">
      <c r="A5" s="35" t="s">
        <v>502</v>
      </c>
      <c r="B5" s="35" t="s">
        <v>503</v>
      </c>
      <c r="C5" s="22" t="s">
        <v>512</v>
      </c>
      <c r="D5" s="36" t="s">
        <v>513</v>
      </c>
      <c r="E5" s="20">
        <v>33.25</v>
      </c>
      <c r="F5" s="38">
        <v>33.25</v>
      </c>
      <c r="G5" s="38"/>
      <c r="H5" s="18" t="s">
        <v>506</v>
      </c>
      <c r="I5" s="23" t="s">
        <v>26</v>
      </c>
      <c r="J5" s="23" t="s">
        <v>26</v>
      </c>
      <c r="K5" s="33">
        <v>40725</v>
      </c>
      <c r="L5" s="18" t="s">
        <v>507</v>
      </c>
      <c r="M5" s="24">
        <v>6</v>
      </c>
      <c r="N5" s="25">
        <v>5</v>
      </c>
      <c r="O5" s="86"/>
      <c r="P5" s="26">
        <f t="shared" si="0"/>
        <v>33.25</v>
      </c>
      <c r="Q5" s="27">
        <f t="shared" si="1"/>
        <v>33.25</v>
      </c>
      <c r="R5" s="28">
        <f t="shared" si="2"/>
        <v>0</v>
      </c>
      <c r="S5" s="29">
        <f t="shared" si="3"/>
        <v>0</v>
      </c>
      <c r="U5" s="31">
        <f t="shared" si="4"/>
        <v>33.25</v>
      </c>
      <c r="V5" s="32">
        <f t="shared" si="4"/>
        <v>33.25</v>
      </c>
      <c r="W5" s="32">
        <f t="shared" si="4"/>
        <v>0</v>
      </c>
      <c r="X5" s="32">
        <f t="shared" si="4"/>
        <v>0</v>
      </c>
    </row>
    <row r="6" spans="1:196" ht="38.25" x14ac:dyDescent="0.25">
      <c r="A6" s="35" t="s">
        <v>502</v>
      </c>
      <c r="B6" s="35" t="s">
        <v>503</v>
      </c>
      <c r="C6" s="22" t="s">
        <v>514</v>
      </c>
      <c r="D6" s="36" t="s">
        <v>515</v>
      </c>
      <c r="E6" s="20">
        <v>0.7</v>
      </c>
      <c r="F6" s="38">
        <v>0.7</v>
      </c>
      <c r="G6" s="38"/>
      <c r="H6" s="18" t="s">
        <v>506</v>
      </c>
      <c r="I6" s="23" t="s">
        <v>26</v>
      </c>
      <c r="J6" s="23" t="s">
        <v>26</v>
      </c>
      <c r="K6" s="33">
        <v>40725</v>
      </c>
      <c r="L6" s="18" t="s">
        <v>507</v>
      </c>
      <c r="M6" s="24">
        <v>6</v>
      </c>
      <c r="N6" s="25">
        <v>5</v>
      </c>
      <c r="O6" s="86"/>
      <c r="P6" s="26">
        <f t="shared" si="0"/>
        <v>0.7</v>
      </c>
      <c r="Q6" s="27">
        <f t="shared" si="1"/>
        <v>0.7</v>
      </c>
      <c r="R6" s="28">
        <f t="shared" si="2"/>
        <v>0</v>
      </c>
      <c r="S6" s="29">
        <f t="shared" si="3"/>
        <v>0</v>
      </c>
      <c r="U6" s="31">
        <f t="shared" si="4"/>
        <v>0.7</v>
      </c>
      <c r="V6" s="32">
        <f t="shared" si="4"/>
        <v>0.7</v>
      </c>
      <c r="W6" s="32">
        <f t="shared" si="4"/>
        <v>0</v>
      </c>
      <c r="X6" s="32">
        <f t="shared" si="4"/>
        <v>0</v>
      </c>
    </row>
    <row r="7" spans="1:196" ht="38.25" x14ac:dyDescent="0.25">
      <c r="A7" s="35" t="s">
        <v>502</v>
      </c>
      <c r="B7" s="35" t="s">
        <v>503</v>
      </c>
      <c r="C7" s="22" t="s">
        <v>516</v>
      </c>
      <c r="D7" s="36" t="s">
        <v>517</v>
      </c>
      <c r="E7" s="20">
        <v>0.49</v>
      </c>
      <c r="F7" s="38">
        <v>0.49</v>
      </c>
      <c r="G7" s="38"/>
      <c r="H7" s="18" t="s">
        <v>506</v>
      </c>
      <c r="I7" s="23" t="s">
        <v>26</v>
      </c>
      <c r="J7" s="23" t="s">
        <v>26</v>
      </c>
      <c r="K7" s="33">
        <v>40725</v>
      </c>
      <c r="L7" s="18" t="s">
        <v>507</v>
      </c>
      <c r="M7" s="24">
        <v>6</v>
      </c>
      <c r="N7" s="25">
        <v>5</v>
      </c>
      <c r="O7" s="86"/>
      <c r="P7" s="26">
        <f t="shared" si="0"/>
        <v>0.49</v>
      </c>
      <c r="Q7" s="27">
        <f t="shared" si="1"/>
        <v>0.49</v>
      </c>
      <c r="R7" s="28">
        <f t="shared" si="2"/>
        <v>0</v>
      </c>
      <c r="S7" s="29">
        <f t="shared" si="3"/>
        <v>0</v>
      </c>
      <c r="U7" s="31">
        <f t="shared" si="4"/>
        <v>0.49</v>
      </c>
      <c r="V7" s="32">
        <f t="shared" si="4"/>
        <v>0.49</v>
      </c>
      <c r="W7" s="32">
        <f t="shared" si="4"/>
        <v>0</v>
      </c>
      <c r="X7" s="32">
        <f t="shared" si="4"/>
        <v>0</v>
      </c>
    </row>
    <row r="8" spans="1:196" ht="38.25" x14ac:dyDescent="0.25">
      <c r="A8" s="35" t="s">
        <v>502</v>
      </c>
      <c r="B8" s="35" t="s">
        <v>503</v>
      </c>
      <c r="C8" s="22" t="s">
        <v>518</v>
      </c>
      <c r="D8" s="36" t="s">
        <v>519</v>
      </c>
      <c r="E8" s="20">
        <v>11.39</v>
      </c>
      <c r="F8" s="38">
        <v>11.39</v>
      </c>
      <c r="G8" s="38"/>
      <c r="H8" s="18" t="s">
        <v>506</v>
      </c>
      <c r="I8" s="23" t="s">
        <v>26</v>
      </c>
      <c r="J8" s="23" t="s">
        <v>26</v>
      </c>
      <c r="K8" s="33">
        <v>40725</v>
      </c>
      <c r="L8" s="18" t="s">
        <v>507</v>
      </c>
      <c r="M8" s="24">
        <v>6</v>
      </c>
      <c r="N8" s="25">
        <v>5</v>
      </c>
      <c r="O8" s="86"/>
      <c r="P8" s="26">
        <f t="shared" si="0"/>
        <v>11.39</v>
      </c>
      <c r="Q8" s="27">
        <f t="shared" si="1"/>
        <v>11.39</v>
      </c>
      <c r="R8" s="28">
        <f t="shared" si="2"/>
        <v>0</v>
      </c>
      <c r="S8" s="29">
        <f t="shared" si="3"/>
        <v>0</v>
      </c>
      <c r="U8" s="31">
        <f t="shared" si="4"/>
        <v>11.39</v>
      </c>
      <c r="V8" s="32">
        <f t="shared" si="4"/>
        <v>11.39</v>
      </c>
      <c r="W8" s="32">
        <f t="shared" si="4"/>
        <v>0</v>
      </c>
      <c r="X8" s="32">
        <f t="shared" si="4"/>
        <v>0</v>
      </c>
    </row>
    <row r="9" spans="1:196" ht="38.25" x14ac:dyDescent="0.25">
      <c r="A9" s="35" t="s">
        <v>502</v>
      </c>
      <c r="B9" s="35" t="s">
        <v>503</v>
      </c>
      <c r="C9" s="22" t="s">
        <v>520</v>
      </c>
      <c r="D9" s="36" t="s">
        <v>521</v>
      </c>
      <c r="E9" s="20">
        <v>1.06</v>
      </c>
      <c r="F9" s="38">
        <v>1.06</v>
      </c>
      <c r="G9" s="38"/>
      <c r="H9" s="18" t="s">
        <v>506</v>
      </c>
      <c r="I9" s="23" t="s">
        <v>26</v>
      </c>
      <c r="J9" s="23" t="s">
        <v>26</v>
      </c>
      <c r="K9" s="33">
        <v>40725</v>
      </c>
      <c r="L9" s="18" t="s">
        <v>507</v>
      </c>
      <c r="M9" s="24">
        <v>6</v>
      </c>
      <c r="N9" s="25">
        <v>5</v>
      </c>
      <c r="O9" s="86"/>
      <c r="P9" s="26">
        <f t="shared" si="0"/>
        <v>1.06</v>
      </c>
      <c r="Q9" s="27">
        <f t="shared" si="1"/>
        <v>1.06</v>
      </c>
      <c r="R9" s="28">
        <f t="shared" si="2"/>
        <v>0</v>
      </c>
      <c r="S9" s="29">
        <f t="shared" si="3"/>
        <v>0</v>
      </c>
      <c r="U9" s="31">
        <f t="shared" si="4"/>
        <v>1.06</v>
      </c>
      <c r="V9" s="32">
        <f t="shared" si="4"/>
        <v>1.06</v>
      </c>
      <c r="W9" s="32">
        <f t="shared" si="4"/>
        <v>0</v>
      </c>
      <c r="X9" s="32">
        <f t="shared" si="4"/>
        <v>0</v>
      </c>
    </row>
    <row r="10" spans="1:196" ht="38.25" x14ac:dyDescent="0.25">
      <c r="A10" s="35" t="s">
        <v>502</v>
      </c>
      <c r="B10" s="35" t="s">
        <v>503</v>
      </c>
      <c r="C10" s="22" t="s">
        <v>522</v>
      </c>
      <c r="D10" s="36" t="s">
        <v>523</v>
      </c>
      <c r="E10" s="20">
        <v>9.26</v>
      </c>
      <c r="F10" s="38">
        <v>9.26</v>
      </c>
      <c r="G10" s="38"/>
      <c r="H10" s="18" t="s">
        <v>506</v>
      </c>
      <c r="I10" s="23" t="s">
        <v>26</v>
      </c>
      <c r="J10" s="23" t="s">
        <v>26</v>
      </c>
      <c r="K10" s="33">
        <v>40725</v>
      </c>
      <c r="L10" s="18" t="s">
        <v>507</v>
      </c>
      <c r="M10" s="24">
        <v>6</v>
      </c>
      <c r="N10" s="25">
        <v>5</v>
      </c>
      <c r="O10" s="86"/>
      <c r="P10" s="26">
        <f t="shared" si="0"/>
        <v>9.26</v>
      </c>
      <c r="Q10" s="27">
        <f t="shared" si="1"/>
        <v>9.26</v>
      </c>
      <c r="R10" s="28">
        <f t="shared" si="2"/>
        <v>0</v>
      </c>
      <c r="S10" s="29">
        <f t="shared" si="3"/>
        <v>0</v>
      </c>
      <c r="U10" s="31">
        <f t="shared" si="4"/>
        <v>9.26</v>
      </c>
      <c r="V10" s="32">
        <f t="shared" si="4"/>
        <v>9.26</v>
      </c>
      <c r="W10" s="32">
        <f t="shared" si="4"/>
        <v>0</v>
      </c>
      <c r="X10" s="32">
        <f t="shared" si="4"/>
        <v>0</v>
      </c>
    </row>
    <row r="11" spans="1:196" ht="38.25" x14ac:dyDescent="0.25">
      <c r="A11" s="35" t="s">
        <v>502</v>
      </c>
      <c r="B11" s="35" t="s">
        <v>503</v>
      </c>
      <c r="C11" s="22" t="s">
        <v>524</v>
      </c>
      <c r="D11" s="36" t="s">
        <v>525</v>
      </c>
      <c r="E11" s="20">
        <v>1.0900000000000001</v>
      </c>
      <c r="F11" s="38">
        <v>1.0900000000000001</v>
      </c>
      <c r="G11" s="38"/>
      <c r="H11" s="18" t="s">
        <v>506</v>
      </c>
      <c r="I11" s="23" t="s">
        <v>26</v>
      </c>
      <c r="J11" s="23" t="s">
        <v>26</v>
      </c>
      <c r="K11" s="33">
        <v>40725</v>
      </c>
      <c r="L11" s="18" t="s">
        <v>507</v>
      </c>
      <c r="M11" s="24">
        <v>6</v>
      </c>
      <c r="N11" s="25">
        <v>5</v>
      </c>
      <c r="O11" s="86"/>
      <c r="P11" s="26">
        <f t="shared" si="0"/>
        <v>1.0900000000000001</v>
      </c>
      <c r="Q11" s="27">
        <f t="shared" si="1"/>
        <v>1.0900000000000001</v>
      </c>
      <c r="R11" s="28">
        <f t="shared" si="2"/>
        <v>0</v>
      </c>
      <c r="S11" s="29">
        <f t="shared" si="3"/>
        <v>0</v>
      </c>
      <c r="U11" s="31">
        <f t="shared" si="4"/>
        <v>1.0900000000000001</v>
      </c>
      <c r="V11" s="32">
        <f t="shared" si="4"/>
        <v>1.0900000000000001</v>
      </c>
      <c r="W11" s="32">
        <f t="shared" si="4"/>
        <v>0</v>
      </c>
      <c r="X11" s="32">
        <f t="shared" si="4"/>
        <v>0</v>
      </c>
    </row>
    <row r="12" spans="1:196" ht="38.25" x14ac:dyDescent="0.25">
      <c r="A12" s="35" t="s">
        <v>502</v>
      </c>
      <c r="B12" s="35" t="s">
        <v>503</v>
      </c>
      <c r="C12" s="22" t="s">
        <v>526</v>
      </c>
      <c r="D12" s="36" t="s">
        <v>527</v>
      </c>
      <c r="E12" s="20">
        <v>1.0900000000000001</v>
      </c>
      <c r="F12" s="38">
        <v>1.0900000000000001</v>
      </c>
      <c r="G12" s="38"/>
      <c r="H12" s="18" t="s">
        <v>506</v>
      </c>
      <c r="I12" s="23" t="s">
        <v>26</v>
      </c>
      <c r="J12" s="23" t="s">
        <v>26</v>
      </c>
      <c r="K12" s="33">
        <v>40725</v>
      </c>
      <c r="L12" s="18" t="s">
        <v>507</v>
      </c>
      <c r="M12" s="24">
        <v>6</v>
      </c>
      <c r="N12" s="25">
        <v>5</v>
      </c>
      <c r="O12" s="86"/>
      <c r="P12" s="26">
        <f t="shared" si="0"/>
        <v>1.0900000000000001</v>
      </c>
      <c r="Q12" s="27">
        <f t="shared" si="1"/>
        <v>1.0900000000000001</v>
      </c>
      <c r="R12" s="28">
        <f t="shared" si="2"/>
        <v>0</v>
      </c>
      <c r="S12" s="29">
        <f t="shared" si="3"/>
        <v>0</v>
      </c>
      <c r="U12" s="31">
        <f t="shared" si="4"/>
        <v>1.0900000000000001</v>
      </c>
      <c r="V12" s="32">
        <f t="shared" si="4"/>
        <v>1.0900000000000001</v>
      </c>
      <c r="W12" s="32">
        <f t="shared" si="4"/>
        <v>0</v>
      </c>
      <c r="X12" s="32">
        <f t="shared" si="4"/>
        <v>0</v>
      </c>
    </row>
    <row r="13" spans="1:196" ht="38.25" x14ac:dyDescent="0.25">
      <c r="A13" s="35" t="s">
        <v>502</v>
      </c>
      <c r="B13" s="35" t="s">
        <v>503</v>
      </c>
      <c r="C13" s="22" t="s">
        <v>528</v>
      </c>
      <c r="D13" s="36" t="s">
        <v>529</v>
      </c>
      <c r="E13" s="37">
        <v>1.1200000000000001</v>
      </c>
      <c r="F13" s="38">
        <v>1.1200000000000001</v>
      </c>
      <c r="G13" s="38"/>
      <c r="H13" s="18" t="s">
        <v>506</v>
      </c>
      <c r="I13" s="23" t="s">
        <v>26</v>
      </c>
      <c r="J13" s="23" t="s">
        <v>26</v>
      </c>
      <c r="K13" s="33">
        <v>40725</v>
      </c>
      <c r="L13" s="18" t="s">
        <v>507</v>
      </c>
      <c r="M13" s="24">
        <v>6</v>
      </c>
      <c r="N13" s="25">
        <v>5</v>
      </c>
      <c r="O13" s="86"/>
      <c r="P13" s="26">
        <f t="shared" si="0"/>
        <v>1.1200000000000001</v>
      </c>
      <c r="Q13" s="27">
        <f t="shared" si="1"/>
        <v>1.1200000000000001</v>
      </c>
      <c r="R13" s="28">
        <f t="shared" si="2"/>
        <v>0</v>
      </c>
      <c r="S13" s="29">
        <f t="shared" si="3"/>
        <v>0</v>
      </c>
      <c r="U13" s="31">
        <f t="shared" si="4"/>
        <v>1.1200000000000001</v>
      </c>
      <c r="V13" s="32">
        <f t="shared" si="4"/>
        <v>1.1200000000000001</v>
      </c>
      <c r="W13" s="32">
        <f t="shared" si="4"/>
        <v>0</v>
      </c>
      <c r="X13" s="32">
        <f t="shared" si="4"/>
        <v>0</v>
      </c>
    </row>
    <row r="14" spans="1:196" ht="38.25" x14ac:dyDescent="0.25">
      <c r="A14" s="35" t="s">
        <v>502</v>
      </c>
      <c r="B14" s="35" t="s">
        <v>503</v>
      </c>
      <c r="C14" s="22" t="s">
        <v>530</v>
      </c>
      <c r="D14" s="36" t="s">
        <v>531</v>
      </c>
      <c r="E14" s="37">
        <v>2.76</v>
      </c>
      <c r="F14" s="38">
        <v>2.76</v>
      </c>
      <c r="G14" s="38"/>
      <c r="H14" s="18" t="s">
        <v>506</v>
      </c>
      <c r="I14" s="23" t="s">
        <v>26</v>
      </c>
      <c r="J14" s="23" t="s">
        <v>26</v>
      </c>
      <c r="K14" s="33">
        <v>40725</v>
      </c>
      <c r="L14" s="18" t="s">
        <v>507</v>
      </c>
      <c r="M14" s="24">
        <v>6</v>
      </c>
      <c r="N14" s="25">
        <v>5</v>
      </c>
      <c r="O14" s="86"/>
      <c r="P14" s="26">
        <f t="shared" si="0"/>
        <v>2.76</v>
      </c>
      <c r="Q14" s="27">
        <f t="shared" si="1"/>
        <v>2.76</v>
      </c>
      <c r="R14" s="28">
        <f t="shared" si="2"/>
        <v>0</v>
      </c>
      <c r="S14" s="29">
        <f t="shared" si="3"/>
        <v>0</v>
      </c>
      <c r="U14" s="31">
        <f t="shared" si="4"/>
        <v>2.76</v>
      </c>
      <c r="V14" s="32">
        <f t="shared" si="4"/>
        <v>2.76</v>
      </c>
      <c r="W14" s="32">
        <f t="shared" si="4"/>
        <v>0</v>
      </c>
      <c r="X14" s="32">
        <f t="shared" si="4"/>
        <v>0</v>
      </c>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row>
    <row r="15" spans="1:196" ht="38.25" x14ac:dyDescent="0.25">
      <c r="A15" s="35" t="s">
        <v>502</v>
      </c>
      <c r="B15" s="35" t="s">
        <v>503</v>
      </c>
      <c r="C15" s="22" t="s">
        <v>532</v>
      </c>
      <c r="D15" s="36" t="s">
        <v>533</v>
      </c>
      <c r="E15" s="37">
        <v>15</v>
      </c>
      <c r="F15" s="38">
        <v>15</v>
      </c>
      <c r="G15" s="38"/>
      <c r="H15" s="18" t="s">
        <v>506</v>
      </c>
      <c r="I15" s="23" t="s">
        <v>26</v>
      </c>
      <c r="J15" s="23" t="s">
        <v>26</v>
      </c>
      <c r="K15" s="33">
        <v>40725</v>
      </c>
      <c r="L15" s="18" t="s">
        <v>507</v>
      </c>
      <c r="M15" s="24">
        <v>6</v>
      </c>
      <c r="N15" s="25">
        <v>5</v>
      </c>
      <c r="O15" s="86"/>
      <c r="P15" s="26">
        <f t="shared" si="0"/>
        <v>15</v>
      </c>
      <c r="Q15" s="27">
        <f t="shared" si="1"/>
        <v>15</v>
      </c>
      <c r="R15" s="28">
        <f t="shared" si="2"/>
        <v>0</v>
      </c>
      <c r="S15" s="29">
        <f t="shared" si="3"/>
        <v>0</v>
      </c>
      <c r="U15" s="31">
        <f t="shared" si="4"/>
        <v>15</v>
      </c>
      <c r="V15" s="32">
        <f t="shared" si="4"/>
        <v>15</v>
      </c>
      <c r="W15" s="32">
        <f t="shared" si="4"/>
        <v>0</v>
      </c>
      <c r="X15" s="32">
        <f t="shared" si="4"/>
        <v>0</v>
      </c>
    </row>
    <row r="16" spans="1:196" ht="38.25" x14ac:dyDescent="0.25">
      <c r="A16" s="35" t="s">
        <v>502</v>
      </c>
      <c r="B16" s="35" t="s">
        <v>503</v>
      </c>
      <c r="C16" s="22" t="s">
        <v>534</v>
      </c>
      <c r="D16" s="36" t="s">
        <v>535</v>
      </c>
      <c r="E16" s="37">
        <v>2.76</v>
      </c>
      <c r="F16" s="38">
        <v>2.76</v>
      </c>
      <c r="G16" s="38"/>
      <c r="H16" s="18" t="s">
        <v>506</v>
      </c>
      <c r="I16" s="23" t="s">
        <v>26</v>
      </c>
      <c r="J16" s="23" t="s">
        <v>26</v>
      </c>
      <c r="K16" s="33">
        <v>40725</v>
      </c>
      <c r="L16" s="18" t="s">
        <v>507</v>
      </c>
      <c r="M16" s="24">
        <v>6</v>
      </c>
      <c r="N16" s="25">
        <v>5</v>
      </c>
      <c r="O16" s="86"/>
      <c r="P16" s="26">
        <f t="shared" si="0"/>
        <v>2.76</v>
      </c>
      <c r="Q16" s="27">
        <f t="shared" si="1"/>
        <v>2.76</v>
      </c>
      <c r="R16" s="28">
        <f t="shared" si="2"/>
        <v>0</v>
      </c>
      <c r="S16" s="29">
        <f t="shared" si="3"/>
        <v>0</v>
      </c>
      <c r="U16" s="31">
        <f t="shared" si="4"/>
        <v>2.76</v>
      </c>
      <c r="V16" s="32">
        <f t="shared" si="4"/>
        <v>2.76</v>
      </c>
      <c r="W16" s="32">
        <f t="shared" si="4"/>
        <v>0</v>
      </c>
      <c r="X16" s="32">
        <f t="shared" si="4"/>
        <v>0</v>
      </c>
    </row>
    <row r="17" spans="1:196" ht="38.25" x14ac:dyDescent="0.25">
      <c r="A17" s="35" t="s">
        <v>502</v>
      </c>
      <c r="B17" s="35" t="s">
        <v>503</v>
      </c>
      <c r="C17" s="22" t="s">
        <v>536</v>
      </c>
      <c r="D17" s="36" t="s">
        <v>537</v>
      </c>
      <c r="E17" s="37">
        <v>3.73</v>
      </c>
      <c r="F17" s="38">
        <v>3.73</v>
      </c>
      <c r="G17" s="38"/>
      <c r="H17" s="18" t="s">
        <v>506</v>
      </c>
      <c r="I17" s="23" t="s">
        <v>26</v>
      </c>
      <c r="J17" s="23" t="s">
        <v>26</v>
      </c>
      <c r="K17" s="33">
        <v>40725</v>
      </c>
      <c r="L17" s="18" t="s">
        <v>507</v>
      </c>
      <c r="M17" s="24">
        <v>6</v>
      </c>
      <c r="N17" s="25">
        <v>5</v>
      </c>
      <c r="O17" s="86"/>
      <c r="P17" s="26">
        <f t="shared" si="0"/>
        <v>3.73</v>
      </c>
      <c r="Q17" s="27">
        <f t="shared" si="1"/>
        <v>3.73</v>
      </c>
      <c r="R17" s="28">
        <f t="shared" si="2"/>
        <v>0</v>
      </c>
      <c r="S17" s="29">
        <f t="shared" si="3"/>
        <v>0</v>
      </c>
      <c r="U17" s="31">
        <f t="shared" si="4"/>
        <v>3.73</v>
      </c>
      <c r="V17" s="32">
        <f t="shared" si="4"/>
        <v>3.73</v>
      </c>
      <c r="W17" s="32">
        <f t="shared" si="4"/>
        <v>0</v>
      </c>
      <c r="X17" s="32">
        <f t="shared" si="4"/>
        <v>0</v>
      </c>
    </row>
    <row r="18" spans="1:196" ht="38.25" x14ac:dyDescent="0.25">
      <c r="A18" s="35" t="s">
        <v>502</v>
      </c>
      <c r="B18" s="35" t="s">
        <v>503</v>
      </c>
      <c r="C18" s="22" t="s">
        <v>538</v>
      </c>
      <c r="D18" s="36" t="s">
        <v>539</v>
      </c>
      <c r="E18" s="37">
        <v>150</v>
      </c>
      <c r="F18" s="38">
        <v>150</v>
      </c>
      <c r="G18" s="38"/>
      <c r="H18" s="18" t="s">
        <v>506</v>
      </c>
      <c r="I18" s="23" t="s">
        <v>26</v>
      </c>
      <c r="J18" s="23" t="s">
        <v>26</v>
      </c>
      <c r="K18" s="33">
        <v>40725</v>
      </c>
      <c r="L18" s="18" t="s">
        <v>507</v>
      </c>
      <c r="M18" s="24">
        <v>6</v>
      </c>
      <c r="N18" s="25">
        <v>5</v>
      </c>
      <c r="O18" s="86"/>
      <c r="P18" s="26">
        <f t="shared" si="0"/>
        <v>150</v>
      </c>
      <c r="Q18" s="27">
        <f t="shared" si="1"/>
        <v>150</v>
      </c>
      <c r="R18" s="28">
        <f t="shared" si="2"/>
        <v>0</v>
      </c>
      <c r="S18" s="29">
        <f t="shared" si="3"/>
        <v>0</v>
      </c>
      <c r="U18" s="31">
        <f t="shared" si="4"/>
        <v>150</v>
      </c>
      <c r="V18" s="32">
        <f t="shared" si="4"/>
        <v>150</v>
      </c>
      <c r="W18" s="32">
        <f t="shared" si="4"/>
        <v>0</v>
      </c>
      <c r="X18" s="32">
        <f t="shared" si="4"/>
        <v>0</v>
      </c>
    </row>
    <row r="19" spans="1:196" ht="51" x14ac:dyDescent="0.25">
      <c r="A19" s="35" t="s">
        <v>502</v>
      </c>
      <c r="B19" s="35" t="s">
        <v>503</v>
      </c>
      <c r="C19" s="22" t="s">
        <v>540</v>
      </c>
      <c r="D19" s="36" t="s">
        <v>541</v>
      </c>
      <c r="E19" s="37">
        <v>25</v>
      </c>
      <c r="F19" s="38">
        <v>25</v>
      </c>
      <c r="G19" s="38"/>
      <c r="H19" s="18" t="s">
        <v>506</v>
      </c>
      <c r="I19" s="23" t="s">
        <v>26</v>
      </c>
      <c r="J19" s="23" t="s">
        <v>26</v>
      </c>
      <c r="K19" s="33">
        <v>40725</v>
      </c>
      <c r="L19" s="18" t="s">
        <v>507</v>
      </c>
      <c r="M19" s="24">
        <v>6</v>
      </c>
      <c r="N19" s="25">
        <v>5</v>
      </c>
      <c r="O19" s="86"/>
      <c r="P19" s="26">
        <f t="shared" si="0"/>
        <v>25</v>
      </c>
      <c r="Q19" s="27">
        <f t="shared" si="1"/>
        <v>25</v>
      </c>
      <c r="R19" s="28">
        <f t="shared" si="2"/>
        <v>0</v>
      </c>
      <c r="S19" s="29">
        <f t="shared" si="3"/>
        <v>0</v>
      </c>
      <c r="U19" s="31">
        <f t="shared" si="4"/>
        <v>25</v>
      </c>
      <c r="V19" s="32">
        <f t="shared" si="4"/>
        <v>25</v>
      </c>
      <c r="W19" s="32">
        <f t="shared" si="4"/>
        <v>0</v>
      </c>
      <c r="X19" s="32">
        <f t="shared" si="4"/>
        <v>0</v>
      </c>
    </row>
    <row r="20" spans="1:196" ht="63.75" x14ac:dyDescent="0.25">
      <c r="A20" s="35" t="s">
        <v>502</v>
      </c>
      <c r="B20" s="35" t="s">
        <v>503</v>
      </c>
      <c r="C20" s="22" t="s">
        <v>542</v>
      </c>
      <c r="D20" s="36" t="s">
        <v>543</v>
      </c>
      <c r="E20" s="37" t="s">
        <v>437</v>
      </c>
      <c r="F20" s="38" t="s">
        <v>437</v>
      </c>
      <c r="G20" s="38"/>
      <c r="H20" s="18" t="s">
        <v>506</v>
      </c>
      <c r="I20" s="23" t="s">
        <v>26</v>
      </c>
      <c r="K20" s="23" t="s">
        <v>27</v>
      </c>
      <c r="M20" s="24">
        <v>6</v>
      </c>
      <c r="N20" s="25">
        <v>5</v>
      </c>
      <c r="O20" s="86"/>
      <c r="P20" s="40" t="s">
        <v>437</v>
      </c>
      <c r="Q20" s="38" t="s">
        <v>437</v>
      </c>
      <c r="R20" s="38" t="s">
        <v>437</v>
      </c>
      <c r="S20" s="38" t="s">
        <v>437</v>
      </c>
      <c r="U20" s="31" t="str">
        <f t="shared" si="4"/>
        <v>Actual cost</v>
      </c>
      <c r="V20" s="32" t="str">
        <f t="shared" si="4"/>
        <v>Actual cost</v>
      </c>
      <c r="W20" s="32" t="str">
        <f t="shared" si="4"/>
        <v>Actual cost</v>
      </c>
      <c r="X20" s="32" t="str">
        <f t="shared" si="4"/>
        <v>Actual cost</v>
      </c>
    </row>
    <row r="21" spans="1:196" ht="51" x14ac:dyDescent="0.25">
      <c r="A21" s="35" t="s">
        <v>502</v>
      </c>
      <c r="B21" s="35" t="s">
        <v>503</v>
      </c>
      <c r="C21" s="22" t="s">
        <v>544</v>
      </c>
      <c r="D21" s="36" t="s">
        <v>545</v>
      </c>
      <c r="E21" s="20">
        <v>13</v>
      </c>
      <c r="F21" s="38">
        <v>13</v>
      </c>
      <c r="G21" s="38"/>
      <c r="H21" s="18" t="s">
        <v>506</v>
      </c>
      <c r="I21" s="23" t="s">
        <v>26</v>
      </c>
      <c r="J21" s="23" t="s">
        <v>26</v>
      </c>
      <c r="K21" s="33">
        <v>40725</v>
      </c>
      <c r="L21" s="18" t="s">
        <v>507</v>
      </c>
      <c r="M21" s="24">
        <v>6</v>
      </c>
      <c r="N21" s="25">
        <v>5</v>
      </c>
      <c r="O21" s="86"/>
      <c r="P21" s="26">
        <f t="shared" ref="P21:P32" si="5">IF(N21=1,INT(E21*$T$1*100)/100,E21)</f>
        <v>13</v>
      </c>
      <c r="Q21" s="27">
        <f t="shared" ref="Q21:Q29" si="6">IF(N21=1,INT(E21*$T$1*10000)/10000,E21)</f>
        <v>13</v>
      </c>
      <c r="R21" s="28">
        <f t="shared" ref="R21:R32" si="7">P21-E21</f>
        <v>0</v>
      </c>
      <c r="S21" s="29">
        <f t="shared" ref="S21:S32" si="8">IF(E21&lt;&gt;0,R21/E21,0)</f>
        <v>0</v>
      </c>
      <c r="U21" s="31">
        <f t="shared" si="4"/>
        <v>13</v>
      </c>
      <c r="V21" s="32">
        <f t="shared" si="4"/>
        <v>13</v>
      </c>
      <c r="W21" s="32">
        <f t="shared" si="4"/>
        <v>0</v>
      </c>
      <c r="X21" s="32">
        <f t="shared" si="4"/>
        <v>0</v>
      </c>
    </row>
    <row r="22" spans="1:196" ht="38.25" x14ac:dyDescent="0.25">
      <c r="A22" s="35" t="s">
        <v>502</v>
      </c>
      <c r="B22" s="35" t="s">
        <v>503</v>
      </c>
      <c r="C22" s="22" t="s">
        <v>546</v>
      </c>
      <c r="D22" s="36" t="s">
        <v>547</v>
      </c>
      <c r="E22" s="37">
        <v>50</v>
      </c>
      <c r="F22" s="38">
        <v>50</v>
      </c>
      <c r="G22" s="38"/>
      <c r="H22" s="18" t="s">
        <v>506</v>
      </c>
      <c r="I22" s="23" t="s">
        <v>26</v>
      </c>
      <c r="J22" s="23" t="s">
        <v>26</v>
      </c>
      <c r="K22" s="33">
        <v>40725</v>
      </c>
      <c r="L22" s="18" t="s">
        <v>507</v>
      </c>
      <c r="M22" s="24">
        <v>6</v>
      </c>
      <c r="N22" s="25">
        <v>5</v>
      </c>
      <c r="O22" s="86"/>
      <c r="P22" s="26">
        <f t="shared" si="5"/>
        <v>50</v>
      </c>
      <c r="Q22" s="27">
        <f t="shared" si="6"/>
        <v>50</v>
      </c>
      <c r="R22" s="28">
        <f t="shared" si="7"/>
        <v>0</v>
      </c>
      <c r="S22" s="29">
        <f t="shared" si="8"/>
        <v>0</v>
      </c>
      <c r="U22" s="31">
        <f t="shared" si="4"/>
        <v>50</v>
      </c>
      <c r="V22" s="32">
        <f t="shared" si="4"/>
        <v>50</v>
      </c>
      <c r="W22" s="32">
        <f t="shared" si="4"/>
        <v>0</v>
      </c>
      <c r="X22" s="32">
        <f t="shared" si="4"/>
        <v>0</v>
      </c>
    </row>
    <row r="23" spans="1:196" ht="38.25" x14ac:dyDescent="0.25">
      <c r="A23" s="35" t="s">
        <v>502</v>
      </c>
      <c r="B23" s="35" t="s">
        <v>503</v>
      </c>
      <c r="C23" s="22" t="s">
        <v>548</v>
      </c>
      <c r="D23" s="36" t="s">
        <v>549</v>
      </c>
      <c r="E23" s="37">
        <v>16.89</v>
      </c>
      <c r="F23" s="38">
        <v>16.89</v>
      </c>
      <c r="G23" s="38"/>
      <c r="H23" s="18" t="s">
        <v>506</v>
      </c>
      <c r="I23" s="23" t="s">
        <v>26</v>
      </c>
      <c r="J23" s="23" t="s">
        <v>26</v>
      </c>
      <c r="K23" s="33">
        <v>40725</v>
      </c>
      <c r="L23" s="18" t="s">
        <v>507</v>
      </c>
      <c r="M23" s="24">
        <v>6</v>
      </c>
      <c r="N23" s="25">
        <v>5</v>
      </c>
      <c r="O23" s="86"/>
      <c r="P23" s="26">
        <f t="shared" si="5"/>
        <v>16.89</v>
      </c>
      <c r="Q23" s="27">
        <f t="shared" si="6"/>
        <v>16.89</v>
      </c>
      <c r="R23" s="28">
        <f t="shared" si="7"/>
        <v>0</v>
      </c>
      <c r="S23" s="29">
        <f t="shared" si="8"/>
        <v>0</v>
      </c>
      <c r="U23" s="31">
        <f t="shared" si="4"/>
        <v>16.89</v>
      </c>
      <c r="V23" s="32">
        <f t="shared" si="4"/>
        <v>16.89</v>
      </c>
      <c r="W23" s="32">
        <f t="shared" si="4"/>
        <v>0</v>
      </c>
      <c r="X23" s="32">
        <f t="shared" si="4"/>
        <v>0</v>
      </c>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row>
    <row r="24" spans="1:196" ht="38.25" x14ac:dyDescent="0.25">
      <c r="A24" s="35" t="s">
        <v>502</v>
      </c>
      <c r="B24" s="35" t="s">
        <v>503</v>
      </c>
      <c r="C24" s="22" t="s">
        <v>550</v>
      </c>
      <c r="D24" s="36" t="s">
        <v>551</v>
      </c>
      <c r="E24" s="37">
        <v>25</v>
      </c>
      <c r="F24" s="38">
        <v>25</v>
      </c>
      <c r="G24" s="38"/>
      <c r="H24" s="18" t="s">
        <v>506</v>
      </c>
      <c r="I24" s="23" t="s">
        <v>26</v>
      </c>
      <c r="J24" s="23" t="s">
        <v>26</v>
      </c>
      <c r="K24" s="33">
        <v>40725</v>
      </c>
      <c r="L24" s="18" t="s">
        <v>507</v>
      </c>
      <c r="M24" s="24">
        <v>6</v>
      </c>
      <c r="N24" s="25">
        <v>5</v>
      </c>
      <c r="O24" s="86"/>
      <c r="P24" s="26">
        <f t="shared" si="5"/>
        <v>25</v>
      </c>
      <c r="Q24" s="27">
        <f t="shared" si="6"/>
        <v>25</v>
      </c>
      <c r="R24" s="28">
        <f t="shared" si="7"/>
        <v>0</v>
      </c>
      <c r="S24" s="29">
        <f t="shared" si="8"/>
        <v>0</v>
      </c>
      <c r="U24" s="31">
        <f t="shared" si="4"/>
        <v>25</v>
      </c>
      <c r="V24" s="32">
        <f t="shared" si="4"/>
        <v>25</v>
      </c>
      <c r="W24" s="32">
        <f t="shared" si="4"/>
        <v>0</v>
      </c>
      <c r="X24" s="32">
        <f t="shared" si="4"/>
        <v>0</v>
      </c>
    </row>
    <row r="25" spans="1:196" ht="38.25" x14ac:dyDescent="0.25">
      <c r="A25" s="35" t="s">
        <v>502</v>
      </c>
      <c r="B25" s="35" t="s">
        <v>503</v>
      </c>
      <c r="C25" s="22" t="s">
        <v>552</v>
      </c>
      <c r="D25" s="36" t="s">
        <v>551</v>
      </c>
      <c r="E25" s="37">
        <v>10</v>
      </c>
      <c r="F25" s="38">
        <v>10</v>
      </c>
      <c r="G25" s="38"/>
      <c r="H25" s="18" t="s">
        <v>506</v>
      </c>
      <c r="I25" s="23" t="s">
        <v>26</v>
      </c>
      <c r="J25" s="23" t="s">
        <v>26</v>
      </c>
      <c r="K25" s="33">
        <v>40725</v>
      </c>
      <c r="L25" s="18" t="s">
        <v>507</v>
      </c>
      <c r="M25" s="24">
        <v>6</v>
      </c>
      <c r="N25" s="25">
        <v>5</v>
      </c>
      <c r="O25" s="86"/>
      <c r="P25" s="26">
        <f t="shared" si="5"/>
        <v>10</v>
      </c>
      <c r="Q25" s="27">
        <f t="shared" si="6"/>
        <v>10</v>
      </c>
      <c r="R25" s="28">
        <f t="shared" si="7"/>
        <v>0</v>
      </c>
      <c r="S25" s="29">
        <f t="shared" si="8"/>
        <v>0</v>
      </c>
      <c r="U25" s="31">
        <f t="shared" si="4"/>
        <v>10</v>
      </c>
      <c r="V25" s="32">
        <f t="shared" si="4"/>
        <v>10</v>
      </c>
      <c r="W25" s="32">
        <f t="shared" si="4"/>
        <v>0</v>
      </c>
      <c r="X25" s="32">
        <f t="shared" si="4"/>
        <v>0</v>
      </c>
    </row>
    <row r="26" spans="1:196" ht="38.25" x14ac:dyDescent="0.25">
      <c r="A26" s="35" t="s">
        <v>502</v>
      </c>
      <c r="B26" s="35" t="s">
        <v>503</v>
      </c>
      <c r="C26" s="22" t="s">
        <v>553</v>
      </c>
      <c r="D26" s="36" t="s">
        <v>554</v>
      </c>
      <c r="E26" s="37">
        <v>25</v>
      </c>
      <c r="F26" s="38">
        <v>25</v>
      </c>
      <c r="G26" s="38"/>
      <c r="H26" s="18" t="s">
        <v>506</v>
      </c>
      <c r="I26" s="23" t="s">
        <v>26</v>
      </c>
      <c r="J26" s="23" t="s">
        <v>26</v>
      </c>
      <c r="K26" s="33">
        <v>40725</v>
      </c>
      <c r="L26" s="18" t="s">
        <v>507</v>
      </c>
      <c r="M26" s="24">
        <v>6</v>
      </c>
      <c r="N26" s="25">
        <v>5</v>
      </c>
      <c r="O26" s="86"/>
      <c r="P26" s="26">
        <f t="shared" si="5"/>
        <v>25</v>
      </c>
      <c r="Q26" s="27">
        <f t="shared" si="6"/>
        <v>25</v>
      </c>
      <c r="R26" s="28">
        <f t="shared" si="7"/>
        <v>0</v>
      </c>
      <c r="S26" s="29">
        <f t="shared" si="8"/>
        <v>0</v>
      </c>
      <c r="U26" s="31">
        <f t="shared" si="4"/>
        <v>25</v>
      </c>
      <c r="V26" s="32">
        <f t="shared" si="4"/>
        <v>25</v>
      </c>
      <c r="W26" s="32">
        <f t="shared" si="4"/>
        <v>0</v>
      </c>
      <c r="X26" s="32">
        <f t="shared" si="4"/>
        <v>0</v>
      </c>
    </row>
    <row r="27" spans="1:196" ht="38.25" x14ac:dyDescent="0.25">
      <c r="A27" s="35" t="s">
        <v>502</v>
      </c>
      <c r="B27" s="35" t="s">
        <v>503</v>
      </c>
      <c r="C27" s="22" t="s">
        <v>555</v>
      </c>
      <c r="D27" s="36" t="s">
        <v>556</v>
      </c>
      <c r="E27" s="37">
        <v>25</v>
      </c>
      <c r="F27" s="38">
        <v>25</v>
      </c>
      <c r="G27" s="38"/>
      <c r="H27" s="18" t="s">
        <v>506</v>
      </c>
      <c r="I27" s="23" t="s">
        <v>26</v>
      </c>
      <c r="J27" s="23" t="s">
        <v>26</v>
      </c>
      <c r="K27" s="33">
        <v>40725</v>
      </c>
      <c r="L27" s="18" t="s">
        <v>507</v>
      </c>
      <c r="M27" s="24">
        <v>6</v>
      </c>
      <c r="N27" s="25">
        <v>5</v>
      </c>
      <c r="O27" s="86"/>
      <c r="P27" s="26">
        <f t="shared" si="5"/>
        <v>25</v>
      </c>
      <c r="Q27" s="27">
        <f t="shared" si="6"/>
        <v>25</v>
      </c>
      <c r="R27" s="28">
        <f t="shared" si="7"/>
        <v>0</v>
      </c>
      <c r="S27" s="29">
        <f t="shared" si="8"/>
        <v>0</v>
      </c>
      <c r="U27" s="31">
        <f t="shared" si="4"/>
        <v>25</v>
      </c>
      <c r="V27" s="32">
        <f t="shared" si="4"/>
        <v>25</v>
      </c>
      <c r="W27" s="32">
        <f t="shared" si="4"/>
        <v>0</v>
      </c>
      <c r="X27" s="32">
        <f t="shared" si="4"/>
        <v>0</v>
      </c>
    </row>
    <row r="28" spans="1:196" ht="38.25" x14ac:dyDescent="0.25">
      <c r="A28" s="35" t="s">
        <v>502</v>
      </c>
      <c r="B28" s="35" t="s">
        <v>503</v>
      </c>
      <c r="C28" s="22" t="s">
        <v>557</v>
      </c>
      <c r="D28" s="36" t="s">
        <v>558</v>
      </c>
      <c r="E28" s="37">
        <v>11</v>
      </c>
      <c r="F28" s="38">
        <v>11</v>
      </c>
      <c r="G28" s="38"/>
      <c r="H28" s="18" t="s">
        <v>506</v>
      </c>
      <c r="I28" s="23" t="s">
        <v>26</v>
      </c>
      <c r="J28" s="23" t="s">
        <v>26</v>
      </c>
      <c r="K28" s="33">
        <v>40725</v>
      </c>
      <c r="L28" s="18" t="s">
        <v>507</v>
      </c>
      <c r="M28" s="24">
        <v>6</v>
      </c>
      <c r="N28" s="25">
        <v>5</v>
      </c>
      <c r="O28" s="86"/>
      <c r="P28" s="26">
        <f t="shared" si="5"/>
        <v>11</v>
      </c>
      <c r="Q28" s="27">
        <f t="shared" si="6"/>
        <v>11</v>
      </c>
      <c r="R28" s="28">
        <f t="shared" si="7"/>
        <v>0</v>
      </c>
      <c r="S28" s="29">
        <f t="shared" si="8"/>
        <v>0</v>
      </c>
      <c r="U28" s="31">
        <f t="shared" si="4"/>
        <v>11</v>
      </c>
      <c r="V28" s="32">
        <f t="shared" si="4"/>
        <v>11</v>
      </c>
      <c r="W28" s="32">
        <f t="shared" si="4"/>
        <v>0</v>
      </c>
      <c r="X28" s="32">
        <f t="shared" si="4"/>
        <v>0</v>
      </c>
    </row>
    <row r="29" spans="1:196" ht="63.75" x14ac:dyDescent="0.25">
      <c r="A29" s="39" t="s">
        <v>559</v>
      </c>
      <c r="B29" s="39" t="s">
        <v>503</v>
      </c>
      <c r="C29" s="39" t="s">
        <v>560</v>
      </c>
      <c r="D29" s="39" t="s">
        <v>499</v>
      </c>
      <c r="E29" s="37" t="s">
        <v>561</v>
      </c>
      <c r="F29" s="28" t="s">
        <v>561</v>
      </c>
      <c r="G29" s="28"/>
      <c r="H29" s="39" t="s">
        <v>562</v>
      </c>
      <c r="I29" s="87" t="s">
        <v>26</v>
      </c>
      <c r="J29" s="87" t="s">
        <v>26</v>
      </c>
      <c r="K29" s="87"/>
      <c r="L29" s="39"/>
      <c r="M29" s="79">
        <v>6</v>
      </c>
      <c r="N29" s="30">
        <v>2</v>
      </c>
      <c r="O29" s="88"/>
      <c r="P29" s="26" t="str">
        <f t="shared" si="5"/>
        <v>20% surcharge</v>
      </c>
      <c r="Q29" s="27" t="str">
        <f t="shared" si="6"/>
        <v>20% surcharge</v>
      </c>
      <c r="R29" s="28" t="e">
        <f t="shared" si="7"/>
        <v>#VALUE!</v>
      </c>
      <c r="S29" s="29" t="e">
        <f t="shared" si="8"/>
        <v>#VALUE!</v>
      </c>
      <c r="U29" s="31" t="str">
        <f t="shared" si="4"/>
        <v>20% surcharge</v>
      </c>
      <c r="V29" s="32" t="str">
        <f t="shared" si="4"/>
        <v>20% surcharge</v>
      </c>
      <c r="W29" s="32" t="e">
        <f t="shared" si="4"/>
        <v>#VALUE!</v>
      </c>
      <c r="X29" s="32" t="e">
        <f t="shared" si="4"/>
        <v>#VALUE!</v>
      </c>
    </row>
    <row r="30" spans="1:196" ht="51" x14ac:dyDescent="0.25">
      <c r="A30" s="22" t="s">
        <v>563</v>
      </c>
      <c r="B30" s="39" t="s">
        <v>503</v>
      </c>
      <c r="C30" s="39" t="s">
        <v>564</v>
      </c>
      <c r="D30" s="39" t="s">
        <v>565</v>
      </c>
      <c r="E30" s="37">
        <v>24</v>
      </c>
      <c r="F30" s="28">
        <v>24</v>
      </c>
      <c r="G30" s="28"/>
      <c r="H30" s="18" t="s">
        <v>42</v>
      </c>
      <c r="I30" s="23" t="s">
        <v>566</v>
      </c>
      <c r="J30" s="87" t="s">
        <v>26</v>
      </c>
      <c r="K30" s="87"/>
      <c r="L30" s="39"/>
      <c r="M30" s="79">
        <v>6</v>
      </c>
      <c r="N30" s="30">
        <v>3</v>
      </c>
      <c r="O30" s="88"/>
      <c r="P30" s="26">
        <f t="shared" si="5"/>
        <v>24</v>
      </c>
      <c r="Q30" s="27">
        <f>30</f>
        <v>30</v>
      </c>
      <c r="R30" s="28">
        <f t="shared" si="7"/>
        <v>0</v>
      </c>
      <c r="S30" s="29">
        <f t="shared" si="8"/>
        <v>0</v>
      </c>
      <c r="U30" s="31">
        <f t="shared" si="4"/>
        <v>24</v>
      </c>
      <c r="V30" s="32">
        <f t="shared" si="4"/>
        <v>30</v>
      </c>
      <c r="W30" s="32">
        <f t="shared" si="4"/>
        <v>0</v>
      </c>
      <c r="X30" s="32">
        <f t="shared" si="4"/>
        <v>0</v>
      </c>
    </row>
    <row r="31" spans="1:196" ht="51" x14ac:dyDescent="0.25">
      <c r="A31" s="39" t="s">
        <v>567</v>
      </c>
      <c r="B31" s="39" t="s">
        <v>503</v>
      </c>
      <c r="C31" s="39" t="s">
        <v>568</v>
      </c>
      <c r="D31" s="39" t="s">
        <v>499</v>
      </c>
      <c r="E31" s="37">
        <f>80*1.0323</f>
        <v>82.584000000000003</v>
      </c>
      <c r="F31" s="28">
        <v>80</v>
      </c>
      <c r="G31" s="28"/>
      <c r="H31" s="18" t="s">
        <v>42</v>
      </c>
      <c r="I31" s="87" t="s">
        <v>31</v>
      </c>
      <c r="J31" s="87" t="s">
        <v>26</v>
      </c>
      <c r="K31" s="87"/>
      <c r="L31" s="39"/>
      <c r="M31" s="79">
        <v>6</v>
      </c>
      <c r="N31" s="30">
        <v>1</v>
      </c>
      <c r="O31" s="88"/>
      <c r="P31" s="26">
        <f t="shared" si="5"/>
        <v>84.58</v>
      </c>
      <c r="Q31" s="27">
        <f t="shared" ref="Q31:Q32" si="9">IF(N31=1,INT(E31*$T$1*10000)/10000,E31)</f>
        <v>84.583600000000004</v>
      </c>
      <c r="R31" s="28">
        <f t="shared" si="7"/>
        <v>1.9959999999999951</v>
      </c>
      <c r="S31" s="29">
        <f t="shared" si="8"/>
        <v>2.4169330620943463E-2</v>
      </c>
      <c r="U31" s="47">
        <f>IF(N31=1,ROUND(Q31*$Y$1*100,2)/100,Q31)</f>
        <v>85.640200000000007</v>
      </c>
      <c r="V31" s="39">
        <f>IF(N31=1,INT(Q31*$Y$1*1000)/1000,Q31)</f>
        <v>85.64</v>
      </c>
      <c r="W31" s="48">
        <f>V31-Q31</f>
        <v>1.0563999999999965</v>
      </c>
      <c r="X31" s="49">
        <f>IF(Q31&lt;&gt;0,W31/Q31,0)</f>
        <v>1.2489418752571377E-2</v>
      </c>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row>
    <row r="32" spans="1:196" ht="51" x14ac:dyDescent="0.25">
      <c r="A32" s="39" t="s">
        <v>569</v>
      </c>
      <c r="B32" s="39" t="s">
        <v>503</v>
      </c>
      <c r="C32" s="39" t="s">
        <v>568</v>
      </c>
      <c r="D32" s="39" t="s">
        <v>499</v>
      </c>
      <c r="E32" s="37">
        <f>80*1.0323</f>
        <v>82.584000000000003</v>
      </c>
      <c r="F32" s="28">
        <v>80</v>
      </c>
      <c r="G32" s="28"/>
      <c r="H32" s="18" t="s">
        <v>42</v>
      </c>
      <c r="I32" s="87" t="s">
        <v>31</v>
      </c>
      <c r="J32" s="87" t="s">
        <v>26</v>
      </c>
      <c r="K32" s="87"/>
      <c r="L32" s="39"/>
      <c r="M32" s="79">
        <v>6</v>
      </c>
      <c r="N32" s="30">
        <v>1</v>
      </c>
      <c r="O32" s="88"/>
      <c r="P32" s="26">
        <f t="shared" si="5"/>
        <v>84.58</v>
      </c>
      <c r="Q32" s="27">
        <f t="shared" si="9"/>
        <v>84.583600000000004</v>
      </c>
      <c r="R32" s="28">
        <f t="shared" si="7"/>
        <v>1.9959999999999951</v>
      </c>
      <c r="S32" s="29">
        <f t="shared" si="8"/>
        <v>2.4169330620943463E-2</v>
      </c>
      <c r="U32" s="47">
        <f>IF(N32=1,ROUND(Q32*$Y$1*100,2)/100,Q32)</f>
        <v>85.640200000000007</v>
      </c>
      <c r="V32" s="39">
        <f>IF(N32=1,INT(Q32*$Y$1*1000)/1000,Q32)</f>
        <v>85.64</v>
      </c>
      <c r="W32" s="48">
        <f>V32-Q32</f>
        <v>1.0563999999999965</v>
      </c>
      <c r="X32" s="49">
        <f>IF(Q32&lt;&gt;0,W32/Q32,0)</f>
        <v>1.2489418752571377E-2</v>
      </c>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row>
  </sheetData>
  <pageMargins left="0.25" right="0" top="0.5" bottom="0.25" header="0.3" footer="0.05"/>
  <pageSetup paperSize="5" fitToHeight="0"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GH98"/>
  <sheetViews>
    <sheetView zoomScale="90" zoomScaleNormal="90" workbookViewId="0">
      <pane xSplit="3" ySplit="1" topLeftCell="N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9.7109375"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24"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24" s="39" customFormat="1" ht="39" customHeight="1" x14ac:dyDescent="0.25">
      <c r="A2" s="35" t="s">
        <v>570</v>
      </c>
      <c r="B2" s="35" t="s">
        <v>571</v>
      </c>
      <c r="C2" s="22" t="s">
        <v>572</v>
      </c>
      <c r="D2" s="36" t="s">
        <v>573</v>
      </c>
      <c r="E2" s="37">
        <v>0.06</v>
      </c>
      <c r="F2" s="38">
        <v>0.06</v>
      </c>
      <c r="G2" s="38"/>
      <c r="H2" s="18" t="s">
        <v>574</v>
      </c>
      <c r="I2" s="23"/>
      <c r="J2" s="23"/>
      <c r="K2" s="23"/>
      <c r="L2" s="18"/>
      <c r="M2" s="24">
        <v>6</v>
      </c>
      <c r="N2" s="25">
        <v>4</v>
      </c>
      <c r="O2" s="26">
        <f t="shared" ref="O2:O19" si="0">IF(N2=1,INT(E2*$S$1*100)/100,E2)</f>
        <v>0.06</v>
      </c>
      <c r="P2" s="27">
        <f t="shared" ref="P2:P65" si="1">IF(N2=1,INT(E2*$S$1*10000)/10000,E2)</f>
        <v>0.06</v>
      </c>
      <c r="Q2" s="28">
        <f t="shared" ref="Q2:Q14" si="2">O2-E2</f>
        <v>0</v>
      </c>
      <c r="R2" s="29">
        <f t="shared" ref="R2:R14" si="3">IF(E2&lt;&gt;0,Q2/E2,0)</f>
        <v>0</v>
      </c>
      <c r="S2" s="30"/>
      <c r="T2" s="31">
        <f t="shared" ref="T2:W51" si="4">O2</f>
        <v>0.06</v>
      </c>
      <c r="U2" s="32">
        <f t="shared" si="4"/>
        <v>0.06</v>
      </c>
      <c r="V2" s="32">
        <f t="shared" si="4"/>
        <v>0</v>
      </c>
      <c r="W2" s="32">
        <f t="shared" si="4"/>
        <v>0</v>
      </c>
    </row>
    <row r="3" spans="1:24" s="39" customFormat="1" ht="39" customHeight="1" x14ac:dyDescent="0.25">
      <c r="A3" s="35" t="s">
        <v>575</v>
      </c>
      <c r="B3" s="35" t="s">
        <v>571</v>
      </c>
      <c r="C3" s="22" t="s">
        <v>576</v>
      </c>
      <c r="D3" s="36" t="s">
        <v>577</v>
      </c>
      <c r="E3" s="20">
        <v>400</v>
      </c>
      <c r="F3" s="38">
        <v>400</v>
      </c>
      <c r="G3" s="38"/>
      <c r="H3" s="18"/>
      <c r="I3" s="23"/>
      <c r="J3" s="23"/>
      <c r="K3" s="23"/>
      <c r="L3" s="18"/>
      <c r="M3" s="24" t="s">
        <v>578</v>
      </c>
      <c r="N3" s="25">
        <v>4</v>
      </c>
      <c r="O3" s="26">
        <f t="shared" si="0"/>
        <v>400</v>
      </c>
      <c r="P3" s="27">
        <f t="shared" si="1"/>
        <v>400</v>
      </c>
      <c r="Q3" s="28">
        <f t="shared" si="2"/>
        <v>0</v>
      </c>
      <c r="R3" s="29">
        <f t="shared" si="3"/>
        <v>0</v>
      </c>
      <c r="S3" s="30"/>
      <c r="T3" s="31">
        <f t="shared" si="4"/>
        <v>400</v>
      </c>
      <c r="U3" s="32">
        <f t="shared" si="4"/>
        <v>400</v>
      </c>
      <c r="V3" s="32">
        <f t="shared" si="4"/>
        <v>0</v>
      </c>
      <c r="W3" s="32">
        <f t="shared" si="4"/>
        <v>0</v>
      </c>
    </row>
    <row r="4" spans="1:24" s="39" customFormat="1" ht="39" customHeight="1" x14ac:dyDescent="0.25">
      <c r="A4" s="35" t="s">
        <v>575</v>
      </c>
      <c r="B4" s="35" t="s">
        <v>571</v>
      </c>
      <c r="C4" s="22" t="s">
        <v>579</v>
      </c>
      <c r="D4" s="36" t="s">
        <v>580</v>
      </c>
      <c r="E4" s="20">
        <v>550</v>
      </c>
      <c r="F4" s="38">
        <v>550</v>
      </c>
      <c r="G4" s="38"/>
      <c r="H4" s="18" t="s">
        <v>581</v>
      </c>
      <c r="I4" s="23"/>
      <c r="J4" s="23"/>
      <c r="K4" s="23"/>
      <c r="L4" s="18"/>
      <c r="M4" s="24" t="s">
        <v>578</v>
      </c>
      <c r="N4" s="25">
        <v>4</v>
      </c>
      <c r="O4" s="26">
        <f t="shared" si="0"/>
        <v>550</v>
      </c>
      <c r="P4" s="27">
        <f t="shared" si="1"/>
        <v>550</v>
      </c>
      <c r="Q4" s="28">
        <f t="shared" si="2"/>
        <v>0</v>
      </c>
      <c r="R4" s="29">
        <f t="shared" si="3"/>
        <v>0</v>
      </c>
      <c r="S4" s="30"/>
      <c r="T4" s="31">
        <f t="shared" si="4"/>
        <v>550</v>
      </c>
      <c r="U4" s="32">
        <f t="shared" si="4"/>
        <v>550</v>
      </c>
      <c r="V4" s="32">
        <f t="shared" si="4"/>
        <v>0</v>
      </c>
      <c r="W4" s="32">
        <f t="shared" si="4"/>
        <v>0</v>
      </c>
    </row>
    <row r="5" spans="1:24" s="39" customFormat="1" ht="39" customHeight="1" x14ac:dyDescent="0.25">
      <c r="A5" s="35" t="s">
        <v>575</v>
      </c>
      <c r="B5" s="35" t="s">
        <v>571</v>
      </c>
      <c r="C5" s="22" t="s">
        <v>582</v>
      </c>
      <c r="D5" s="36" t="s">
        <v>583</v>
      </c>
      <c r="E5" s="20">
        <v>300</v>
      </c>
      <c r="F5" s="38">
        <v>300</v>
      </c>
      <c r="G5" s="38"/>
      <c r="H5" s="18"/>
      <c r="I5" s="23"/>
      <c r="J5" s="23"/>
      <c r="K5" s="23"/>
      <c r="L5" s="18"/>
      <c r="M5" s="24" t="s">
        <v>578</v>
      </c>
      <c r="N5" s="25">
        <v>4</v>
      </c>
      <c r="O5" s="26">
        <f t="shared" si="0"/>
        <v>300</v>
      </c>
      <c r="P5" s="27">
        <f t="shared" si="1"/>
        <v>300</v>
      </c>
      <c r="Q5" s="28">
        <f t="shared" si="2"/>
        <v>0</v>
      </c>
      <c r="R5" s="29">
        <f t="shared" si="3"/>
        <v>0</v>
      </c>
      <c r="S5" s="30"/>
      <c r="T5" s="31">
        <f t="shared" si="4"/>
        <v>300</v>
      </c>
      <c r="U5" s="32">
        <f t="shared" si="4"/>
        <v>300</v>
      </c>
      <c r="V5" s="32">
        <f t="shared" si="4"/>
        <v>0</v>
      </c>
      <c r="W5" s="32">
        <f t="shared" si="4"/>
        <v>0</v>
      </c>
    </row>
    <row r="6" spans="1:24" s="39" customFormat="1" ht="39" customHeight="1" x14ac:dyDescent="0.25">
      <c r="A6" s="35" t="s">
        <v>575</v>
      </c>
      <c r="B6" s="35" t="s">
        <v>571</v>
      </c>
      <c r="C6" s="22" t="s">
        <v>584</v>
      </c>
      <c r="D6" s="36" t="s">
        <v>585</v>
      </c>
      <c r="E6" s="20">
        <v>200</v>
      </c>
      <c r="F6" s="38">
        <v>200</v>
      </c>
      <c r="G6" s="38"/>
      <c r="H6" s="18"/>
      <c r="I6" s="23"/>
      <c r="J6" s="23"/>
      <c r="K6" s="23"/>
      <c r="L6" s="18"/>
      <c r="M6" s="24" t="s">
        <v>578</v>
      </c>
      <c r="N6" s="25">
        <v>4</v>
      </c>
      <c r="O6" s="26">
        <f t="shared" si="0"/>
        <v>200</v>
      </c>
      <c r="P6" s="27">
        <f t="shared" si="1"/>
        <v>200</v>
      </c>
      <c r="Q6" s="28">
        <f t="shared" si="2"/>
        <v>0</v>
      </c>
      <c r="R6" s="29">
        <f t="shared" si="3"/>
        <v>0</v>
      </c>
      <c r="S6" s="30"/>
      <c r="T6" s="31">
        <f t="shared" si="4"/>
        <v>200</v>
      </c>
      <c r="U6" s="32">
        <f t="shared" si="4"/>
        <v>200</v>
      </c>
      <c r="V6" s="32">
        <f t="shared" si="4"/>
        <v>0</v>
      </c>
      <c r="W6" s="32">
        <f t="shared" si="4"/>
        <v>0</v>
      </c>
    </row>
    <row r="7" spans="1:24" s="39" customFormat="1" ht="39" customHeight="1" x14ac:dyDescent="0.25">
      <c r="A7" s="35" t="s">
        <v>575</v>
      </c>
      <c r="B7" s="35" t="s">
        <v>571</v>
      </c>
      <c r="C7" s="22" t="s">
        <v>586</v>
      </c>
      <c r="D7" s="36" t="s">
        <v>580</v>
      </c>
      <c r="E7" s="20">
        <v>600</v>
      </c>
      <c r="F7" s="38">
        <v>600</v>
      </c>
      <c r="G7" s="38"/>
      <c r="H7" s="18" t="s">
        <v>581</v>
      </c>
      <c r="I7" s="23"/>
      <c r="J7" s="23"/>
      <c r="K7" s="23"/>
      <c r="L7" s="18"/>
      <c r="M7" s="24" t="s">
        <v>578</v>
      </c>
      <c r="N7" s="25">
        <v>4</v>
      </c>
      <c r="O7" s="26">
        <f t="shared" si="0"/>
        <v>600</v>
      </c>
      <c r="P7" s="27">
        <f t="shared" si="1"/>
        <v>600</v>
      </c>
      <c r="Q7" s="28">
        <f t="shared" si="2"/>
        <v>0</v>
      </c>
      <c r="R7" s="29">
        <f t="shared" si="3"/>
        <v>0</v>
      </c>
      <c r="S7" s="30"/>
      <c r="T7" s="31">
        <f t="shared" si="4"/>
        <v>600</v>
      </c>
      <c r="U7" s="32">
        <f t="shared" si="4"/>
        <v>600</v>
      </c>
      <c r="V7" s="32">
        <f t="shared" si="4"/>
        <v>0</v>
      </c>
      <c r="W7" s="32">
        <f t="shared" si="4"/>
        <v>0</v>
      </c>
    </row>
    <row r="8" spans="1:24" s="39" customFormat="1" ht="39" customHeight="1" x14ac:dyDescent="0.25">
      <c r="A8" s="35" t="s">
        <v>575</v>
      </c>
      <c r="B8" s="35" t="s">
        <v>571</v>
      </c>
      <c r="C8" s="22" t="s">
        <v>587</v>
      </c>
      <c r="D8" s="36" t="s">
        <v>588</v>
      </c>
      <c r="E8" s="37">
        <v>175</v>
      </c>
      <c r="F8" s="38">
        <v>175</v>
      </c>
      <c r="G8" s="38"/>
      <c r="H8" s="18"/>
      <c r="I8" s="23"/>
      <c r="J8" s="23"/>
      <c r="K8" s="23"/>
      <c r="L8" s="18"/>
      <c r="M8" s="24" t="s">
        <v>578</v>
      </c>
      <c r="N8" s="25">
        <v>4</v>
      </c>
      <c r="O8" s="26">
        <f t="shared" si="0"/>
        <v>175</v>
      </c>
      <c r="P8" s="27">
        <f t="shared" si="1"/>
        <v>175</v>
      </c>
      <c r="Q8" s="28">
        <f t="shared" si="2"/>
        <v>0</v>
      </c>
      <c r="R8" s="29">
        <f t="shared" si="3"/>
        <v>0</v>
      </c>
      <c r="S8" s="30"/>
      <c r="T8" s="31">
        <f t="shared" si="4"/>
        <v>175</v>
      </c>
      <c r="U8" s="32">
        <f t="shared" si="4"/>
        <v>175</v>
      </c>
      <c r="V8" s="32">
        <f t="shared" si="4"/>
        <v>0</v>
      </c>
      <c r="W8" s="32">
        <f t="shared" si="4"/>
        <v>0</v>
      </c>
    </row>
    <row r="9" spans="1:24" s="39" customFormat="1" ht="39" customHeight="1" x14ac:dyDescent="0.25">
      <c r="A9" s="35" t="s">
        <v>575</v>
      </c>
      <c r="B9" s="35" t="s">
        <v>571</v>
      </c>
      <c r="C9" s="22" t="s">
        <v>589</v>
      </c>
      <c r="D9" s="36" t="s">
        <v>588</v>
      </c>
      <c r="E9" s="37">
        <v>275</v>
      </c>
      <c r="F9" s="38">
        <v>275</v>
      </c>
      <c r="G9" s="38"/>
      <c r="H9" s="18"/>
      <c r="I9" s="23"/>
      <c r="J9" s="23"/>
      <c r="K9" s="23"/>
      <c r="L9" s="18"/>
      <c r="M9" s="24" t="s">
        <v>578</v>
      </c>
      <c r="N9" s="25">
        <v>4</v>
      </c>
      <c r="O9" s="26">
        <f t="shared" si="0"/>
        <v>275</v>
      </c>
      <c r="P9" s="27">
        <f t="shared" si="1"/>
        <v>275</v>
      </c>
      <c r="Q9" s="28">
        <f t="shared" si="2"/>
        <v>0</v>
      </c>
      <c r="R9" s="29">
        <f t="shared" si="3"/>
        <v>0</v>
      </c>
      <c r="S9" s="30"/>
      <c r="T9" s="31">
        <f t="shared" si="4"/>
        <v>275</v>
      </c>
      <c r="U9" s="32">
        <f t="shared" si="4"/>
        <v>275</v>
      </c>
      <c r="V9" s="32">
        <f t="shared" si="4"/>
        <v>0</v>
      </c>
      <c r="W9" s="32">
        <f t="shared" si="4"/>
        <v>0</v>
      </c>
    </row>
    <row r="10" spans="1:24" s="39" customFormat="1" ht="39" customHeight="1" x14ac:dyDescent="0.25">
      <c r="A10" s="35" t="s">
        <v>575</v>
      </c>
      <c r="B10" s="35" t="s">
        <v>571</v>
      </c>
      <c r="C10" s="22" t="s">
        <v>590</v>
      </c>
      <c r="D10" s="36" t="s">
        <v>588</v>
      </c>
      <c r="E10" s="37">
        <v>400</v>
      </c>
      <c r="F10" s="38">
        <v>400</v>
      </c>
      <c r="G10" s="38"/>
      <c r="H10" s="18"/>
      <c r="I10" s="23"/>
      <c r="J10" s="23"/>
      <c r="K10" s="23"/>
      <c r="L10" s="18"/>
      <c r="M10" s="24" t="s">
        <v>578</v>
      </c>
      <c r="N10" s="25">
        <v>4</v>
      </c>
      <c r="O10" s="26">
        <f t="shared" si="0"/>
        <v>400</v>
      </c>
      <c r="P10" s="27">
        <f t="shared" si="1"/>
        <v>400</v>
      </c>
      <c r="Q10" s="28">
        <f t="shared" si="2"/>
        <v>0</v>
      </c>
      <c r="R10" s="29">
        <f t="shared" si="3"/>
        <v>0</v>
      </c>
      <c r="S10" s="30"/>
      <c r="T10" s="31">
        <f t="shared" si="4"/>
        <v>400</v>
      </c>
      <c r="U10" s="32">
        <f t="shared" si="4"/>
        <v>400</v>
      </c>
      <c r="V10" s="32">
        <f t="shared" si="4"/>
        <v>0</v>
      </c>
      <c r="W10" s="32">
        <f t="shared" si="4"/>
        <v>0</v>
      </c>
    </row>
    <row r="11" spans="1:24" s="39" customFormat="1" ht="39" customHeight="1" x14ac:dyDescent="0.25">
      <c r="A11" s="35" t="s">
        <v>575</v>
      </c>
      <c r="B11" s="35" t="s">
        <v>571</v>
      </c>
      <c r="C11" s="22" t="s">
        <v>591</v>
      </c>
      <c r="D11" s="36" t="s">
        <v>588</v>
      </c>
      <c r="E11" s="20">
        <v>125</v>
      </c>
      <c r="F11" s="38">
        <v>125</v>
      </c>
      <c r="G11" s="38"/>
      <c r="H11" s="18"/>
      <c r="I11" s="23"/>
      <c r="J11" s="23"/>
      <c r="K11" s="23"/>
      <c r="L11" s="18"/>
      <c r="M11" s="24" t="s">
        <v>578</v>
      </c>
      <c r="N11" s="25">
        <v>4</v>
      </c>
      <c r="O11" s="26">
        <f t="shared" si="0"/>
        <v>125</v>
      </c>
      <c r="P11" s="27">
        <f t="shared" si="1"/>
        <v>125</v>
      </c>
      <c r="Q11" s="28">
        <f t="shared" si="2"/>
        <v>0</v>
      </c>
      <c r="R11" s="29">
        <f t="shared" si="3"/>
        <v>0</v>
      </c>
      <c r="S11" s="30"/>
      <c r="T11" s="31">
        <f t="shared" si="4"/>
        <v>125</v>
      </c>
      <c r="U11" s="32">
        <f t="shared" si="4"/>
        <v>125</v>
      </c>
      <c r="V11" s="32">
        <f t="shared" si="4"/>
        <v>0</v>
      </c>
      <c r="W11" s="32">
        <f t="shared" si="4"/>
        <v>0</v>
      </c>
    </row>
    <row r="12" spans="1:24" s="39" customFormat="1" ht="39" customHeight="1" x14ac:dyDescent="0.25">
      <c r="A12" s="35" t="s">
        <v>575</v>
      </c>
      <c r="B12" s="35" t="s">
        <v>571</v>
      </c>
      <c r="C12" s="22" t="s">
        <v>592</v>
      </c>
      <c r="D12" s="36" t="s">
        <v>588</v>
      </c>
      <c r="E12" s="20">
        <v>100</v>
      </c>
      <c r="F12" s="38">
        <v>100</v>
      </c>
      <c r="G12" s="38"/>
      <c r="H12" s="18"/>
      <c r="I12" s="23"/>
      <c r="J12" s="23"/>
      <c r="K12" s="23"/>
      <c r="L12" s="18"/>
      <c r="M12" s="24" t="s">
        <v>578</v>
      </c>
      <c r="N12" s="25">
        <v>4</v>
      </c>
      <c r="O12" s="26">
        <f t="shared" si="0"/>
        <v>100</v>
      </c>
      <c r="P12" s="27">
        <f t="shared" si="1"/>
        <v>100</v>
      </c>
      <c r="Q12" s="28">
        <f t="shared" si="2"/>
        <v>0</v>
      </c>
      <c r="R12" s="29">
        <f t="shared" si="3"/>
        <v>0</v>
      </c>
      <c r="S12" s="30"/>
      <c r="T12" s="31">
        <f t="shared" si="4"/>
        <v>100</v>
      </c>
      <c r="U12" s="32">
        <f t="shared" si="4"/>
        <v>100</v>
      </c>
      <c r="V12" s="32">
        <f t="shared" si="4"/>
        <v>0</v>
      </c>
      <c r="W12" s="32">
        <f t="shared" si="4"/>
        <v>0</v>
      </c>
    </row>
    <row r="13" spans="1:24" s="39" customFormat="1" ht="39" customHeight="1" x14ac:dyDescent="0.25">
      <c r="A13" s="18" t="s">
        <v>593</v>
      </c>
      <c r="B13" s="18" t="s">
        <v>571</v>
      </c>
      <c r="C13" s="18" t="s">
        <v>594</v>
      </c>
      <c r="D13" s="19" t="s">
        <v>595</v>
      </c>
      <c r="E13" s="20">
        <v>900</v>
      </c>
      <c r="F13" s="21">
        <v>900</v>
      </c>
      <c r="G13" s="21"/>
      <c r="H13" s="22" t="s">
        <v>596</v>
      </c>
      <c r="I13" s="91"/>
      <c r="J13" s="91"/>
      <c r="K13" s="23"/>
      <c r="L13" s="18"/>
      <c r="M13" s="24" t="s">
        <v>578</v>
      </c>
      <c r="N13" s="25">
        <v>4</v>
      </c>
      <c r="O13" s="26">
        <f t="shared" si="0"/>
        <v>900</v>
      </c>
      <c r="P13" s="27">
        <f t="shared" si="1"/>
        <v>900</v>
      </c>
      <c r="Q13" s="28">
        <f t="shared" si="2"/>
        <v>0</v>
      </c>
      <c r="R13" s="29">
        <f t="shared" si="3"/>
        <v>0</v>
      </c>
      <c r="S13" s="30"/>
      <c r="T13" s="31">
        <f t="shared" si="4"/>
        <v>900</v>
      </c>
      <c r="U13" s="32">
        <f t="shared" si="4"/>
        <v>900</v>
      </c>
      <c r="V13" s="32">
        <f t="shared" si="4"/>
        <v>0</v>
      </c>
      <c r="W13" s="32">
        <f t="shared" si="4"/>
        <v>0</v>
      </c>
    </row>
    <row r="14" spans="1:24" s="39" customFormat="1" ht="39" customHeight="1" x14ac:dyDescent="0.25">
      <c r="A14" s="18" t="s">
        <v>593</v>
      </c>
      <c r="B14" s="18" t="s">
        <v>571</v>
      </c>
      <c r="C14" s="18" t="s">
        <v>597</v>
      </c>
      <c r="D14" s="19" t="s">
        <v>595</v>
      </c>
      <c r="E14" s="20">
        <v>350</v>
      </c>
      <c r="F14" s="21">
        <v>350</v>
      </c>
      <c r="G14" s="21"/>
      <c r="H14" s="22" t="s">
        <v>596</v>
      </c>
      <c r="I14" s="91"/>
      <c r="J14" s="91"/>
      <c r="K14" s="23"/>
      <c r="L14" s="18"/>
      <c r="M14" s="24" t="s">
        <v>578</v>
      </c>
      <c r="N14" s="25">
        <v>4</v>
      </c>
      <c r="O14" s="26">
        <f t="shared" si="0"/>
        <v>350</v>
      </c>
      <c r="P14" s="27">
        <f t="shared" si="1"/>
        <v>350</v>
      </c>
      <c r="Q14" s="28">
        <f t="shared" si="2"/>
        <v>0</v>
      </c>
      <c r="R14" s="29">
        <f t="shared" si="3"/>
        <v>0</v>
      </c>
      <c r="S14" s="30"/>
      <c r="T14" s="31">
        <f t="shared" si="4"/>
        <v>350</v>
      </c>
      <c r="U14" s="32">
        <f t="shared" si="4"/>
        <v>350</v>
      </c>
      <c r="V14" s="32">
        <f t="shared" si="4"/>
        <v>0</v>
      </c>
      <c r="W14" s="32">
        <f t="shared" si="4"/>
        <v>0</v>
      </c>
    </row>
    <row r="15" spans="1:24" s="39" customFormat="1" ht="39" customHeight="1" x14ac:dyDescent="0.25">
      <c r="A15" s="18" t="s">
        <v>598</v>
      </c>
      <c r="B15" s="18" t="s">
        <v>571</v>
      </c>
      <c r="C15" s="18" t="s">
        <v>599</v>
      </c>
      <c r="D15" s="19" t="s">
        <v>600</v>
      </c>
      <c r="E15" s="20" t="s">
        <v>112</v>
      </c>
      <c r="F15" s="38" t="s">
        <v>112</v>
      </c>
      <c r="G15" s="21"/>
      <c r="H15" s="22" t="s">
        <v>601</v>
      </c>
      <c r="I15" s="91"/>
      <c r="J15" s="91"/>
      <c r="K15" s="23"/>
      <c r="L15" s="18"/>
      <c r="M15" s="24">
        <v>1</v>
      </c>
      <c r="N15" s="25">
        <v>4</v>
      </c>
      <c r="O15" s="26" t="str">
        <f t="shared" si="0"/>
        <v>No charge</v>
      </c>
      <c r="P15" s="27" t="str">
        <f t="shared" si="1"/>
        <v>No charge</v>
      </c>
      <c r="Q15" s="28">
        <v>0</v>
      </c>
      <c r="R15" s="29">
        <v>0</v>
      </c>
      <c r="S15" s="30"/>
      <c r="T15" s="31" t="str">
        <f t="shared" si="4"/>
        <v>No charge</v>
      </c>
      <c r="U15" s="32" t="str">
        <f t="shared" si="4"/>
        <v>No charge</v>
      </c>
      <c r="V15" s="32">
        <f t="shared" si="4"/>
        <v>0</v>
      </c>
      <c r="W15" s="32">
        <f t="shared" si="4"/>
        <v>0</v>
      </c>
    </row>
    <row r="16" spans="1:24" s="39" customFormat="1" ht="39" customHeight="1" x14ac:dyDescent="0.25">
      <c r="A16" s="18" t="s">
        <v>598</v>
      </c>
      <c r="B16" s="18" t="s">
        <v>571</v>
      </c>
      <c r="C16" s="18" t="s">
        <v>602</v>
      </c>
      <c r="D16" s="19" t="s">
        <v>603</v>
      </c>
      <c r="E16" s="20" t="s">
        <v>112</v>
      </c>
      <c r="F16" s="38" t="s">
        <v>112</v>
      </c>
      <c r="G16" s="21"/>
      <c r="H16" s="22" t="s">
        <v>604</v>
      </c>
      <c r="I16" s="91"/>
      <c r="J16" s="91"/>
      <c r="K16" s="23"/>
      <c r="L16" s="18"/>
      <c r="M16" s="24">
        <v>1</v>
      </c>
      <c r="N16" s="25">
        <v>4</v>
      </c>
      <c r="O16" s="26" t="str">
        <f t="shared" si="0"/>
        <v>No charge</v>
      </c>
      <c r="P16" s="27" t="str">
        <f t="shared" si="1"/>
        <v>No charge</v>
      </c>
      <c r="Q16" s="28">
        <v>0</v>
      </c>
      <c r="R16" s="29">
        <v>0</v>
      </c>
      <c r="S16" s="30"/>
      <c r="T16" s="31" t="str">
        <f t="shared" si="4"/>
        <v>No charge</v>
      </c>
      <c r="U16" s="32" t="str">
        <f t="shared" si="4"/>
        <v>No charge</v>
      </c>
      <c r="V16" s="32">
        <f t="shared" si="4"/>
        <v>0</v>
      </c>
      <c r="W16" s="32">
        <f t="shared" si="4"/>
        <v>0</v>
      </c>
    </row>
    <row r="17" spans="1:23" s="39" customFormat="1" ht="39" customHeight="1" x14ac:dyDescent="0.25">
      <c r="A17" s="18" t="s">
        <v>605</v>
      </c>
      <c r="B17" s="18" t="s">
        <v>571</v>
      </c>
      <c r="C17" s="18" t="s">
        <v>594</v>
      </c>
      <c r="D17" s="19" t="s">
        <v>606</v>
      </c>
      <c r="E17" s="20">
        <v>900</v>
      </c>
      <c r="F17" s="21">
        <v>900</v>
      </c>
      <c r="G17" s="21"/>
      <c r="H17" s="22" t="s">
        <v>601</v>
      </c>
      <c r="I17" s="91"/>
      <c r="J17" s="91"/>
      <c r="K17" s="23"/>
      <c r="L17" s="18"/>
      <c r="M17" s="24" t="s">
        <v>578</v>
      </c>
      <c r="N17" s="25">
        <v>2</v>
      </c>
      <c r="O17" s="26">
        <f t="shared" si="0"/>
        <v>900</v>
      </c>
      <c r="P17" s="27">
        <f t="shared" si="1"/>
        <v>900</v>
      </c>
      <c r="Q17" s="28">
        <f>O17-E17</f>
        <v>0</v>
      </c>
      <c r="R17" s="29">
        <f>IF(E17&lt;&gt;0,Q17/E17,0)</f>
        <v>0</v>
      </c>
      <c r="S17" s="30"/>
      <c r="T17" s="31">
        <f t="shared" si="4"/>
        <v>900</v>
      </c>
      <c r="U17" s="32">
        <f t="shared" si="4"/>
        <v>900</v>
      </c>
      <c r="V17" s="32">
        <f t="shared" si="4"/>
        <v>0</v>
      </c>
      <c r="W17" s="32">
        <f t="shared" si="4"/>
        <v>0</v>
      </c>
    </row>
    <row r="18" spans="1:23" s="39" customFormat="1" ht="39" customHeight="1" x14ac:dyDescent="0.25">
      <c r="A18" s="18" t="s">
        <v>605</v>
      </c>
      <c r="B18" s="18" t="s">
        <v>571</v>
      </c>
      <c r="C18" s="18" t="s">
        <v>597</v>
      </c>
      <c r="D18" s="19" t="s">
        <v>606</v>
      </c>
      <c r="E18" s="20">
        <v>350</v>
      </c>
      <c r="F18" s="21">
        <v>350</v>
      </c>
      <c r="G18" s="21"/>
      <c r="H18" s="22" t="s">
        <v>601</v>
      </c>
      <c r="I18" s="91"/>
      <c r="J18" s="91"/>
      <c r="K18" s="23"/>
      <c r="L18" s="18"/>
      <c r="M18" s="24" t="s">
        <v>578</v>
      </c>
      <c r="N18" s="25">
        <v>2</v>
      </c>
      <c r="O18" s="26">
        <f t="shared" si="0"/>
        <v>350</v>
      </c>
      <c r="P18" s="27">
        <f t="shared" si="1"/>
        <v>350</v>
      </c>
      <c r="Q18" s="28">
        <f>O18-E18</f>
        <v>0</v>
      </c>
      <c r="R18" s="29">
        <f>IF(E18&lt;&gt;0,Q18/E18,0)</f>
        <v>0</v>
      </c>
      <c r="S18" s="30"/>
      <c r="T18" s="31">
        <f t="shared" si="4"/>
        <v>350</v>
      </c>
      <c r="U18" s="32">
        <f t="shared" si="4"/>
        <v>350</v>
      </c>
      <c r="V18" s="32">
        <f t="shared" si="4"/>
        <v>0</v>
      </c>
      <c r="W18" s="32">
        <f t="shared" si="4"/>
        <v>0</v>
      </c>
    </row>
    <row r="19" spans="1:23" s="39" customFormat="1" ht="39" customHeight="1" x14ac:dyDescent="0.25">
      <c r="A19" s="18" t="s">
        <v>607</v>
      </c>
      <c r="B19" s="18" t="s">
        <v>571</v>
      </c>
      <c r="C19" s="18" t="s">
        <v>599</v>
      </c>
      <c r="D19" s="19" t="s">
        <v>608</v>
      </c>
      <c r="E19" s="20" t="s">
        <v>112</v>
      </c>
      <c r="F19" s="38" t="s">
        <v>112</v>
      </c>
      <c r="G19" s="21"/>
      <c r="H19" s="22" t="s">
        <v>601</v>
      </c>
      <c r="I19" s="91"/>
      <c r="J19" s="91"/>
      <c r="K19" s="23"/>
      <c r="L19" s="18"/>
      <c r="M19" s="24">
        <v>1</v>
      </c>
      <c r="N19" s="25">
        <v>2</v>
      </c>
      <c r="O19" s="26" t="str">
        <f t="shared" si="0"/>
        <v>No charge</v>
      </c>
      <c r="P19" s="27" t="str">
        <f t="shared" si="1"/>
        <v>No charge</v>
      </c>
      <c r="Q19" s="28" t="e">
        <f>O19-E19</f>
        <v>#VALUE!</v>
      </c>
      <c r="R19" s="29" t="e">
        <f>IF(E19&lt;&gt;0,Q19/E19,0)</f>
        <v>#VALUE!</v>
      </c>
      <c r="S19" s="30"/>
      <c r="T19" s="31" t="str">
        <f t="shared" si="4"/>
        <v>No charge</v>
      </c>
      <c r="U19" s="32" t="str">
        <f t="shared" si="4"/>
        <v>No charge</v>
      </c>
      <c r="V19" s="32" t="e">
        <f t="shared" si="4"/>
        <v>#VALUE!</v>
      </c>
      <c r="W19" s="32" t="e">
        <f t="shared" si="4"/>
        <v>#VALUE!</v>
      </c>
    </row>
    <row r="20" spans="1:23" s="39" customFormat="1" ht="39" customHeight="1" x14ac:dyDescent="0.25">
      <c r="A20" s="35" t="s">
        <v>609</v>
      </c>
      <c r="B20" s="35" t="s">
        <v>571</v>
      </c>
      <c r="C20" s="22" t="s">
        <v>610</v>
      </c>
      <c r="D20" s="36" t="s">
        <v>611</v>
      </c>
      <c r="E20" s="20" t="s">
        <v>612</v>
      </c>
      <c r="F20" s="38" t="s">
        <v>613</v>
      </c>
      <c r="G20" s="38"/>
      <c r="H20" s="19" t="s">
        <v>614</v>
      </c>
      <c r="I20" s="92" t="s">
        <v>26</v>
      </c>
      <c r="J20" s="92"/>
      <c r="K20" s="23" t="s">
        <v>27</v>
      </c>
      <c r="L20" s="18"/>
      <c r="M20" s="24" t="s">
        <v>578</v>
      </c>
      <c r="N20" s="25">
        <v>4</v>
      </c>
      <c r="O20" s="40" t="s">
        <v>612</v>
      </c>
      <c r="P20" s="27" t="str">
        <f t="shared" si="1"/>
        <v>$7.00
including sales tax</v>
      </c>
      <c r="Q20" s="28">
        <v>0</v>
      </c>
      <c r="R20" s="29">
        <v>0</v>
      </c>
      <c r="S20" s="30"/>
      <c r="T20" s="31" t="s">
        <v>615</v>
      </c>
      <c r="U20" s="32" t="str">
        <f t="shared" si="4"/>
        <v>$7.00
including sales tax</v>
      </c>
      <c r="V20" s="32">
        <f t="shared" si="4"/>
        <v>0</v>
      </c>
      <c r="W20" s="32">
        <f t="shared" si="4"/>
        <v>0</v>
      </c>
    </row>
    <row r="21" spans="1:23" s="39" customFormat="1" ht="39" customHeight="1" x14ac:dyDescent="0.25">
      <c r="A21" s="35" t="s">
        <v>609</v>
      </c>
      <c r="B21" s="35" t="s">
        <v>571</v>
      </c>
      <c r="C21" s="22" t="s">
        <v>616</v>
      </c>
      <c r="D21" s="36" t="s">
        <v>617</v>
      </c>
      <c r="E21" s="20" t="s">
        <v>618</v>
      </c>
      <c r="F21" s="38" t="s">
        <v>619</v>
      </c>
      <c r="G21" s="38"/>
      <c r="H21" s="19" t="s">
        <v>614</v>
      </c>
      <c r="I21" s="92" t="s">
        <v>26</v>
      </c>
      <c r="J21" s="92"/>
      <c r="K21" s="23" t="s">
        <v>27</v>
      </c>
      <c r="L21" s="18"/>
      <c r="M21" s="24" t="s">
        <v>578</v>
      </c>
      <c r="N21" s="25">
        <v>4</v>
      </c>
      <c r="O21" s="40" t="s">
        <v>618</v>
      </c>
      <c r="P21" s="27" t="str">
        <f t="shared" si="1"/>
        <v>$5.00
including sales tax</v>
      </c>
      <c r="Q21" s="28">
        <v>0</v>
      </c>
      <c r="R21" s="29">
        <v>0</v>
      </c>
      <c r="S21" s="30"/>
      <c r="T21" s="31" t="s">
        <v>620</v>
      </c>
      <c r="U21" s="32" t="str">
        <f t="shared" si="4"/>
        <v>$5.00
including sales tax</v>
      </c>
      <c r="V21" s="32">
        <f t="shared" si="4"/>
        <v>0</v>
      </c>
      <c r="W21" s="32">
        <f t="shared" si="4"/>
        <v>0</v>
      </c>
    </row>
    <row r="22" spans="1:23" s="39" customFormat="1" ht="39" customHeight="1" x14ac:dyDescent="0.25">
      <c r="A22" s="35" t="s">
        <v>609</v>
      </c>
      <c r="B22" s="35" t="s">
        <v>571</v>
      </c>
      <c r="C22" s="22" t="s">
        <v>621</v>
      </c>
      <c r="D22" s="36" t="s">
        <v>622</v>
      </c>
      <c r="E22" s="20" t="s">
        <v>623</v>
      </c>
      <c r="F22" s="38" t="s">
        <v>623</v>
      </c>
      <c r="G22" s="38"/>
      <c r="H22" s="19" t="s">
        <v>624</v>
      </c>
      <c r="I22" s="92"/>
      <c r="J22" s="92"/>
      <c r="K22" s="23"/>
      <c r="L22" s="18"/>
      <c r="M22" s="24" t="s">
        <v>578</v>
      </c>
      <c r="N22" s="25">
        <v>4</v>
      </c>
      <c r="O22" s="40" t="str">
        <f>E22</f>
        <v xml:space="preserve">$8.00
</v>
      </c>
      <c r="P22" s="27" t="str">
        <f t="shared" si="1"/>
        <v xml:space="preserve">$8.00
</v>
      </c>
      <c r="Q22" s="28">
        <v>0</v>
      </c>
      <c r="R22" s="29">
        <v>0</v>
      </c>
      <c r="S22" s="30"/>
      <c r="T22" s="31" t="s">
        <v>625</v>
      </c>
      <c r="U22" s="32" t="str">
        <f t="shared" si="4"/>
        <v xml:space="preserve">$8.00
</v>
      </c>
      <c r="V22" s="32">
        <f t="shared" si="4"/>
        <v>0</v>
      </c>
      <c r="W22" s="32">
        <f t="shared" si="4"/>
        <v>0</v>
      </c>
    </row>
    <row r="23" spans="1:23" s="39" customFormat="1" ht="39" customHeight="1" x14ac:dyDescent="0.25">
      <c r="A23" s="35" t="s">
        <v>609</v>
      </c>
      <c r="B23" s="35" t="s">
        <v>571</v>
      </c>
      <c r="C23" s="22" t="s">
        <v>626</v>
      </c>
      <c r="D23" s="36" t="s">
        <v>622</v>
      </c>
      <c r="E23" s="20" t="s">
        <v>627</v>
      </c>
      <c r="F23" s="38" t="s">
        <v>627</v>
      </c>
      <c r="G23" s="38"/>
      <c r="H23" s="19" t="s">
        <v>624</v>
      </c>
      <c r="I23" s="92"/>
      <c r="J23" s="92"/>
      <c r="K23" s="23"/>
      <c r="L23" s="18"/>
      <c r="M23" s="24" t="s">
        <v>578</v>
      </c>
      <c r="N23" s="25">
        <v>4</v>
      </c>
      <c r="O23" s="26" t="str">
        <f>IF(N23=1,INT(E23*$S$1*100)/100,E23)</f>
        <v xml:space="preserve">$6.00
</v>
      </c>
      <c r="P23" s="27" t="str">
        <f t="shared" si="1"/>
        <v xml:space="preserve">$6.00
</v>
      </c>
      <c r="Q23" s="28" t="e">
        <f>O23-E23</f>
        <v>#VALUE!</v>
      </c>
      <c r="R23" s="29" t="e">
        <f>IF(E23&lt;&gt;0,Q23/E23,0)</f>
        <v>#VALUE!</v>
      </c>
      <c r="S23" s="30"/>
      <c r="T23" s="31" t="s">
        <v>615</v>
      </c>
      <c r="U23" s="32" t="str">
        <f t="shared" si="4"/>
        <v xml:space="preserve">$6.00
</v>
      </c>
      <c r="V23" s="32" t="e">
        <f t="shared" si="4"/>
        <v>#VALUE!</v>
      </c>
      <c r="W23" s="32" t="e">
        <f t="shared" si="4"/>
        <v>#VALUE!</v>
      </c>
    </row>
    <row r="24" spans="1:23" s="39" customFormat="1" ht="39" customHeight="1" x14ac:dyDescent="0.25">
      <c r="A24" s="35" t="s">
        <v>609</v>
      </c>
      <c r="B24" s="35" t="s">
        <v>571</v>
      </c>
      <c r="C24" s="22" t="s">
        <v>628</v>
      </c>
      <c r="D24" s="36" t="s">
        <v>629</v>
      </c>
      <c r="E24" s="20" t="s">
        <v>630</v>
      </c>
      <c r="F24" s="93" t="s">
        <v>630</v>
      </c>
      <c r="G24" s="38"/>
      <c r="H24" s="18" t="s">
        <v>631</v>
      </c>
      <c r="I24" s="92"/>
      <c r="J24" s="92"/>
      <c r="K24" s="23"/>
      <c r="L24" s="18"/>
      <c r="M24" s="24" t="s">
        <v>578</v>
      </c>
      <c r="N24" s="25">
        <v>4</v>
      </c>
      <c r="O24" s="40" t="str">
        <f t="shared" ref="O24:O30" si="5">E24</f>
        <v>$7,500 / year</v>
      </c>
      <c r="P24" s="27" t="str">
        <f t="shared" si="1"/>
        <v>$7,500 / year</v>
      </c>
      <c r="Q24" s="28">
        <v>0</v>
      </c>
      <c r="R24" s="29">
        <v>0</v>
      </c>
      <c r="S24" s="30"/>
      <c r="T24" s="31" t="str">
        <f t="shared" si="4"/>
        <v>$7,500 / year</v>
      </c>
      <c r="U24" s="32" t="str">
        <f t="shared" si="4"/>
        <v>$7,500 / year</v>
      </c>
      <c r="V24" s="32">
        <f t="shared" si="4"/>
        <v>0</v>
      </c>
      <c r="W24" s="32">
        <f t="shared" si="4"/>
        <v>0</v>
      </c>
    </row>
    <row r="25" spans="1:23" s="39" customFormat="1" ht="39" customHeight="1" x14ac:dyDescent="0.25">
      <c r="A25" s="35" t="s">
        <v>609</v>
      </c>
      <c r="B25" s="35" t="s">
        <v>571</v>
      </c>
      <c r="C25" s="22" t="s">
        <v>632</v>
      </c>
      <c r="D25" s="36" t="s">
        <v>633</v>
      </c>
      <c r="E25" s="20" t="s">
        <v>634</v>
      </c>
      <c r="F25" s="93" t="s">
        <v>634</v>
      </c>
      <c r="G25" s="38"/>
      <c r="H25" s="19" t="s">
        <v>624</v>
      </c>
      <c r="I25" s="92"/>
      <c r="J25" s="92"/>
      <c r="K25" s="23"/>
      <c r="L25" s="18"/>
      <c r="M25" s="24" t="s">
        <v>578</v>
      </c>
      <c r="N25" s="25">
        <v>4</v>
      </c>
      <c r="O25" s="40" t="str">
        <f t="shared" si="5"/>
        <v xml:space="preserve">0-3 hours $7.00
</v>
      </c>
      <c r="P25" s="27" t="str">
        <f t="shared" si="1"/>
        <v xml:space="preserve">0-3 hours $7.00
</v>
      </c>
      <c r="Q25" s="28">
        <v>0</v>
      </c>
      <c r="R25" s="29">
        <v>0</v>
      </c>
      <c r="S25" s="30"/>
      <c r="T25" s="31" t="str">
        <f t="shared" si="4"/>
        <v xml:space="preserve">0-3 hours $7.00
</v>
      </c>
      <c r="U25" s="32" t="str">
        <f t="shared" si="4"/>
        <v xml:space="preserve">0-3 hours $7.00
</v>
      </c>
      <c r="V25" s="32">
        <f t="shared" si="4"/>
        <v>0</v>
      </c>
      <c r="W25" s="32">
        <f t="shared" si="4"/>
        <v>0</v>
      </c>
    </row>
    <row r="26" spans="1:23" s="39" customFormat="1" ht="39" customHeight="1" x14ac:dyDescent="0.25">
      <c r="A26" s="35" t="s">
        <v>609</v>
      </c>
      <c r="B26" s="35" t="s">
        <v>571</v>
      </c>
      <c r="C26" s="22" t="s">
        <v>632</v>
      </c>
      <c r="D26" s="36" t="s">
        <v>633</v>
      </c>
      <c r="E26" s="20" t="s">
        <v>635</v>
      </c>
      <c r="F26" s="93" t="s">
        <v>635</v>
      </c>
      <c r="G26" s="38"/>
      <c r="H26" s="19" t="s">
        <v>624</v>
      </c>
      <c r="I26" s="92"/>
      <c r="J26" s="92"/>
      <c r="K26" s="23"/>
      <c r="L26" s="18"/>
      <c r="M26" s="24" t="s">
        <v>578</v>
      </c>
      <c r="N26" s="25">
        <v>4</v>
      </c>
      <c r="O26" s="40" t="str">
        <f t="shared" si="5"/>
        <v xml:space="preserve">3-5 hours $9.00
</v>
      </c>
      <c r="P26" s="27" t="str">
        <f t="shared" si="1"/>
        <v xml:space="preserve">3-5 hours $9.00
</v>
      </c>
      <c r="Q26" s="28">
        <v>0</v>
      </c>
      <c r="R26" s="29">
        <v>0</v>
      </c>
      <c r="S26" s="30"/>
      <c r="T26" s="31" t="str">
        <f t="shared" si="4"/>
        <v xml:space="preserve">3-5 hours $9.00
</v>
      </c>
      <c r="U26" s="32" t="str">
        <f t="shared" si="4"/>
        <v xml:space="preserve">3-5 hours $9.00
</v>
      </c>
      <c r="V26" s="32">
        <f t="shared" si="4"/>
        <v>0</v>
      </c>
      <c r="W26" s="32">
        <f t="shared" si="4"/>
        <v>0</v>
      </c>
    </row>
    <row r="27" spans="1:23" s="39" customFormat="1" ht="39" customHeight="1" x14ac:dyDescent="0.25">
      <c r="A27" s="35" t="s">
        <v>609</v>
      </c>
      <c r="B27" s="35" t="s">
        <v>571</v>
      </c>
      <c r="C27" s="22" t="s">
        <v>636</v>
      </c>
      <c r="D27" s="36" t="s">
        <v>637</v>
      </c>
      <c r="E27" s="20" t="s">
        <v>638</v>
      </c>
      <c r="F27" s="93" t="s">
        <v>638</v>
      </c>
      <c r="G27" s="38"/>
      <c r="H27" s="19" t="s">
        <v>624</v>
      </c>
      <c r="I27" s="92"/>
      <c r="J27" s="92"/>
      <c r="K27" s="23"/>
      <c r="L27" s="18"/>
      <c r="M27" s="24" t="s">
        <v>578</v>
      </c>
      <c r="N27" s="25">
        <v>4</v>
      </c>
      <c r="O27" s="40" t="str">
        <f t="shared" si="5"/>
        <v xml:space="preserve">0-1 hour $2.00
</v>
      </c>
      <c r="P27" s="27" t="str">
        <f t="shared" si="1"/>
        <v xml:space="preserve">0-1 hour $2.00
</v>
      </c>
      <c r="Q27" s="28">
        <v>0</v>
      </c>
      <c r="R27" s="29">
        <v>0</v>
      </c>
      <c r="S27" s="30"/>
      <c r="T27" s="94" t="s">
        <v>639</v>
      </c>
      <c r="U27" s="32" t="str">
        <f t="shared" si="4"/>
        <v xml:space="preserve">0-1 hour $2.00
</v>
      </c>
      <c r="V27" s="32">
        <f t="shared" si="4"/>
        <v>0</v>
      </c>
      <c r="W27" s="32">
        <f t="shared" si="4"/>
        <v>0</v>
      </c>
    </row>
    <row r="28" spans="1:23" s="39" customFormat="1" ht="39" customHeight="1" x14ac:dyDescent="0.25">
      <c r="A28" s="35" t="s">
        <v>609</v>
      </c>
      <c r="B28" s="35" t="s">
        <v>571</v>
      </c>
      <c r="C28" s="22" t="s">
        <v>636</v>
      </c>
      <c r="D28" s="36" t="s">
        <v>637</v>
      </c>
      <c r="E28" s="20" t="s">
        <v>640</v>
      </c>
      <c r="F28" s="93" t="s">
        <v>640</v>
      </c>
      <c r="G28" s="38"/>
      <c r="H28" s="19" t="s">
        <v>624</v>
      </c>
      <c r="I28" s="92"/>
      <c r="J28" s="92"/>
      <c r="K28" s="23"/>
      <c r="L28" s="18"/>
      <c r="M28" s="24" t="s">
        <v>578</v>
      </c>
      <c r="N28" s="25">
        <v>4</v>
      </c>
      <c r="O28" s="40" t="str">
        <f t="shared" si="5"/>
        <v xml:space="preserve">1-2 hours $3.00
</v>
      </c>
      <c r="P28" s="27" t="str">
        <f t="shared" si="1"/>
        <v xml:space="preserve">1-2 hours $3.00
</v>
      </c>
      <c r="Q28" s="28">
        <v>0</v>
      </c>
      <c r="R28" s="29">
        <v>0</v>
      </c>
      <c r="S28" s="30"/>
      <c r="T28" s="94" t="s">
        <v>641</v>
      </c>
      <c r="U28" s="32" t="str">
        <f t="shared" si="4"/>
        <v xml:space="preserve">1-2 hours $3.00
</v>
      </c>
      <c r="V28" s="32">
        <f t="shared" si="4"/>
        <v>0</v>
      </c>
      <c r="W28" s="32">
        <f t="shared" si="4"/>
        <v>0</v>
      </c>
    </row>
    <row r="29" spans="1:23" s="39" customFormat="1" ht="39" customHeight="1" x14ac:dyDescent="0.25">
      <c r="A29" s="35" t="s">
        <v>609</v>
      </c>
      <c r="B29" s="35" t="s">
        <v>571</v>
      </c>
      <c r="C29" s="22" t="s">
        <v>636</v>
      </c>
      <c r="D29" s="36" t="s">
        <v>637</v>
      </c>
      <c r="E29" s="20" t="s">
        <v>642</v>
      </c>
      <c r="F29" s="93" t="s">
        <v>642</v>
      </c>
      <c r="G29" s="38"/>
      <c r="H29" s="19" t="s">
        <v>624</v>
      </c>
      <c r="I29" s="92"/>
      <c r="J29" s="92"/>
      <c r="K29" s="23"/>
      <c r="L29" s="18"/>
      <c r="M29" s="24" t="s">
        <v>578</v>
      </c>
      <c r="N29" s="25">
        <v>4</v>
      </c>
      <c r="O29" s="40" t="str">
        <f t="shared" si="5"/>
        <v xml:space="preserve">2-3 hours $5.00
</v>
      </c>
      <c r="P29" s="27" t="str">
        <f t="shared" si="1"/>
        <v xml:space="preserve">2-3 hours $5.00
</v>
      </c>
      <c r="Q29" s="28">
        <v>0</v>
      </c>
      <c r="R29" s="29">
        <v>0</v>
      </c>
      <c r="S29" s="30"/>
      <c r="T29" s="94" t="s">
        <v>643</v>
      </c>
      <c r="U29" s="32" t="str">
        <f t="shared" si="4"/>
        <v xml:space="preserve">2-3 hours $5.00
</v>
      </c>
      <c r="V29" s="32">
        <f t="shared" si="4"/>
        <v>0</v>
      </c>
      <c r="W29" s="32">
        <f t="shared" si="4"/>
        <v>0</v>
      </c>
    </row>
    <row r="30" spans="1:23" s="39" customFormat="1" ht="39" customHeight="1" x14ac:dyDescent="0.25">
      <c r="A30" s="35" t="s">
        <v>609</v>
      </c>
      <c r="B30" s="35" t="s">
        <v>571</v>
      </c>
      <c r="C30" s="22" t="s">
        <v>636</v>
      </c>
      <c r="D30" s="36" t="s">
        <v>637</v>
      </c>
      <c r="E30" s="20" t="s">
        <v>644</v>
      </c>
      <c r="F30" s="93" t="s">
        <v>644</v>
      </c>
      <c r="G30" s="38"/>
      <c r="H30" s="19" t="s">
        <v>624</v>
      </c>
      <c r="I30" s="92"/>
      <c r="J30" s="92"/>
      <c r="K30" s="23"/>
      <c r="L30" s="18"/>
      <c r="M30" s="24" t="s">
        <v>578</v>
      </c>
      <c r="N30" s="25">
        <v>4</v>
      </c>
      <c r="O30" s="40" t="str">
        <f t="shared" si="5"/>
        <v xml:space="preserve">3-5 hours $7.00 </v>
      </c>
      <c r="P30" s="27" t="str">
        <f t="shared" si="1"/>
        <v xml:space="preserve">3-5 hours $7.00 </v>
      </c>
      <c r="Q30" s="28">
        <v>0</v>
      </c>
      <c r="R30" s="29">
        <v>0</v>
      </c>
      <c r="S30" s="30"/>
      <c r="T30" s="94" t="s">
        <v>645</v>
      </c>
      <c r="U30" s="32" t="str">
        <f t="shared" si="4"/>
        <v xml:space="preserve">3-5 hours $7.00 </v>
      </c>
      <c r="V30" s="32">
        <f t="shared" si="4"/>
        <v>0</v>
      </c>
      <c r="W30" s="32">
        <f t="shared" si="4"/>
        <v>0</v>
      </c>
    </row>
    <row r="31" spans="1:23" s="39" customFormat="1" ht="39" customHeight="1" x14ac:dyDescent="0.25">
      <c r="A31" s="35" t="s">
        <v>609</v>
      </c>
      <c r="B31" s="35" t="s">
        <v>571</v>
      </c>
      <c r="C31" s="22" t="s">
        <v>646</v>
      </c>
      <c r="D31" s="36" t="s">
        <v>647</v>
      </c>
      <c r="E31" s="20" t="s">
        <v>648</v>
      </c>
      <c r="F31" s="38" t="s">
        <v>649</v>
      </c>
      <c r="G31" s="38"/>
      <c r="H31" s="19" t="s">
        <v>624</v>
      </c>
      <c r="I31" s="92" t="s">
        <v>26</v>
      </c>
      <c r="J31" s="92"/>
      <c r="K31" s="23" t="s">
        <v>27</v>
      </c>
      <c r="L31" s="18"/>
      <c r="M31" s="24" t="s">
        <v>578</v>
      </c>
      <c r="N31" s="25">
        <v>4</v>
      </c>
      <c r="O31" s="40" t="s">
        <v>648</v>
      </c>
      <c r="P31" s="27" t="str">
        <f t="shared" si="1"/>
        <v>$17.00
including sales tax</v>
      </c>
      <c r="Q31" s="28">
        <v>0</v>
      </c>
      <c r="R31" s="29">
        <v>0</v>
      </c>
      <c r="S31" s="30"/>
      <c r="T31" s="31" t="s">
        <v>650</v>
      </c>
      <c r="U31" s="32" t="str">
        <f t="shared" si="4"/>
        <v>$17.00
including sales tax</v>
      </c>
      <c r="V31" s="32">
        <f t="shared" si="4"/>
        <v>0</v>
      </c>
      <c r="W31" s="32">
        <f t="shared" si="4"/>
        <v>0</v>
      </c>
    </row>
    <row r="32" spans="1:23" s="39" customFormat="1" ht="39" customHeight="1" x14ac:dyDescent="0.25">
      <c r="A32" s="35" t="s">
        <v>609</v>
      </c>
      <c r="B32" s="35" t="s">
        <v>571</v>
      </c>
      <c r="C32" s="22" t="s">
        <v>651</v>
      </c>
      <c r="D32" s="36" t="s">
        <v>647</v>
      </c>
      <c r="E32" s="20" t="s">
        <v>648</v>
      </c>
      <c r="F32" s="38" t="s">
        <v>649</v>
      </c>
      <c r="G32" s="38"/>
      <c r="H32" s="19" t="s">
        <v>624</v>
      </c>
      <c r="I32" s="92" t="s">
        <v>26</v>
      </c>
      <c r="J32" s="92"/>
      <c r="K32" s="23" t="s">
        <v>27</v>
      </c>
      <c r="L32" s="18"/>
      <c r="M32" s="24" t="s">
        <v>578</v>
      </c>
      <c r="N32" s="25">
        <v>4</v>
      </c>
      <c r="O32" s="40" t="s">
        <v>648</v>
      </c>
      <c r="P32" s="27" t="str">
        <f t="shared" si="1"/>
        <v>$17.00
including sales tax</v>
      </c>
      <c r="Q32" s="28">
        <v>0</v>
      </c>
      <c r="R32" s="29">
        <v>0</v>
      </c>
      <c r="S32" s="30"/>
      <c r="T32" s="31" t="s">
        <v>650</v>
      </c>
      <c r="U32" s="32" t="str">
        <f t="shared" si="4"/>
        <v>$17.00
including sales tax</v>
      </c>
      <c r="V32" s="32">
        <f t="shared" si="4"/>
        <v>0</v>
      </c>
      <c r="W32" s="32">
        <f t="shared" si="4"/>
        <v>0</v>
      </c>
    </row>
    <row r="33" spans="1:190" s="39" customFormat="1" ht="39" customHeight="1" x14ac:dyDescent="0.25">
      <c r="A33" s="35" t="s">
        <v>609</v>
      </c>
      <c r="B33" s="35" t="s">
        <v>571</v>
      </c>
      <c r="C33" s="22" t="s">
        <v>652</v>
      </c>
      <c r="D33" s="36" t="s">
        <v>653</v>
      </c>
      <c r="E33" s="20" t="s">
        <v>654</v>
      </c>
      <c r="F33" s="38" t="s">
        <v>654</v>
      </c>
      <c r="G33" s="38"/>
      <c r="H33" s="19" t="s">
        <v>624</v>
      </c>
      <c r="I33" s="92"/>
      <c r="J33" s="92"/>
      <c r="K33" s="23"/>
      <c r="L33" s="18"/>
      <c r="M33" s="24" t="s">
        <v>578</v>
      </c>
      <c r="N33" s="25">
        <v>4</v>
      </c>
      <c r="O33" s="26" t="str">
        <f>IF(N33=1,INT(E33*$S$1*100)/100,E33)</f>
        <v xml:space="preserve">$20.00
</v>
      </c>
      <c r="P33" s="27" t="str">
        <f t="shared" si="1"/>
        <v xml:space="preserve">$20.00
</v>
      </c>
      <c r="Q33" s="28" t="e">
        <f>O33-E33</f>
        <v>#VALUE!</v>
      </c>
      <c r="R33" s="29" t="e">
        <f>IF(E33&lt;&gt;0,Q33/E33,0)</f>
        <v>#VALUE!</v>
      </c>
      <c r="S33" s="30"/>
      <c r="T33" s="31" t="s">
        <v>655</v>
      </c>
      <c r="U33" s="32" t="str">
        <f t="shared" si="4"/>
        <v xml:space="preserve">$20.00
</v>
      </c>
      <c r="V33" s="32" t="e">
        <f t="shared" si="4"/>
        <v>#VALUE!</v>
      </c>
      <c r="W33" s="32" t="e">
        <f t="shared" si="4"/>
        <v>#VALUE!</v>
      </c>
    </row>
    <row r="34" spans="1:190" s="39" customFormat="1" ht="39" customHeight="1" x14ac:dyDescent="0.25">
      <c r="A34" s="35" t="s">
        <v>609</v>
      </c>
      <c r="B34" s="35" t="s">
        <v>571</v>
      </c>
      <c r="C34" s="22" t="s">
        <v>656</v>
      </c>
      <c r="D34" s="36" t="s">
        <v>633</v>
      </c>
      <c r="E34" s="20" t="s">
        <v>638</v>
      </c>
      <c r="F34" s="93" t="s">
        <v>638</v>
      </c>
      <c r="G34" s="38"/>
      <c r="H34" s="19" t="s">
        <v>624</v>
      </c>
      <c r="I34" s="92"/>
      <c r="J34" s="92"/>
      <c r="K34" s="23"/>
      <c r="L34" s="18"/>
      <c r="M34" s="24" t="s">
        <v>578</v>
      </c>
      <c r="N34" s="25">
        <v>4</v>
      </c>
      <c r="O34" s="40" t="str">
        <f t="shared" ref="O34:O40" si="6">E34</f>
        <v xml:space="preserve">0-1 hour $2.00
</v>
      </c>
      <c r="P34" s="27" t="str">
        <f t="shared" si="1"/>
        <v xml:space="preserve">0-1 hour $2.00
</v>
      </c>
      <c r="Q34" s="28">
        <v>0</v>
      </c>
      <c r="R34" s="29">
        <v>0</v>
      </c>
      <c r="S34" s="30"/>
      <c r="T34" s="94" t="s">
        <v>639</v>
      </c>
      <c r="U34" s="32" t="str">
        <f t="shared" si="4"/>
        <v xml:space="preserve">0-1 hour $2.00
</v>
      </c>
      <c r="V34" s="32">
        <f t="shared" si="4"/>
        <v>0</v>
      </c>
      <c r="W34" s="32">
        <f t="shared" si="4"/>
        <v>0</v>
      </c>
    </row>
    <row r="35" spans="1:190" s="39" customFormat="1" ht="39" customHeight="1" x14ac:dyDescent="0.25">
      <c r="A35" s="35" t="s">
        <v>609</v>
      </c>
      <c r="B35" s="35" t="s">
        <v>571</v>
      </c>
      <c r="C35" s="22" t="s">
        <v>656</v>
      </c>
      <c r="D35" s="36" t="s">
        <v>633</v>
      </c>
      <c r="E35" s="20" t="s">
        <v>640</v>
      </c>
      <c r="F35" s="93" t="s">
        <v>640</v>
      </c>
      <c r="G35" s="38"/>
      <c r="H35" s="19" t="s">
        <v>624</v>
      </c>
      <c r="I35" s="92"/>
      <c r="J35" s="92"/>
      <c r="K35" s="23"/>
      <c r="L35" s="18"/>
      <c r="M35" s="24" t="s">
        <v>578</v>
      </c>
      <c r="N35" s="25">
        <v>4</v>
      </c>
      <c r="O35" s="40" t="str">
        <f t="shared" si="6"/>
        <v xml:space="preserve">1-2 hours $3.00
</v>
      </c>
      <c r="P35" s="27" t="str">
        <f t="shared" si="1"/>
        <v xml:space="preserve">1-2 hours $3.00
</v>
      </c>
      <c r="Q35" s="28">
        <v>0</v>
      </c>
      <c r="R35" s="29">
        <v>0</v>
      </c>
      <c r="S35" s="30"/>
      <c r="T35" s="94" t="s">
        <v>641</v>
      </c>
      <c r="U35" s="32" t="str">
        <f t="shared" si="4"/>
        <v xml:space="preserve">1-2 hours $3.00
</v>
      </c>
      <c r="V35" s="32">
        <f t="shared" si="4"/>
        <v>0</v>
      </c>
      <c r="W35" s="32">
        <f t="shared" si="4"/>
        <v>0</v>
      </c>
    </row>
    <row r="36" spans="1:190" s="39" customFormat="1" ht="39" customHeight="1" x14ac:dyDescent="0.25">
      <c r="A36" s="35" t="s">
        <v>609</v>
      </c>
      <c r="B36" s="35" t="s">
        <v>571</v>
      </c>
      <c r="C36" s="22" t="s">
        <v>656</v>
      </c>
      <c r="D36" s="36" t="s">
        <v>633</v>
      </c>
      <c r="E36" s="20" t="s">
        <v>642</v>
      </c>
      <c r="F36" s="93" t="s">
        <v>642</v>
      </c>
      <c r="G36" s="38"/>
      <c r="H36" s="19" t="s">
        <v>624</v>
      </c>
      <c r="I36" s="92"/>
      <c r="J36" s="92"/>
      <c r="K36" s="23"/>
      <c r="L36" s="18"/>
      <c r="M36" s="24" t="s">
        <v>578</v>
      </c>
      <c r="N36" s="25">
        <v>4</v>
      </c>
      <c r="O36" s="40" t="str">
        <f t="shared" si="6"/>
        <v xml:space="preserve">2-3 hours $5.00
</v>
      </c>
      <c r="P36" s="27" t="str">
        <f t="shared" si="1"/>
        <v xml:space="preserve">2-3 hours $5.00
</v>
      </c>
      <c r="Q36" s="28">
        <v>0</v>
      </c>
      <c r="R36" s="29">
        <v>0</v>
      </c>
      <c r="S36" s="30"/>
      <c r="T36" s="94" t="s">
        <v>643</v>
      </c>
      <c r="U36" s="32" t="str">
        <f t="shared" si="4"/>
        <v xml:space="preserve">2-3 hours $5.00
</v>
      </c>
      <c r="V36" s="32">
        <f t="shared" si="4"/>
        <v>0</v>
      </c>
      <c r="W36" s="32">
        <f t="shared" si="4"/>
        <v>0</v>
      </c>
    </row>
    <row r="37" spans="1:190" s="39" customFormat="1" ht="39" customHeight="1" x14ac:dyDescent="0.25">
      <c r="A37" s="35" t="s">
        <v>609</v>
      </c>
      <c r="B37" s="35" t="s">
        <v>571</v>
      </c>
      <c r="C37" s="22" t="s">
        <v>656</v>
      </c>
      <c r="D37" s="36" t="s">
        <v>633</v>
      </c>
      <c r="E37" s="20" t="s">
        <v>644</v>
      </c>
      <c r="F37" s="93" t="s">
        <v>644</v>
      </c>
      <c r="G37" s="38"/>
      <c r="H37" s="19" t="s">
        <v>624</v>
      </c>
      <c r="I37" s="92"/>
      <c r="J37" s="92"/>
      <c r="K37" s="23"/>
      <c r="L37" s="18"/>
      <c r="M37" s="24" t="s">
        <v>578</v>
      </c>
      <c r="N37" s="25">
        <v>4</v>
      </c>
      <c r="O37" s="40" t="str">
        <f t="shared" si="6"/>
        <v xml:space="preserve">3-5 hours $7.00 </v>
      </c>
      <c r="P37" s="27" t="str">
        <f t="shared" si="1"/>
        <v xml:space="preserve">3-5 hours $7.00 </v>
      </c>
      <c r="Q37" s="28">
        <v>0</v>
      </c>
      <c r="R37" s="29">
        <v>0</v>
      </c>
      <c r="S37" s="30"/>
      <c r="T37" s="94" t="s">
        <v>645</v>
      </c>
      <c r="U37" s="32" t="str">
        <f t="shared" si="4"/>
        <v xml:space="preserve">3-5 hours $7.00 </v>
      </c>
      <c r="V37" s="32">
        <f t="shared" si="4"/>
        <v>0</v>
      </c>
      <c r="W37" s="32">
        <f t="shared" si="4"/>
        <v>0</v>
      </c>
    </row>
    <row r="38" spans="1:190" s="39" customFormat="1" ht="39" customHeight="1" x14ac:dyDescent="0.25">
      <c r="A38" s="35" t="s">
        <v>609</v>
      </c>
      <c r="B38" s="35" t="s">
        <v>571</v>
      </c>
      <c r="C38" s="22" t="s">
        <v>657</v>
      </c>
      <c r="D38" s="36" t="s">
        <v>637</v>
      </c>
      <c r="E38" s="20" t="s">
        <v>658</v>
      </c>
      <c r="F38" s="95" t="s">
        <v>658</v>
      </c>
      <c r="G38" s="38"/>
      <c r="H38" s="19" t="s">
        <v>624</v>
      </c>
      <c r="I38" s="92"/>
      <c r="J38" s="92"/>
      <c r="K38" s="23"/>
      <c r="L38" s="18"/>
      <c r="M38" s="24" t="s">
        <v>578</v>
      </c>
      <c r="N38" s="25">
        <v>4</v>
      </c>
      <c r="O38" s="40" t="str">
        <f t="shared" si="6"/>
        <v xml:space="preserve">0-3 hours $3.00
</v>
      </c>
      <c r="P38" s="27" t="str">
        <f t="shared" si="1"/>
        <v xml:space="preserve">0-3 hours $3.00
</v>
      </c>
      <c r="Q38" s="28">
        <v>0</v>
      </c>
      <c r="R38" s="29">
        <v>0</v>
      </c>
      <c r="S38" s="30"/>
      <c r="T38" s="31" t="s">
        <v>659</v>
      </c>
      <c r="U38" s="32" t="str">
        <f t="shared" si="4"/>
        <v xml:space="preserve">0-3 hours $3.00
</v>
      </c>
      <c r="V38" s="32">
        <f t="shared" si="4"/>
        <v>0</v>
      </c>
      <c r="W38" s="32">
        <f t="shared" si="4"/>
        <v>0</v>
      </c>
    </row>
    <row r="39" spans="1:190" s="39" customFormat="1" ht="39" customHeight="1" x14ac:dyDescent="0.25">
      <c r="A39" s="35" t="s">
        <v>609</v>
      </c>
      <c r="B39" s="35" t="s">
        <v>571</v>
      </c>
      <c r="C39" s="22" t="s">
        <v>660</v>
      </c>
      <c r="D39" s="36" t="s">
        <v>637</v>
      </c>
      <c r="E39" s="20" t="s">
        <v>661</v>
      </c>
      <c r="F39" s="95" t="s">
        <v>661</v>
      </c>
      <c r="G39" s="38"/>
      <c r="H39" s="19" t="s">
        <v>624</v>
      </c>
      <c r="I39" s="92"/>
      <c r="J39" s="92"/>
      <c r="K39" s="23"/>
      <c r="L39" s="18"/>
      <c r="M39" s="24" t="s">
        <v>578</v>
      </c>
      <c r="N39" s="25">
        <v>4</v>
      </c>
      <c r="O39" s="40" t="str">
        <f t="shared" si="6"/>
        <v>0-3 hours $2.00</v>
      </c>
      <c r="P39" s="27" t="str">
        <f t="shared" si="1"/>
        <v>0-3 hours $2.00</v>
      </c>
      <c r="Q39" s="28">
        <v>0</v>
      </c>
      <c r="R39" s="29">
        <v>0</v>
      </c>
      <c r="S39" s="30"/>
      <c r="T39" s="31" t="s">
        <v>659</v>
      </c>
      <c r="U39" s="32" t="str">
        <f t="shared" si="4"/>
        <v>0-3 hours $2.00</v>
      </c>
      <c r="V39" s="32">
        <f t="shared" si="4"/>
        <v>0</v>
      </c>
      <c r="W39" s="32">
        <f t="shared" si="4"/>
        <v>0</v>
      </c>
    </row>
    <row r="40" spans="1:190" s="39" customFormat="1" ht="39" customHeight="1" x14ac:dyDescent="0.25">
      <c r="A40" s="35" t="s">
        <v>609</v>
      </c>
      <c r="B40" s="35" t="s">
        <v>571</v>
      </c>
      <c r="C40" s="22" t="s">
        <v>662</v>
      </c>
      <c r="D40" s="36" t="s">
        <v>633</v>
      </c>
      <c r="E40" s="20" t="s">
        <v>663</v>
      </c>
      <c r="F40" s="95" t="s">
        <v>663</v>
      </c>
      <c r="G40" s="38"/>
      <c r="H40" s="19" t="s">
        <v>624</v>
      </c>
      <c r="I40" s="92"/>
      <c r="J40" s="92"/>
      <c r="K40" s="23"/>
      <c r="L40" s="18"/>
      <c r="M40" s="24" t="s">
        <v>578</v>
      </c>
      <c r="N40" s="25">
        <v>4</v>
      </c>
      <c r="O40" s="40" t="str">
        <f t="shared" si="6"/>
        <v xml:space="preserve">0-3 hours $3.00
 </v>
      </c>
      <c r="P40" s="27" t="str">
        <f t="shared" si="1"/>
        <v xml:space="preserve">0-3 hours $3.00
 </v>
      </c>
      <c r="Q40" s="28">
        <v>0</v>
      </c>
      <c r="R40" s="29">
        <v>0</v>
      </c>
      <c r="S40" s="30"/>
      <c r="T40" s="31" t="s">
        <v>664</v>
      </c>
      <c r="U40" s="32" t="str">
        <f t="shared" si="4"/>
        <v xml:space="preserve">0-3 hours $3.00
 </v>
      </c>
      <c r="V40" s="32">
        <f t="shared" si="4"/>
        <v>0</v>
      </c>
      <c r="W40" s="32">
        <f t="shared" si="4"/>
        <v>0</v>
      </c>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row>
    <row r="41" spans="1:190" s="39" customFormat="1" ht="39" customHeight="1" x14ac:dyDescent="0.25">
      <c r="A41" s="35" t="s">
        <v>609</v>
      </c>
      <c r="B41" s="35" t="s">
        <v>571</v>
      </c>
      <c r="C41" s="22" t="s">
        <v>665</v>
      </c>
      <c r="D41" s="36" t="s">
        <v>629</v>
      </c>
      <c r="E41" s="20">
        <v>200</v>
      </c>
      <c r="F41" s="38">
        <v>200</v>
      </c>
      <c r="G41" s="38"/>
      <c r="H41" s="18" t="s">
        <v>631</v>
      </c>
      <c r="I41" s="92" t="s">
        <v>26</v>
      </c>
      <c r="J41" s="92"/>
      <c r="K41" s="23" t="s">
        <v>27</v>
      </c>
      <c r="L41" s="18"/>
      <c r="M41" s="24" t="s">
        <v>578</v>
      </c>
      <c r="N41" s="25">
        <v>4</v>
      </c>
      <c r="O41" s="26">
        <f t="shared" ref="O41:O46" si="7">IF(N41=1,INT(E41*$S$1*100)/100,E41)</f>
        <v>200</v>
      </c>
      <c r="P41" s="27">
        <f t="shared" si="1"/>
        <v>200</v>
      </c>
      <c r="Q41" s="28">
        <f t="shared" ref="Q41:Q46" si="8">O41-E41</f>
        <v>0</v>
      </c>
      <c r="R41" s="29">
        <f t="shared" ref="R41:R46" si="9">IF(E41&lt;&gt;0,Q41/E41,0)</f>
        <v>0</v>
      </c>
      <c r="S41" s="30"/>
      <c r="T41" s="31">
        <f t="shared" si="4"/>
        <v>200</v>
      </c>
      <c r="U41" s="32">
        <f t="shared" si="4"/>
        <v>200</v>
      </c>
      <c r="V41" s="32">
        <f t="shared" si="4"/>
        <v>0</v>
      </c>
      <c r="W41" s="32">
        <f t="shared" si="4"/>
        <v>0</v>
      </c>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row>
    <row r="42" spans="1:190" s="39" customFormat="1" ht="39" customHeight="1" x14ac:dyDescent="0.25">
      <c r="A42" s="35" t="s">
        <v>609</v>
      </c>
      <c r="B42" s="35" t="s">
        <v>571</v>
      </c>
      <c r="C42" s="22" t="s">
        <v>666</v>
      </c>
      <c r="D42" s="36" t="s">
        <v>667</v>
      </c>
      <c r="E42" s="20">
        <v>200</v>
      </c>
      <c r="F42" s="38">
        <v>200</v>
      </c>
      <c r="G42" s="38"/>
      <c r="H42" s="18" t="s">
        <v>631</v>
      </c>
      <c r="I42" s="92" t="s">
        <v>26</v>
      </c>
      <c r="J42" s="92"/>
      <c r="K42" s="23" t="s">
        <v>27</v>
      </c>
      <c r="L42" s="18"/>
      <c r="M42" s="24" t="s">
        <v>578</v>
      </c>
      <c r="N42" s="25">
        <v>4</v>
      </c>
      <c r="O42" s="26">
        <f t="shared" si="7"/>
        <v>200</v>
      </c>
      <c r="P42" s="27">
        <f t="shared" si="1"/>
        <v>200</v>
      </c>
      <c r="Q42" s="28">
        <f t="shared" si="8"/>
        <v>0</v>
      </c>
      <c r="R42" s="29">
        <f t="shared" si="9"/>
        <v>0</v>
      </c>
      <c r="S42" s="30"/>
      <c r="T42" s="31">
        <f t="shared" si="4"/>
        <v>200</v>
      </c>
      <c r="U42" s="32">
        <f t="shared" si="4"/>
        <v>200</v>
      </c>
      <c r="V42" s="32">
        <f t="shared" si="4"/>
        <v>0</v>
      </c>
      <c r="W42" s="32">
        <f t="shared" si="4"/>
        <v>0</v>
      </c>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row>
    <row r="43" spans="1:190" s="39" customFormat="1" ht="39" customHeight="1" x14ac:dyDescent="0.25">
      <c r="A43" s="35" t="s">
        <v>609</v>
      </c>
      <c r="B43" s="35" t="s">
        <v>571</v>
      </c>
      <c r="C43" s="22" t="s">
        <v>668</v>
      </c>
      <c r="D43" s="36" t="s">
        <v>667</v>
      </c>
      <c r="E43" s="20">
        <v>50</v>
      </c>
      <c r="F43" s="38">
        <v>50</v>
      </c>
      <c r="G43" s="25"/>
      <c r="H43" s="18" t="s">
        <v>631</v>
      </c>
      <c r="I43" s="92" t="s">
        <v>26</v>
      </c>
      <c r="J43" s="92"/>
      <c r="K43" s="23"/>
      <c r="L43" s="18"/>
      <c r="M43" s="24" t="s">
        <v>578</v>
      </c>
      <c r="N43" s="25">
        <v>4</v>
      </c>
      <c r="O43" s="26">
        <f t="shared" si="7"/>
        <v>50</v>
      </c>
      <c r="P43" s="27">
        <f t="shared" si="1"/>
        <v>50</v>
      </c>
      <c r="Q43" s="28">
        <f t="shared" si="8"/>
        <v>0</v>
      </c>
      <c r="R43" s="29">
        <f t="shared" si="9"/>
        <v>0</v>
      </c>
      <c r="S43" s="30"/>
      <c r="T43" s="31">
        <f t="shared" si="4"/>
        <v>50</v>
      </c>
      <c r="U43" s="32">
        <f t="shared" si="4"/>
        <v>50</v>
      </c>
      <c r="V43" s="32">
        <f t="shared" si="4"/>
        <v>0</v>
      </c>
      <c r="W43" s="32">
        <f t="shared" si="4"/>
        <v>0</v>
      </c>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row>
    <row r="44" spans="1:190" s="39" customFormat="1" ht="39" customHeight="1" x14ac:dyDescent="0.25">
      <c r="A44" s="35" t="s">
        <v>609</v>
      </c>
      <c r="B44" s="35" t="s">
        <v>571</v>
      </c>
      <c r="C44" s="22" t="s">
        <v>669</v>
      </c>
      <c r="D44" s="36" t="s">
        <v>629</v>
      </c>
      <c r="E44" s="20">
        <v>50</v>
      </c>
      <c r="F44" s="38">
        <v>50</v>
      </c>
      <c r="G44" s="38"/>
      <c r="H44" s="18" t="s">
        <v>631</v>
      </c>
      <c r="I44" s="92" t="s">
        <v>26</v>
      </c>
      <c r="J44" s="92"/>
      <c r="K44" s="23" t="s">
        <v>27</v>
      </c>
      <c r="L44" s="18"/>
      <c r="M44" s="24" t="s">
        <v>578</v>
      </c>
      <c r="N44" s="25">
        <v>4</v>
      </c>
      <c r="O44" s="26">
        <f t="shared" si="7"/>
        <v>50</v>
      </c>
      <c r="P44" s="27">
        <f t="shared" si="1"/>
        <v>50</v>
      </c>
      <c r="Q44" s="28">
        <f t="shared" si="8"/>
        <v>0</v>
      </c>
      <c r="R44" s="29">
        <f t="shared" si="9"/>
        <v>0</v>
      </c>
      <c r="S44" s="30"/>
      <c r="T44" s="31">
        <f t="shared" si="4"/>
        <v>50</v>
      </c>
      <c r="U44" s="32">
        <f t="shared" si="4"/>
        <v>50</v>
      </c>
      <c r="V44" s="32">
        <f t="shared" si="4"/>
        <v>0</v>
      </c>
      <c r="W44" s="32">
        <f t="shared" si="4"/>
        <v>0</v>
      </c>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row>
    <row r="45" spans="1:190" s="39" customFormat="1" ht="39" customHeight="1" x14ac:dyDescent="0.25">
      <c r="A45" s="35" t="s">
        <v>609</v>
      </c>
      <c r="B45" s="35" t="s">
        <v>571</v>
      </c>
      <c r="C45" s="22" t="s">
        <v>670</v>
      </c>
      <c r="D45" s="36" t="s">
        <v>671</v>
      </c>
      <c r="E45" s="20">
        <v>23.09</v>
      </c>
      <c r="F45" s="38">
        <v>23.09</v>
      </c>
      <c r="G45" s="38"/>
      <c r="H45" s="19" t="s">
        <v>614</v>
      </c>
      <c r="I45" s="92" t="s">
        <v>26</v>
      </c>
      <c r="J45" s="92"/>
      <c r="K45" s="23" t="s">
        <v>27</v>
      </c>
      <c r="L45" s="18"/>
      <c r="M45" s="24" t="s">
        <v>578</v>
      </c>
      <c r="N45" s="25">
        <v>4</v>
      </c>
      <c r="O45" s="26">
        <f t="shared" si="7"/>
        <v>23.09</v>
      </c>
      <c r="P45" s="27">
        <f t="shared" si="1"/>
        <v>23.09</v>
      </c>
      <c r="Q45" s="28">
        <f t="shared" si="8"/>
        <v>0</v>
      </c>
      <c r="R45" s="29">
        <f t="shared" si="9"/>
        <v>0</v>
      </c>
      <c r="S45" s="30"/>
      <c r="T45" s="31">
        <f t="shared" si="4"/>
        <v>23.09</v>
      </c>
      <c r="U45" s="32">
        <f t="shared" si="4"/>
        <v>23.09</v>
      </c>
      <c r="V45" s="32">
        <f t="shared" si="4"/>
        <v>0</v>
      </c>
      <c r="W45" s="32">
        <f t="shared" si="4"/>
        <v>0</v>
      </c>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row>
    <row r="46" spans="1:190" s="39" customFormat="1" ht="39" customHeight="1" x14ac:dyDescent="0.25">
      <c r="A46" s="35" t="s">
        <v>609</v>
      </c>
      <c r="B46" s="35" t="s">
        <v>571</v>
      </c>
      <c r="C46" s="22" t="s">
        <v>672</v>
      </c>
      <c r="D46" s="36" t="s">
        <v>673</v>
      </c>
      <c r="E46" s="20">
        <v>15</v>
      </c>
      <c r="F46" s="38">
        <v>15</v>
      </c>
      <c r="G46" s="38"/>
      <c r="H46" s="18" t="s">
        <v>674</v>
      </c>
      <c r="I46" s="92" t="s">
        <v>26</v>
      </c>
      <c r="J46" s="92"/>
      <c r="K46" s="23" t="s">
        <v>27</v>
      </c>
      <c r="L46" s="18"/>
      <c r="M46" s="24" t="s">
        <v>578</v>
      </c>
      <c r="N46" s="25">
        <v>4</v>
      </c>
      <c r="O46" s="26">
        <f t="shared" si="7"/>
        <v>15</v>
      </c>
      <c r="P46" s="27">
        <f t="shared" si="1"/>
        <v>15</v>
      </c>
      <c r="Q46" s="28">
        <f t="shared" si="8"/>
        <v>0</v>
      </c>
      <c r="R46" s="29">
        <f t="shared" si="9"/>
        <v>0</v>
      </c>
      <c r="S46" s="30"/>
      <c r="T46" s="31">
        <f t="shared" si="4"/>
        <v>15</v>
      </c>
      <c r="U46" s="32">
        <f t="shared" si="4"/>
        <v>15</v>
      </c>
      <c r="V46" s="32">
        <f t="shared" si="4"/>
        <v>0</v>
      </c>
      <c r="W46" s="32">
        <f t="shared" si="4"/>
        <v>0</v>
      </c>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row>
    <row r="47" spans="1:190" ht="39" customHeight="1" x14ac:dyDescent="0.25">
      <c r="A47" s="35" t="s">
        <v>609</v>
      </c>
      <c r="B47" s="35" t="s">
        <v>571</v>
      </c>
      <c r="C47" s="22" t="s">
        <v>675</v>
      </c>
      <c r="D47" s="36" t="s">
        <v>676</v>
      </c>
      <c r="E47" s="20" t="s">
        <v>677</v>
      </c>
      <c r="F47" s="38" t="s">
        <v>677</v>
      </c>
      <c r="G47" s="38"/>
      <c r="H47" s="18" t="s">
        <v>678</v>
      </c>
      <c r="I47" s="92" t="s">
        <v>26</v>
      </c>
      <c r="J47" s="92"/>
      <c r="K47" s="23" t="s">
        <v>27</v>
      </c>
      <c r="M47" s="24" t="s">
        <v>578</v>
      </c>
      <c r="N47" s="25">
        <v>4</v>
      </c>
      <c r="O47" s="40" t="str">
        <f>E47</f>
        <v>$10.00/ 0-2hrs
$25.00/ 2-24 hrs</v>
      </c>
      <c r="P47" s="27" t="str">
        <f t="shared" si="1"/>
        <v>$10.00/ 0-2hrs
$25.00/ 2-24 hrs</v>
      </c>
      <c r="Q47" s="28">
        <v>0</v>
      </c>
      <c r="R47" s="29">
        <v>0</v>
      </c>
      <c r="T47" s="31" t="str">
        <f t="shared" si="4"/>
        <v>$10.00/ 0-2hrs
$25.00/ 2-24 hrs</v>
      </c>
      <c r="U47" s="32" t="str">
        <f t="shared" si="4"/>
        <v>$10.00/ 0-2hrs
$25.00/ 2-24 hrs</v>
      </c>
      <c r="V47" s="32">
        <f t="shared" si="4"/>
        <v>0</v>
      </c>
      <c r="W47" s="32">
        <f t="shared" si="4"/>
        <v>0</v>
      </c>
    </row>
    <row r="48" spans="1:190" ht="39" customHeight="1" x14ac:dyDescent="0.25">
      <c r="A48" s="35" t="s">
        <v>679</v>
      </c>
      <c r="B48" s="35" t="s">
        <v>571</v>
      </c>
      <c r="C48" s="22" t="s">
        <v>680</v>
      </c>
      <c r="D48" s="36" t="s">
        <v>681</v>
      </c>
      <c r="E48" s="20">
        <v>150</v>
      </c>
      <c r="F48" s="38">
        <v>150</v>
      </c>
      <c r="G48" s="38"/>
      <c r="H48" s="18" t="s">
        <v>682</v>
      </c>
      <c r="I48" s="23" t="s">
        <v>26</v>
      </c>
      <c r="K48" s="23" t="s">
        <v>27</v>
      </c>
      <c r="M48" s="24">
        <v>6</v>
      </c>
      <c r="N48" s="25">
        <v>4</v>
      </c>
      <c r="O48" s="26">
        <f t="shared" ref="O48:O54" si="10">IF(N48=1,INT(E48*$S$1*100)/100,E48)</f>
        <v>150</v>
      </c>
      <c r="P48" s="27">
        <f t="shared" si="1"/>
        <v>150</v>
      </c>
      <c r="Q48" s="28">
        <f t="shared" ref="Q48:Q54" si="11">O48-E48</f>
        <v>0</v>
      </c>
      <c r="R48" s="29">
        <f t="shared" ref="R48:R54" si="12">IF(E48&lt;&gt;0,Q48/E48,0)</f>
        <v>0</v>
      </c>
      <c r="T48" s="31">
        <f t="shared" si="4"/>
        <v>150</v>
      </c>
      <c r="U48" s="32">
        <f t="shared" si="4"/>
        <v>150</v>
      </c>
      <c r="V48" s="32">
        <f t="shared" si="4"/>
        <v>0</v>
      </c>
      <c r="W48" s="32">
        <f t="shared" si="4"/>
        <v>0</v>
      </c>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row>
    <row r="49" spans="1:190" s="39" customFormat="1" ht="39" customHeight="1" x14ac:dyDescent="0.25">
      <c r="A49" s="35" t="s">
        <v>679</v>
      </c>
      <c r="B49" s="35" t="s">
        <v>571</v>
      </c>
      <c r="C49" s="22" t="s">
        <v>683</v>
      </c>
      <c r="D49" s="36" t="s">
        <v>684</v>
      </c>
      <c r="E49" s="20">
        <v>30</v>
      </c>
      <c r="F49" s="38">
        <v>30</v>
      </c>
      <c r="G49" s="38"/>
      <c r="H49" s="18" t="s">
        <v>682</v>
      </c>
      <c r="I49" s="23" t="s">
        <v>26</v>
      </c>
      <c r="J49" s="23"/>
      <c r="K49" s="23" t="s">
        <v>27</v>
      </c>
      <c r="L49" s="18"/>
      <c r="M49" s="24">
        <v>6</v>
      </c>
      <c r="N49" s="25">
        <v>4</v>
      </c>
      <c r="O49" s="26">
        <f t="shared" si="10"/>
        <v>30</v>
      </c>
      <c r="P49" s="27">
        <f t="shared" si="1"/>
        <v>30</v>
      </c>
      <c r="Q49" s="28">
        <f t="shared" si="11"/>
        <v>0</v>
      </c>
      <c r="R49" s="29">
        <f t="shared" si="12"/>
        <v>0</v>
      </c>
      <c r="S49" s="30"/>
      <c r="T49" s="31">
        <f t="shared" si="4"/>
        <v>30</v>
      </c>
      <c r="U49" s="32">
        <f t="shared" si="4"/>
        <v>30</v>
      </c>
      <c r="V49" s="32">
        <f t="shared" si="4"/>
        <v>0</v>
      </c>
      <c r="W49" s="32">
        <f t="shared" si="4"/>
        <v>0</v>
      </c>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row>
    <row r="50" spans="1:190" s="39" customFormat="1" ht="39" customHeight="1" x14ac:dyDescent="0.25">
      <c r="A50" s="35" t="s">
        <v>685</v>
      </c>
      <c r="B50" s="35" t="s">
        <v>571</v>
      </c>
      <c r="C50" s="22" t="s">
        <v>686</v>
      </c>
      <c r="D50" s="36" t="s">
        <v>687</v>
      </c>
      <c r="E50" s="20">
        <v>5</v>
      </c>
      <c r="F50" s="38">
        <v>5</v>
      </c>
      <c r="G50" s="38"/>
      <c r="H50" s="18" t="s">
        <v>682</v>
      </c>
      <c r="I50" s="23" t="s">
        <v>26</v>
      </c>
      <c r="J50" s="23"/>
      <c r="K50" s="23" t="s">
        <v>27</v>
      </c>
      <c r="L50" s="18"/>
      <c r="M50" s="24">
        <v>6</v>
      </c>
      <c r="N50" s="25">
        <v>4</v>
      </c>
      <c r="O50" s="26">
        <f t="shared" si="10"/>
        <v>5</v>
      </c>
      <c r="P50" s="27">
        <f t="shared" si="1"/>
        <v>5</v>
      </c>
      <c r="Q50" s="28">
        <f t="shared" si="11"/>
        <v>0</v>
      </c>
      <c r="R50" s="29">
        <f t="shared" si="12"/>
        <v>0</v>
      </c>
      <c r="S50" s="30"/>
      <c r="T50" s="31">
        <f t="shared" si="4"/>
        <v>5</v>
      </c>
      <c r="U50" s="32">
        <f t="shared" si="4"/>
        <v>5</v>
      </c>
      <c r="V50" s="32">
        <f t="shared" si="4"/>
        <v>0</v>
      </c>
      <c r="W50" s="32">
        <f t="shared" si="4"/>
        <v>0</v>
      </c>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row>
    <row r="51" spans="1:190" s="39" customFormat="1" ht="39" customHeight="1" x14ac:dyDescent="0.25">
      <c r="A51" s="35" t="s">
        <v>685</v>
      </c>
      <c r="B51" s="35" t="s">
        <v>571</v>
      </c>
      <c r="C51" s="22" t="s">
        <v>688</v>
      </c>
      <c r="D51" s="36" t="s">
        <v>687</v>
      </c>
      <c r="E51" s="20">
        <v>2</v>
      </c>
      <c r="F51" s="38">
        <v>2</v>
      </c>
      <c r="G51" s="38"/>
      <c r="H51" s="18" t="s">
        <v>682</v>
      </c>
      <c r="I51" s="23" t="s">
        <v>26</v>
      </c>
      <c r="J51" s="23"/>
      <c r="K51" s="23" t="s">
        <v>27</v>
      </c>
      <c r="L51" s="18"/>
      <c r="M51" s="24">
        <v>6</v>
      </c>
      <c r="N51" s="25">
        <v>4</v>
      </c>
      <c r="O51" s="26">
        <f t="shared" si="10"/>
        <v>2</v>
      </c>
      <c r="P51" s="27">
        <f t="shared" si="1"/>
        <v>2</v>
      </c>
      <c r="Q51" s="28">
        <f t="shared" si="11"/>
        <v>0</v>
      </c>
      <c r="R51" s="29">
        <f t="shared" si="12"/>
        <v>0</v>
      </c>
      <c r="S51" s="30"/>
      <c r="T51" s="31">
        <f t="shared" si="4"/>
        <v>2</v>
      </c>
      <c r="U51" s="32">
        <f t="shared" si="4"/>
        <v>2</v>
      </c>
      <c r="V51" s="32">
        <f t="shared" si="4"/>
        <v>0</v>
      </c>
      <c r="W51" s="32">
        <f t="shared" si="4"/>
        <v>0</v>
      </c>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row>
    <row r="52" spans="1:190" s="39" customFormat="1" ht="39" customHeight="1" x14ac:dyDescent="0.25">
      <c r="A52" s="35" t="s">
        <v>685</v>
      </c>
      <c r="B52" s="35" t="s">
        <v>571</v>
      </c>
      <c r="C52" s="22" t="s">
        <v>689</v>
      </c>
      <c r="D52" s="36" t="s">
        <v>687</v>
      </c>
      <c r="E52" s="20">
        <v>7.5</v>
      </c>
      <c r="F52" s="38">
        <v>7.5</v>
      </c>
      <c r="G52" s="38"/>
      <c r="H52" s="18" t="s">
        <v>682</v>
      </c>
      <c r="I52" s="23" t="s">
        <v>26</v>
      </c>
      <c r="J52" s="23"/>
      <c r="K52" s="23" t="s">
        <v>27</v>
      </c>
      <c r="L52" s="18"/>
      <c r="M52" s="24">
        <v>6</v>
      </c>
      <c r="N52" s="25">
        <v>4</v>
      </c>
      <c r="O52" s="26">
        <f t="shared" si="10"/>
        <v>7.5</v>
      </c>
      <c r="P52" s="27">
        <f t="shared" si="1"/>
        <v>7.5</v>
      </c>
      <c r="Q52" s="28">
        <f t="shared" si="11"/>
        <v>0</v>
      </c>
      <c r="R52" s="29">
        <f t="shared" si="12"/>
        <v>0</v>
      </c>
      <c r="S52" s="30"/>
      <c r="T52" s="31">
        <f t="shared" ref="T52:W98" si="13">O52</f>
        <v>7.5</v>
      </c>
      <c r="U52" s="32">
        <f t="shared" si="13"/>
        <v>7.5</v>
      </c>
      <c r="V52" s="32">
        <f t="shared" si="13"/>
        <v>0</v>
      </c>
      <c r="W52" s="32">
        <f t="shared" si="13"/>
        <v>0</v>
      </c>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row>
    <row r="53" spans="1:190" s="39" customFormat="1" ht="39" customHeight="1" x14ac:dyDescent="0.25">
      <c r="A53" s="35" t="s">
        <v>685</v>
      </c>
      <c r="B53" s="35" t="s">
        <v>571</v>
      </c>
      <c r="C53" s="22" t="s">
        <v>690</v>
      </c>
      <c r="D53" s="36" t="s">
        <v>687</v>
      </c>
      <c r="E53" s="20">
        <v>3</v>
      </c>
      <c r="F53" s="38">
        <v>3</v>
      </c>
      <c r="G53" s="38"/>
      <c r="H53" s="18" t="s">
        <v>682</v>
      </c>
      <c r="I53" s="23" t="s">
        <v>26</v>
      </c>
      <c r="J53" s="23"/>
      <c r="K53" s="23" t="s">
        <v>27</v>
      </c>
      <c r="L53" s="18"/>
      <c r="M53" s="24">
        <v>6</v>
      </c>
      <c r="N53" s="25">
        <v>4</v>
      </c>
      <c r="O53" s="26">
        <f t="shared" si="10"/>
        <v>3</v>
      </c>
      <c r="P53" s="27">
        <f t="shared" si="1"/>
        <v>3</v>
      </c>
      <c r="Q53" s="28">
        <f t="shared" si="11"/>
        <v>0</v>
      </c>
      <c r="R53" s="29">
        <f t="shared" si="12"/>
        <v>0</v>
      </c>
      <c r="S53" s="30"/>
      <c r="T53" s="31">
        <f t="shared" si="13"/>
        <v>3</v>
      </c>
      <c r="U53" s="32">
        <f t="shared" si="13"/>
        <v>3</v>
      </c>
      <c r="V53" s="32">
        <f t="shared" si="13"/>
        <v>0</v>
      </c>
      <c r="W53" s="32">
        <f t="shared" si="13"/>
        <v>0</v>
      </c>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row>
    <row r="54" spans="1:190" s="39" customFormat="1" ht="39" customHeight="1" x14ac:dyDescent="0.25">
      <c r="A54" s="35" t="s">
        <v>685</v>
      </c>
      <c r="B54" s="35" t="s">
        <v>571</v>
      </c>
      <c r="C54" s="22" t="s">
        <v>691</v>
      </c>
      <c r="D54" s="36" t="s">
        <v>692</v>
      </c>
      <c r="E54" s="20">
        <v>1.5</v>
      </c>
      <c r="F54" s="38">
        <v>1.5</v>
      </c>
      <c r="G54" s="38"/>
      <c r="H54" s="18" t="s">
        <v>682</v>
      </c>
      <c r="I54" s="23" t="s">
        <v>26</v>
      </c>
      <c r="J54" s="23"/>
      <c r="K54" s="23" t="s">
        <v>27</v>
      </c>
      <c r="L54" s="18"/>
      <c r="M54" s="24">
        <v>6</v>
      </c>
      <c r="N54" s="25">
        <v>4</v>
      </c>
      <c r="O54" s="26">
        <f t="shared" si="10"/>
        <v>1.5</v>
      </c>
      <c r="P54" s="27">
        <f t="shared" si="1"/>
        <v>1.5</v>
      </c>
      <c r="Q54" s="28">
        <f t="shared" si="11"/>
        <v>0</v>
      </c>
      <c r="R54" s="29">
        <f t="shared" si="12"/>
        <v>0</v>
      </c>
      <c r="S54" s="30"/>
      <c r="T54" s="31">
        <f t="shared" si="13"/>
        <v>1.5</v>
      </c>
      <c r="U54" s="32">
        <f t="shared" si="13"/>
        <v>1.5</v>
      </c>
      <c r="V54" s="32">
        <f t="shared" si="13"/>
        <v>0</v>
      </c>
      <c r="W54" s="32">
        <f t="shared" si="13"/>
        <v>0</v>
      </c>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row>
    <row r="55" spans="1:190" s="39" customFormat="1" ht="39" customHeight="1" x14ac:dyDescent="0.25">
      <c r="A55" s="35" t="s">
        <v>685</v>
      </c>
      <c r="B55" s="35" t="s">
        <v>571</v>
      </c>
      <c r="C55" s="22" t="s">
        <v>693</v>
      </c>
      <c r="D55" s="36" t="s">
        <v>694</v>
      </c>
      <c r="E55" s="20" t="s">
        <v>695</v>
      </c>
      <c r="F55" s="38" t="s">
        <v>695</v>
      </c>
      <c r="G55" s="38"/>
      <c r="H55" s="18" t="s">
        <v>682</v>
      </c>
      <c r="I55" s="23" t="s">
        <v>26</v>
      </c>
      <c r="J55" s="23"/>
      <c r="K55" s="23" t="s">
        <v>27</v>
      </c>
      <c r="L55" s="18"/>
      <c r="M55" s="24">
        <v>6</v>
      </c>
      <c r="N55" s="25">
        <v>4</v>
      </c>
      <c r="O55" s="40" t="str">
        <f>E55</f>
        <v>8% of gross receipts</v>
      </c>
      <c r="P55" s="27" t="str">
        <f t="shared" si="1"/>
        <v>8% of gross receipts</v>
      </c>
      <c r="Q55" s="28">
        <v>0</v>
      </c>
      <c r="R55" s="29">
        <v>0</v>
      </c>
      <c r="S55" s="30"/>
      <c r="T55" s="31" t="str">
        <f t="shared" si="13"/>
        <v>8% of gross receipts</v>
      </c>
      <c r="U55" s="32" t="str">
        <f t="shared" si="13"/>
        <v>8% of gross receipts</v>
      </c>
      <c r="V55" s="32">
        <f t="shared" si="13"/>
        <v>0</v>
      </c>
      <c r="W55" s="32">
        <f t="shared" si="13"/>
        <v>0</v>
      </c>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row>
    <row r="56" spans="1:190" s="39" customFormat="1" ht="39" customHeight="1" x14ac:dyDescent="0.25">
      <c r="A56" s="35" t="s">
        <v>685</v>
      </c>
      <c r="B56" s="35" t="s">
        <v>571</v>
      </c>
      <c r="C56" s="22" t="s">
        <v>696</v>
      </c>
      <c r="D56" s="36" t="s">
        <v>697</v>
      </c>
      <c r="E56" s="20">
        <v>1.25</v>
      </c>
      <c r="F56" s="38">
        <v>1.25</v>
      </c>
      <c r="G56" s="38"/>
      <c r="H56" s="18" t="s">
        <v>682</v>
      </c>
      <c r="I56" s="23" t="s">
        <v>26</v>
      </c>
      <c r="J56" s="23"/>
      <c r="K56" s="23" t="s">
        <v>27</v>
      </c>
      <c r="L56" s="18"/>
      <c r="M56" s="24">
        <v>6</v>
      </c>
      <c r="N56" s="25">
        <v>4</v>
      </c>
      <c r="O56" s="26">
        <f t="shared" ref="O56:O84" si="14">IF(N56=1,INT(E56*$S$1*100)/100,E56)</f>
        <v>1.25</v>
      </c>
      <c r="P56" s="27">
        <f t="shared" si="1"/>
        <v>1.25</v>
      </c>
      <c r="Q56" s="28">
        <f t="shared" ref="Q56:Q84" si="15">O56-E56</f>
        <v>0</v>
      </c>
      <c r="R56" s="29">
        <f t="shared" ref="R56:R84" si="16">IF(E56&lt;&gt;0,Q56/E56,0)</f>
        <v>0</v>
      </c>
      <c r="S56" s="30"/>
      <c r="T56" s="31">
        <f t="shared" si="13"/>
        <v>1.25</v>
      </c>
      <c r="U56" s="32">
        <f t="shared" si="13"/>
        <v>1.25</v>
      </c>
      <c r="V56" s="32">
        <f t="shared" si="13"/>
        <v>0</v>
      </c>
      <c r="W56" s="32">
        <f t="shared" si="13"/>
        <v>0</v>
      </c>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row>
    <row r="57" spans="1:190" s="39" customFormat="1" ht="39" customHeight="1" x14ac:dyDescent="0.25">
      <c r="A57" s="35" t="s">
        <v>685</v>
      </c>
      <c r="B57" s="35" t="s">
        <v>571</v>
      </c>
      <c r="C57" s="22" t="s">
        <v>698</v>
      </c>
      <c r="D57" s="36" t="s">
        <v>697</v>
      </c>
      <c r="E57" s="20">
        <v>2.75</v>
      </c>
      <c r="F57" s="38">
        <v>2.75</v>
      </c>
      <c r="G57" s="38"/>
      <c r="H57" s="18" t="s">
        <v>682</v>
      </c>
      <c r="I57" s="23" t="s">
        <v>26</v>
      </c>
      <c r="J57" s="23"/>
      <c r="K57" s="23" t="s">
        <v>27</v>
      </c>
      <c r="L57" s="18"/>
      <c r="M57" s="24">
        <v>6</v>
      </c>
      <c r="N57" s="25">
        <v>4</v>
      </c>
      <c r="O57" s="26">
        <f t="shared" si="14"/>
        <v>2.75</v>
      </c>
      <c r="P57" s="27">
        <f t="shared" si="1"/>
        <v>2.75</v>
      </c>
      <c r="Q57" s="28">
        <f t="shared" si="15"/>
        <v>0</v>
      </c>
      <c r="R57" s="29">
        <f t="shared" si="16"/>
        <v>0</v>
      </c>
      <c r="S57" s="30"/>
      <c r="T57" s="31">
        <f t="shared" si="13"/>
        <v>2.75</v>
      </c>
      <c r="U57" s="32">
        <f t="shared" si="13"/>
        <v>2.75</v>
      </c>
      <c r="V57" s="32">
        <f t="shared" si="13"/>
        <v>0</v>
      </c>
      <c r="W57" s="32">
        <f t="shared" si="13"/>
        <v>0</v>
      </c>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row>
    <row r="58" spans="1:190" s="39" customFormat="1" ht="39" customHeight="1" x14ac:dyDescent="0.25">
      <c r="A58" s="35" t="s">
        <v>699</v>
      </c>
      <c r="B58" s="35" t="s">
        <v>571</v>
      </c>
      <c r="C58" s="22" t="s">
        <v>700</v>
      </c>
      <c r="D58" s="36" t="s">
        <v>701</v>
      </c>
      <c r="E58" s="20">
        <v>475</v>
      </c>
      <c r="F58" s="38">
        <v>475</v>
      </c>
      <c r="G58" s="38"/>
      <c r="H58" s="18" t="s">
        <v>682</v>
      </c>
      <c r="I58" s="23" t="s">
        <v>26</v>
      </c>
      <c r="J58" s="23"/>
      <c r="K58" s="23" t="s">
        <v>27</v>
      </c>
      <c r="L58" s="18"/>
      <c r="M58" s="24">
        <v>1</v>
      </c>
      <c r="N58" s="25">
        <v>4</v>
      </c>
      <c r="O58" s="26">
        <f t="shared" si="14"/>
        <v>475</v>
      </c>
      <c r="P58" s="27">
        <f t="shared" si="1"/>
        <v>475</v>
      </c>
      <c r="Q58" s="28">
        <f t="shared" si="15"/>
        <v>0</v>
      </c>
      <c r="R58" s="29">
        <f t="shared" si="16"/>
        <v>0</v>
      </c>
      <c r="S58" s="30"/>
      <c r="T58" s="31">
        <f t="shared" si="13"/>
        <v>475</v>
      </c>
      <c r="U58" s="32">
        <f t="shared" si="13"/>
        <v>475</v>
      </c>
      <c r="V58" s="32">
        <f t="shared" si="13"/>
        <v>0</v>
      </c>
      <c r="W58" s="32">
        <f t="shared" si="13"/>
        <v>0</v>
      </c>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row>
    <row r="59" spans="1:190" s="39" customFormat="1" ht="39" customHeight="1" x14ac:dyDescent="0.25">
      <c r="A59" s="35" t="s">
        <v>699</v>
      </c>
      <c r="B59" s="35" t="s">
        <v>571</v>
      </c>
      <c r="C59" s="22" t="s">
        <v>702</v>
      </c>
      <c r="D59" s="36" t="s">
        <v>701</v>
      </c>
      <c r="E59" s="20">
        <v>325</v>
      </c>
      <c r="F59" s="38">
        <v>325</v>
      </c>
      <c r="G59" s="38"/>
      <c r="H59" s="18" t="s">
        <v>682</v>
      </c>
      <c r="I59" s="23" t="s">
        <v>26</v>
      </c>
      <c r="J59" s="23"/>
      <c r="K59" s="23" t="s">
        <v>27</v>
      </c>
      <c r="L59" s="18"/>
      <c r="M59" s="24">
        <v>1</v>
      </c>
      <c r="N59" s="25">
        <v>4</v>
      </c>
      <c r="O59" s="26">
        <f t="shared" si="14"/>
        <v>325</v>
      </c>
      <c r="P59" s="27">
        <f t="shared" si="1"/>
        <v>325</v>
      </c>
      <c r="Q59" s="28">
        <f t="shared" si="15"/>
        <v>0</v>
      </c>
      <c r="R59" s="29">
        <f t="shared" si="16"/>
        <v>0</v>
      </c>
      <c r="S59" s="30"/>
      <c r="T59" s="31">
        <f t="shared" si="13"/>
        <v>325</v>
      </c>
      <c r="U59" s="32">
        <f t="shared" si="13"/>
        <v>325</v>
      </c>
      <c r="V59" s="32">
        <f t="shared" si="13"/>
        <v>0</v>
      </c>
      <c r="W59" s="32">
        <f t="shared" si="13"/>
        <v>0</v>
      </c>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row>
    <row r="60" spans="1:190" s="39" customFormat="1" ht="39" customHeight="1" x14ac:dyDescent="0.25">
      <c r="A60" s="35" t="s">
        <v>699</v>
      </c>
      <c r="B60" s="35" t="s">
        <v>571</v>
      </c>
      <c r="C60" s="22" t="s">
        <v>703</v>
      </c>
      <c r="D60" s="36" t="s">
        <v>701</v>
      </c>
      <c r="E60" s="20">
        <v>550</v>
      </c>
      <c r="F60" s="38">
        <v>550</v>
      </c>
      <c r="G60" s="38"/>
      <c r="H60" s="18" t="s">
        <v>682</v>
      </c>
      <c r="I60" s="23" t="s">
        <v>26</v>
      </c>
      <c r="J60" s="23"/>
      <c r="K60" s="23" t="s">
        <v>27</v>
      </c>
      <c r="L60" s="18"/>
      <c r="M60" s="24">
        <v>1</v>
      </c>
      <c r="N60" s="25">
        <v>4</v>
      </c>
      <c r="O60" s="26">
        <f t="shared" si="14"/>
        <v>550</v>
      </c>
      <c r="P60" s="27">
        <f t="shared" si="1"/>
        <v>550</v>
      </c>
      <c r="Q60" s="28">
        <f t="shared" si="15"/>
        <v>0</v>
      </c>
      <c r="R60" s="29">
        <f t="shared" si="16"/>
        <v>0</v>
      </c>
      <c r="S60" s="30"/>
      <c r="T60" s="31">
        <f t="shared" si="13"/>
        <v>550</v>
      </c>
      <c r="U60" s="32">
        <f t="shared" si="13"/>
        <v>550</v>
      </c>
      <c r="V60" s="32">
        <f t="shared" si="13"/>
        <v>0</v>
      </c>
      <c r="W60" s="32">
        <f t="shared" si="13"/>
        <v>0</v>
      </c>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row>
    <row r="61" spans="1:190" s="39" customFormat="1" ht="39" customHeight="1" x14ac:dyDescent="0.25">
      <c r="A61" s="35" t="s">
        <v>699</v>
      </c>
      <c r="B61" s="35" t="s">
        <v>571</v>
      </c>
      <c r="C61" s="22" t="s">
        <v>704</v>
      </c>
      <c r="D61" s="36" t="s">
        <v>701</v>
      </c>
      <c r="E61" s="20">
        <v>400</v>
      </c>
      <c r="F61" s="38">
        <v>400</v>
      </c>
      <c r="G61" s="38"/>
      <c r="H61" s="18" t="s">
        <v>682</v>
      </c>
      <c r="I61" s="23" t="s">
        <v>26</v>
      </c>
      <c r="J61" s="23"/>
      <c r="K61" s="23" t="s">
        <v>27</v>
      </c>
      <c r="L61" s="18"/>
      <c r="M61" s="24">
        <v>1</v>
      </c>
      <c r="N61" s="25">
        <v>4</v>
      </c>
      <c r="O61" s="26">
        <f t="shared" si="14"/>
        <v>400</v>
      </c>
      <c r="P61" s="27">
        <f t="shared" si="1"/>
        <v>400</v>
      </c>
      <c r="Q61" s="28">
        <f t="shared" si="15"/>
        <v>0</v>
      </c>
      <c r="R61" s="29">
        <f t="shared" si="16"/>
        <v>0</v>
      </c>
      <c r="S61" s="30"/>
      <c r="T61" s="31">
        <f t="shared" si="13"/>
        <v>400</v>
      </c>
      <c r="U61" s="32">
        <f t="shared" si="13"/>
        <v>400</v>
      </c>
      <c r="V61" s="32">
        <f t="shared" si="13"/>
        <v>0</v>
      </c>
      <c r="W61" s="32">
        <f t="shared" si="13"/>
        <v>0</v>
      </c>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row>
    <row r="62" spans="1:190" s="39" customFormat="1" ht="39" customHeight="1" x14ac:dyDescent="0.25">
      <c r="A62" s="35" t="s">
        <v>699</v>
      </c>
      <c r="B62" s="35" t="s">
        <v>571</v>
      </c>
      <c r="C62" s="22" t="s">
        <v>705</v>
      </c>
      <c r="D62" s="36" t="s">
        <v>692</v>
      </c>
      <c r="E62" s="20">
        <v>475</v>
      </c>
      <c r="F62" s="38">
        <v>475</v>
      </c>
      <c r="G62" s="38"/>
      <c r="H62" s="18" t="s">
        <v>682</v>
      </c>
      <c r="I62" s="23" t="s">
        <v>26</v>
      </c>
      <c r="J62" s="23"/>
      <c r="K62" s="23" t="s">
        <v>27</v>
      </c>
      <c r="L62" s="18"/>
      <c r="M62" s="24">
        <v>1</v>
      </c>
      <c r="N62" s="25">
        <v>4</v>
      </c>
      <c r="O62" s="26">
        <f t="shared" si="14"/>
        <v>475</v>
      </c>
      <c r="P62" s="27">
        <f t="shared" si="1"/>
        <v>475</v>
      </c>
      <c r="Q62" s="28">
        <f t="shared" si="15"/>
        <v>0</v>
      </c>
      <c r="R62" s="29">
        <f t="shared" si="16"/>
        <v>0</v>
      </c>
      <c r="S62" s="30"/>
      <c r="T62" s="31">
        <f t="shared" si="13"/>
        <v>475</v>
      </c>
      <c r="U62" s="32">
        <f t="shared" si="13"/>
        <v>475</v>
      </c>
      <c r="V62" s="32">
        <f t="shared" si="13"/>
        <v>0</v>
      </c>
      <c r="W62" s="32">
        <f t="shared" si="13"/>
        <v>0</v>
      </c>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row>
    <row r="63" spans="1:190" s="39" customFormat="1" ht="39" customHeight="1" x14ac:dyDescent="0.25">
      <c r="A63" s="35" t="s">
        <v>699</v>
      </c>
      <c r="B63" s="35" t="s">
        <v>571</v>
      </c>
      <c r="C63" s="22" t="s">
        <v>706</v>
      </c>
      <c r="D63" s="36" t="s">
        <v>692</v>
      </c>
      <c r="E63" s="20">
        <v>325</v>
      </c>
      <c r="F63" s="38">
        <v>325</v>
      </c>
      <c r="G63" s="38"/>
      <c r="H63" s="18" t="s">
        <v>682</v>
      </c>
      <c r="I63" s="23" t="s">
        <v>26</v>
      </c>
      <c r="J63" s="23"/>
      <c r="K63" s="23" t="s">
        <v>27</v>
      </c>
      <c r="L63" s="18"/>
      <c r="M63" s="24">
        <v>1</v>
      </c>
      <c r="N63" s="25">
        <v>4</v>
      </c>
      <c r="O63" s="26">
        <f t="shared" si="14"/>
        <v>325</v>
      </c>
      <c r="P63" s="27">
        <f t="shared" si="1"/>
        <v>325</v>
      </c>
      <c r="Q63" s="28">
        <f t="shared" si="15"/>
        <v>0</v>
      </c>
      <c r="R63" s="29">
        <f t="shared" si="16"/>
        <v>0</v>
      </c>
      <c r="S63" s="30"/>
      <c r="T63" s="31">
        <f t="shared" si="13"/>
        <v>325</v>
      </c>
      <c r="U63" s="32">
        <f t="shared" si="13"/>
        <v>325</v>
      </c>
      <c r="V63" s="32">
        <f t="shared" si="13"/>
        <v>0</v>
      </c>
      <c r="W63" s="32">
        <f t="shared" si="13"/>
        <v>0</v>
      </c>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row>
    <row r="64" spans="1:190" s="39" customFormat="1" ht="39" customHeight="1" x14ac:dyDescent="0.25">
      <c r="A64" s="35" t="s">
        <v>699</v>
      </c>
      <c r="B64" s="35" t="s">
        <v>571</v>
      </c>
      <c r="C64" s="22" t="s">
        <v>707</v>
      </c>
      <c r="D64" s="36" t="s">
        <v>692</v>
      </c>
      <c r="E64" s="20">
        <v>550</v>
      </c>
      <c r="F64" s="38">
        <v>550</v>
      </c>
      <c r="G64" s="38"/>
      <c r="H64" s="18" t="s">
        <v>682</v>
      </c>
      <c r="I64" s="23" t="s">
        <v>26</v>
      </c>
      <c r="J64" s="23"/>
      <c r="K64" s="23" t="s">
        <v>27</v>
      </c>
      <c r="L64" s="18"/>
      <c r="M64" s="24">
        <v>1</v>
      </c>
      <c r="N64" s="25">
        <v>4</v>
      </c>
      <c r="O64" s="26">
        <f t="shared" si="14"/>
        <v>550</v>
      </c>
      <c r="P64" s="27">
        <f t="shared" si="1"/>
        <v>550</v>
      </c>
      <c r="Q64" s="28">
        <f t="shared" si="15"/>
        <v>0</v>
      </c>
      <c r="R64" s="29">
        <f t="shared" si="16"/>
        <v>0</v>
      </c>
      <c r="S64" s="30"/>
      <c r="T64" s="31">
        <f t="shared" si="13"/>
        <v>550</v>
      </c>
      <c r="U64" s="32">
        <f t="shared" si="13"/>
        <v>550</v>
      </c>
      <c r="V64" s="32">
        <f t="shared" si="13"/>
        <v>0</v>
      </c>
      <c r="W64" s="32">
        <f t="shared" si="13"/>
        <v>0</v>
      </c>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row>
    <row r="65" spans="1:190" s="39" customFormat="1" ht="39" customHeight="1" x14ac:dyDescent="0.25">
      <c r="A65" s="35" t="s">
        <v>699</v>
      </c>
      <c r="B65" s="35" t="s">
        <v>571</v>
      </c>
      <c r="C65" s="22" t="s">
        <v>708</v>
      </c>
      <c r="D65" s="36" t="s">
        <v>692</v>
      </c>
      <c r="E65" s="20">
        <v>400</v>
      </c>
      <c r="F65" s="38">
        <v>400</v>
      </c>
      <c r="G65" s="38"/>
      <c r="H65" s="18" t="s">
        <v>682</v>
      </c>
      <c r="I65" s="23" t="s">
        <v>26</v>
      </c>
      <c r="J65" s="23"/>
      <c r="K65" s="23" t="s">
        <v>27</v>
      </c>
      <c r="L65" s="18"/>
      <c r="M65" s="24">
        <v>1</v>
      </c>
      <c r="N65" s="25">
        <v>4</v>
      </c>
      <c r="O65" s="26">
        <f t="shared" si="14"/>
        <v>400</v>
      </c>
      <c r="P65" s="27">
        <f t="shared" si="1"/>
        <v>400</v>
      </c>
      <c r="Q65" s="28">
        <f t="shared" si="15"/>
        <v>0</v>
      </c>
      <c r="R65" s="29">
        <f t="shared" si="16"/>
        <v>0</v>
      </c>
      <c r="S65" s="30"/>
      <c r="T65" s="31">
        <f t="shared" si="13"/>
        <v>400</v>
      </c>
      <c r="U65" s="32">
        <f t="shared" si="13"/>
        <v>400</v>
      </c>
      <c r="V65" s="32">
        <f t="shared" si="13"/>
        <v>0</v>
      </c>
      <c r="W65" s="32">
        <f t="shared" si="13"/>
        <v>0</v>
      </c>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row>
    <row r="66" spans="1:190" s="39" customFormat="1" ht="39" customHeight="1" x14ac:dyDescent="0.25">
      <c r="A66" s="35" t="s">
        <v>699</v>
      </c>
      <c r="B66" s="35" t="s">
        <v>571</v>
      </c>
      <c r="C66" s="22" t="s">
        <v>709</v>
      </c>
      <c r="D66" s="36" t="s">
        <v>710</v>
      </c>
      <c r="E66" s="20">
        <v>475</v>
      </c>
      <c r="F66" s="38">
        <v>475</v>
      </c>
      <c r="G66" s="38"/>
      <c r="H66" s="18" t="s">
        <v>682</v>
      </c>
      <c r="I66" s="23" t="s">
        <v>26</v>
      </c>
      <c r="J66" s="23"/>
      <c r="K66" s="23" t="s">
        <v>27</v>
      </c>
      <c r="L66" s="18"/>
      <c r="M66" s="24">
        <v>1</v>
      </c>
      <c r="N66" s="25">
        <v>4</v>
      </c>
      <c r="O66" s="26">
        <f t="shared" si="14"/>
        <v>475</v>
      </c>
      <c r="P66" s="27">
        <f t="shared" ref="P66:P98" si="17">IF(N66=1,INT(E66*$S$1*10000)/10000,E66)</f>
        <v>475</v>
      </c>
      <c r="Q66" s="28">
        <f t="shared" si="15"/>
        <v>0</v>
      </c>
      <c r="R66" s="29">
        <f t="shared" si="16"/>
        <v>0</v>
      </c>
      <c r="S66" s="30"/>
      <c r="T66" s="31">
        <f t="shared" si="13"/>
        <v>475</v>
      </c>
      <c r="U66" s="32">
        <f t="shared" si="13"/>
        <v>475</v>
      </c>
      <c r="V66" s="32">
        <f t="shared" si="13"/>
        <v>0</v>
      </c>
      <c r="W66" s="32">
        <f t="shared" si="13"/>
        <v>0</v>
      </c>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row>
    <row r="67" spans="1:190" s="39" customFormat="1" ht="39" customHeight="1" x14ac:dyDescent="0.25">
      <c r="A67" s="35" t="s">
        <v>699</v>
      </c>
      <c r="B67" s="35" t="s">
        <v>571</v>
      </c>
      <c r="C67" s="22" t="s">
        <v>711</v>
      </c>
      <c r="D67" s="36" t="s">
        <v>710</v>
      </c>
      <c r="E67" s="20">
        <v>325</v>
      </c>
      <c r="F67" s="38">
        <v>325</v>
      </c>
      <c r="G67" s="38"/>
      <c r="H67" s="18" t="s">
        <v>682</v>
      </c>
      <c r="I67" s="23" t="s">
        <v>26</v>
      </c>
      <c r="J67" s="23"/>
      <c r="K67" s="23" t="s">
        <v>27</v>
      </c>
      <c r="L67" s="18"/>
      <c r="M67" s="24">
        <v>1</v>
      </c>
      <c r="N67" s="25">
        <v>4</v>
      </c>
      <c r="O67" s="26">
        <f t="shared" si="14"/>
        <v>325</v>
      </c>
      <c r="P67" s="27">
        <f t="shared" si="17"/>
        <v>325</v>
      </c>
      <c r="Q67" s="28">
        <f t="shared" si="15"/>
        <v>0</v>
      </c>
      <c r="R67" s="29">
        <f t="shared" si="16"/>
        <v>0</v>
      </c>
      <c r="S67" s="30"/>
      <c r="T67" s="31">
        <f t="shared" si="13"/>
        <v>325</v>
      </c>
      <c r="U67" s="32">
        <f t="shared" si="13"/>
        <v>325</v>
      </c>
      <c r="V67" s="32">
        <f t="shared" si="13"/>
        <v>0</v>
      </c>
      <c r="W67" s="32">
        <f t="shared" si="13"/>
        <v>0</v>
      </c>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row>
    <row r="68" spans="1:190" s="39" customFormat="1" ht="39" customHeight="1" x14ac:dyDescent="0.25">
      <c r="A68" s="35" t="s">
        <v>699</v>
      </c>
      <c r="B68" s="35" t="s">
        <v>571</v>
      </c>
      <c r="C68" s="22" t="s">
        <v>712</v>
      </c>
      <c r="D68" s="36" t="s">
        <v>710</v>
      </c>
      <c r="E68" s="20">
        <v>550</v>
      </c>
      <c r="F68" s="38">
        <v>550</v>
      </c>
      <c r="G68" s="38"/>
      <c r="H68" s="18" t="s">
        <v>682</v>
      </c>
      <c r="I68" s="23" t="s">
        <v>26</v>
      </c>
      <c r="J68" s="23"/>
      <c r="K68" s="23" t="s">
        <v>27</v>
      </c>
      <c r="L68" s="18"/>
      <c r="M68" s="24">
        <v>1</v>
      </c>
      <c r="N68" s="25">
        <v>4</v>
      </c>
      <c r="O68" s="26">
        <f t="shared" si="14"/>
        <v>550</v>
      </c>
      <c r="P68" s="27">
        <f t="shared" si="17"/>
        <v>550</v>
      </c>
      <c r="Q68" s="28">
        <f t="shared" si="15"/>
        <v>0</v>
      </c>
      <c r="R68" s="29">
        <f t="shared" si="16"/>
        <v>0</v>
      </c>
      <c r="S68" s="30"/>
      <c r="T68" s="31">
        <f t="shared" si="13"/>
        <v>550</v>
      </c>
      <c r="U68" s="32">
        <f t="shared" si="13"/>
        <v>550</v>
      </c>
      <c r="V68" s="32">
        <f t="shared" si="13"/>
        <v>0</v>
      </c>
      <c r="W68" s="32">
        <f t="shared" si="13"/>
        <v>0</v>
      </c>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row>
    <row r="69" spans="1:190" s="39" customFormat="1" ht="39" customHeight="1" x14ac:dyDescent="0.25">
      <c r="A69" s="35" t="s">
        <v>699</v>
      </c>
      <c r="B69" s="35" t="s">
        <v>571</v>
      </c>
      <c r="C69" s="22" t="s">
        <v>713</v>
      </c>
      <c r="D69" s="36" t="s">
        <v>710</v>
      </c>
      <c r="E69" s="20">
        <v>400</v>
      </c>
      <c r="F69" s="38">
        <v>400</v>
      </c>
      <c r="G69" s="38"/>
      <c r="H69" s="18" t="s">
        <v>682</v>
      </c>
      <c r="I69" s="23" t="s">
        <v>26</v>
      </c>
      <c r="J69" s="23"/>
      <c r="K69" s="23" t="s">
        <v>27</v>
      </c>
      <c r="L69" s="18"/>
      <c r="M69" s="24">
        <v>1</v>
      </c>
      <c r="N69" s="25">
        <v>4</v>
      </c>
      <c r="O69" s="26">
        <f t="shared" si="14"/>
        <v>400</v>
      </c>
      <c r="P69" s="27">
        <f t="shared" si="17"/>
        <v>400</v>
      </c>
      <c r="Q69" s="28">
        <f t="shared" si="15"/>
        <v>0</v>
      </c>
      <c r="R69" s="29">
        <f t="shared" si="16"/>
        <v>0</v>
      </c>
      <c r="S69" s="30"/>
      <c r="T69" s="31">
        <f t="shared" si="13"/>
        <v>400</v>
      </c>
      <c r="U69" s="32">
        <f t="shared" si="13"/>
        <v>400</v>
      </c>
      <c r="V69" s="32">
        <f t="shared" si="13"/>
        <v>0</v>
      </c>
      <c r="W69" s="32">
        <f t="shared" si="13"/>
        <v>0</v>
      </c>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row>
    <row r="70" spans="1:190" s="39" customFormat="1" ht="39" customHeight="1" x14ac:dyDescent="0.25">
      <c r="A70" s="35" t="s">
        <v>699</v>
      </c>
      <c r="B70" s="35" t="s">
        <v>571</v>
      </c>
      <c r="C70" s="22" t="s">
        <v>714</v>
      </c>
      <c r="D70" s="36" t="s">
        <v>715</v>
      </c>
      <c r="E70" s="20">
        <v>475</v>
      </c>
      <c r="F70" s="38">
        <v>475</v>
      </c>
      <c r="G70" s="38"/>
      <c r="H70" s="18" t="s">
        <v>682</v>
      </c>
      <c r="I70" s="23" t="s">
        <v>26</v>
      </c>
      <c r="J70" s="23"/>
      <c r="K70" s="23" t="s">
        <v>27</v>
      </c>
      <c r="L70" s="18"/>
      <c r="M70" s="24">
        <v>1</v>
      </c>
      <c r="N70" s="25">
        <v>4</v>
      </c>
      <c r="O70" s="26">
        <f t="shared" si="14"/>
        <v>475</v>
      </c>
      <c r="P70" s="27">
        <f t="shared" si="17"/>
        <v>475</v>
      </c>
      <c r="Q70" s="28">
        <f t="shared" si="15"/>
        <v>0</v>
      </c>
      <c r="R70" s="29">
        <f t="shared" si="16"/>
        <v>0</v>
      </c>
      <c r="S70" s="30"/>
      <c r="T70" s="31">
        <f t="shared" si="13"/>
        <v>475</v>
      </c>
      <c r="U70" s="32">
        <f t="shared" si="13"/>
        <v>475</v>
      </c>
      <c r="V70" s="32">
        <f t="shared" si="13"/>
        <v>0</v>
      </c>
      <c r="W70" s="32">
        <f t="shared" si="13"/>
        <v>0</v>
      </c>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row>
    <row r="71" spans="1:190" s="39" customFormat="1" ht="39" customHeight="1" x14ac:dyDescent="0.25">
      <c r="A71" s="35" t="s">
        <v>699</v>
      </c>
      <c r="B71" s="35" t="s">
        <v>571</v>
      </c>
      <c r="C71" s="22" t="s">
        <v>716</v>
      </c>
      <c r="D71" s="36" t="s">
        <v>715</v>
      </c>
      <c r="E71" s="20">
        <v>325</v>
      </c>
      <c r="F71" s="38">
        <v>325</v>
      </c>
      <c r="G71" s="38"/>
      <c r="H71" s="18" t="s">
        <v>682</v>
      </c>
      <c r="I71" s="23" t="s">
        <v>26</v>
      </c>
      <c r="J71" s="23"/>
      <c r="K71" s="23" t="s">
        <v>27</v>
      </c>
      <c r="L71" s="18"/>
      <c r="M71" s="24">
        <v>1</v>
      </c>
      <c r="N71" s="25">
        <v>4</v>
      </c>
      <c r="O71" s="26">
        <f t="shared" si="14"/>
        <v>325</v>
      </c>
      <c r="P71" s="27">
        <f t="shared" si="17"/>
        <v>325</v>
      </c>
      <c r="Q71" s="28">
        <f t="shared" si="15"/>
        <v>0</v>
      </c>
      <c r="R71" s="29">
        <f t="shared" si="16"/>
        <v>0</v>
      </c>
      <c r="S71" s="30"/>
      <c r="T71" s="31">
        <f t="shared" si="13"/>
        <v>325</v>
      </c>
      <c r="U71" s="32">
        <f t="shared" si="13"/>
        <v>325</v>
      </c>
      <c r="V71" s="32">
        <f t="shared" si="13"/>
        <v>0</v>
      </c>
      <c r="W71" s="32">
        <f t="shared" si="13"/>
        <v>0</v>
      </c>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row>
    <row r="72" spans="1:190" s="39" customFormat="1" ht="39" customHeight="1" x14ac:dyDescent="0.25">
      <c r="A72" s="35" t="s">
        <v>699</v>
      </c>
      <c r="B72" s="35" t="s">
        <v>571</v>
      </c>
      <c r="C72" s="22" t="s">
        <v>717</v>
      </c>
      <c r="D72" s="36" t="s">
        <v>715</v>
      </c>
      <c r="E72" s="20">
        <v>550</v>
      </c>
      <c r="F72" s="38">
        <v>550</v>
      </c>
      <c r="G72" s="38"/>
      <c r="H72" s="18" t="s">
        <v>682</v>
      </c>
      <c r="I72" s="23" t="s">
        <v>26</v>
      </c>
      <c r="J72" s="23"/>
      <c r="K72" s="23" t="s">
        <v>27</v>
      </c>
      <c r="L72" s="18"/>
      <c r="M72" s="24">
        <v>1</v>
      </c>
      <c r="N72" s="25">
        <v>4</v>
      </c>
      <c r="O72" s="26">
        <f t="shared" si="14"/>
        <v>550</v>
      </c>
      <c r="P72" s="27">
        <f t="shared" si="17"/>
        <v>550</v>
      </c>
      <c r="Q72" s="28">
        <f t="shared" si="15"/>
        <v>0</v>
      </c>
      <c r="R72" s="29">
        <f t="shared" si="16"/>
        <v>0</v>
      </c>
      <c r="S72" s="30"/>
      <c r="T72" s="31">
        <f t="shared" si="13"/>
        <v>550</v>
      </c>
      <c r="U72" s="32">
        <f t="shared" si="13"/>
        <v>550</v>
      </c>
      <c r="V72" s="32">
        <f t="shared" si="13"/>
        <v>0</v>
      </c>
      <c r="W72" s="32">
        <f t="shared" si="13"/>
        <v>0</v>
      </c>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row>
    <row r="73" spans="1:190" s="39" customFormat="1" ht="39" customHeight="1" x14ac:dyDescent="0.25">
      <c r="A73" s="35" t="s">
        <v>699</v>
      </c>
      <c r="B73" s="35" t="s">
        <v>571</v>
      </c>
      <c r="C73" s="22" t="s">
        <v>718</v>
      </c>
      <c r="D73" s="36" t="s">
        <v>715</v>
      </c>
      <c r="E73" s="20">
        <v>400</v>
      </c>
      <c r="F73" s="38">
        <v>400</v>
      </c>
      <c r="G73" s="38"/>
      <c r="H73" s="18" t="s">
        <v>682</v>
      </c>
      <c r="I73" s="23" t="s">
        <v>26</v>
      </c>
      <c r="J73" s="23"/>
      <c r="K73" s="23" t="s">
        <v>27</v>
      </c>
      <c r="L73" s="18"/>
      <c r="M73" s="24">
        <v>1</v>
      </c>
      <c r="N73" s="25">
        <v>4</v>
      </c>
      <c r="O73" s="26">
        <f t="shared" si="14"/>
        <v>400</v>
      </c>
      <c r="P73" s="27">
        <f t="shared" si="17"/>
        <v>400</v>
      </c>
      <c r="Q73" s="28">
        <f t="shared" si="15"/>
        <v>0</v>
      </c>
      <c r="R73" s="29">
        <f t="shared" si="16"/>
        <v>0</v>
      </c>
      <c r="S73" s="30"/>
      <c r="T73" s="31">
        <f t="shared" si="13"/>
        <v>400</v>
      </c>
      <c r="U73" s="32">
        <f t="shared" si="13"/>
        <v>400</v>
      </c>
      <c r="V73" s="32">
        <f t="shared" si="13"/>
        <v>0</v>
      </c>
      <c r="W73" s="32">
        <f t="shared" si="13"/>
        <v>0</v>
      </c>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row>
    <row r="74" spans="1:190" s="39" customFormat="1" ht="39" customHeight="1" x14ac:dyDescent="0.25">
      <c r="A74" s="35" t="s">
        <v>719</v>
      </c>
      <c r="B74" s="35" t="s">
        <v>571</v>
      </c>
      <c r="C74" s="22" t="s">
        <v>720</v>
      </c>
      <c r="D74" s="36" t="s">
        <v>721</v>
      </c>
      <c r="E74" s="20">
        <v>30</v>
      </c>
      <c r="F74" s="38">
        <v>30</v>
      </c>
      <c r="G74" s="38"/>
      <c r="H74" s="18"/>
      <c r="I74" s="23" t="s">
        <v>31</v>
      </c>
      <c r="J74" s="23"/>
      <c r="K74" s="33">
        <v>40544</v>
      </c>
      <c r="L74" s="18"/>
      <c r="M74" s="24">
        <v>1</v>
      </c>
      <c r="N74" s="25">
        <v>4</v>
      </c>
      <c r="O74" s="26">
        <f t="shared" si="14"/>
        <v>30</v>
      </c>
      <c r="P74" s="27">
        <f t="shared" si="17"/>
        <v>30</v>
      </c>
      <c r="Q74" s="28">
        <f t="shared" si="15"/>
        <v>0</v>
      </c>
      <c r="R74" s="29">
        <f t="shared" si="16"/>
        <v>0</v>
      </c>
      <c r="S74" s="30"/>
      <c r="T74" s="31">
        <f t="shared" si="13"/>
        <v>30</v>
      </c>
      <c r="U74" s="32">
        <f t="shared" si="13"/>
        <v>30</v>
      </c>
      <c r="V74" s="32">
        <f t="shared" si="13"/>
        <v>0</v>
      </c>
      <c r="W74" s="32">
        <f t="shared" si="13"/>
        <v>0</v>
      </c>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row>
    <row r="75" spans="1:190" s="39" customFormat="1" ht="39" customHeight="1" x14ac:dyDescent="0.25">
      <c r="A75" s="35" t="s">
        <v>719</v>
      </c>
      <c r="B75" s="35" t="s">
        <v>571</v>
      </c>
      <c r="C75" s="22" t="s">
        <v>722</v>
      </c>
      <c r="D75" s="36" t="s">
        <v>723</v>
      </c>
      <c r="E75" s="20">
        <v>100</v>
      </c>
      <c r="F75" s="38">
        <v>100</v>
      </c>
      <c r="G75" s="38"/>
      <c r="H75" s="18"/>
      <c r="I75" s="23" t="s">
        <v>31</v>
      </c>
      <c r="J75" s="23"/>
      <c r="K75" s="33">
        <v>40544</v>
      </c>
      <c r="L75" s="18"/>
      <c r="M75" s="24">
        <v>1</v>
      </c>
      <c r="N75" s="25">
        <v>4</v>
      </c>
      <c r="O75" s="26">
        <f t="shared" si="14"/>
        <v>100</v>
      </c>
      <c r="P75" s="27">
        <f t="shared" si="17"/>
        <v>100</v>
      </c>
      <c r="Q75" s="28">
        <f t="shared" si="15"/>
        <v>0</v>
      </c>
      <c r="R75" s="29">
        <f t="shared" si="16"/>
        <v>0</v>
      </c>
      <c r="S75" s="30"/>
      <c r="T75" s="31">
        <f t="shared" si="13"/>
        <v>100</v>
      </c>
      <c r="U75" s="32">
        <f t="shared" si="13"/>
        <v>100</v>
      </c>
      <c r="V75" s="32">
        <f t="shared" si="13"/>
        <v>0</v>
      </c>
      <c r="W75" s="32">
        <f t="shared" si="13"/>
        <v>0</v>
      </c>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row>
    <row r="76" spans="1:190" s="39" customFormat="1" ht="39" customHeight="1" x14ac:dyDescent="0.25">
      <c r="A76" s="35" t="s">
        <v>719</v>
      </c>
      <c r="B76" s="35" t="s">
        <v>571</v>
      </c>
      <c r="C76" s="22" t="s">
        <v>724</v>
      </c>
      <c r="D76" s="36" t="s">
        <v>725</v>
      </c>
      <c r="E76" s="20">
        <v>50</v>
      </c>
      <c r="F76" s="38">
        <v>50</v>
      </c>
      <c r="G76" s="38"/>
      <c r="H76" s="18"/>
      <c r="I76" s="23" t="s">
        <v>31</v>
      </c>
      <c r="J76" s="23"/>
      <c r="K76" s="33">
        <v>40544</v>
      </c>
      <c r="L76" s="18"/>
      <c r="M76" s="24">
        <v>1</v>
      </c>
      <c r="N76" s="25">
        <v>4</v>
      </c>
      <c r="O76" s="26">
        <f t="shared" si="14"/>
        <v>50</v>
      </c>
      <c r="P76" s="27">
        <f t="shared" si="17"/>
        <v>50</v>
      </c>
      <c r="Q76" s="28">
        <f t="shared" si="15"/>
        <v>0</v>
      </c>
      <c r="R76" s="29">
        <f t="shared" si="16"/>
        <v>0</v>
      </c>
      <c r="S76" s="30"/>
      <c r="T76" s="31">
        <f t="shared" si="13"/>
        <v>50</v>
      </c>
      <c r="U76" s="32">
        <f t="shared" si="13"/>
        <v>50</v>
      </c>
      <c r="V76" s="32">
        <f t="shared" si="13"/>
        <v>0</v>
      </c>
      <c r="W76" s="32">
        <f t="shared" si="13"/>
        <v>0</v>
      </c>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row>
    <row r="77" spans="1:190" s="39" customFormat="1" ht="39" customHeight="1" x14ac:dyDescent="0.25">
      <c r="A77" s="35" t="s">
        <v>719</v>
      </c>
      <c r="B77" s="35" t="s">
        <v>571</v>
      </c>
      <c r="C77" s="22" t="s">
        <v>726</v>
      </c>
      <c r="D77" s="36" t="s">
        <v>727</v>
      </c>
      <c r="E77" s="20">
        <v>30</v>
      </c>
      <c r="F77" s="38">
        <v>30</v>
      </c>
      <c r="G77" s="38"/>
      <c r="H77" s="18" t="s">
        <v>682</v>
      </c>
      <c r="I77" s="23" t="s">
        <v>26</v>
      </c>
      <c r="J77" s="23"/>
      <c r="K77" s="23" t="s">
        <v>27</v>
      </c>
      <c r="L77" s="18"/>
      <c r="M77" s="24">
        <v>1</v>
      </c>
      <c r="N77" s="25">
        <v>4</v>
      </c>
      <c r="O77" s="26">
        <f t="shared" si="14"/>
        <v>30</v>
      </c>
      <c r="P77" s="27">
        <f t="shared" si="17"/>
        <v>30</v>
      </c>
      <c r="Q77" s="28">
        <f t="shared" si="15"/>
        <v>0</v>
      </c>
      <c r="R77" s="29">
        <f t="shared" si="16"/>
        <v>0</v>
      </c>
      <c r="S77" s="30"/>
      <c r="T77" s="31">
        <f t="shared" si="13"/>
        <v>30</v>
      </c>
      <c r="U77" s="32">
        <f t="shared" si="13"/>
        <v>30</v>
      </c>
      <c r="V77" s="32">
        <f t="shared" si="13"/>
        <v>0</v>
      </c>
      <c r="W77" s="32">
        <f t="shared" si="13"/>
        <v>0</v>
      </c>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row>
    <row r="78" spans="1:190" s="39" customFormat="1" ht="39" customHeight="1" x14ac:dyDescent="0.25">
      <c r="A78" s="35" t="s">
        <v>728</v>
      </c>
      <c r="B78" s="35" t="s">
        <v>571</v>
      </c>
      <c r="C78" s="22" t="s">
        <v>729</v>
      </c>
      <c r="D78" s="36" t="s">
        <v>730</v>
      </c>
      <c r="E78" s="20">
        <v>1500</v>
      </c>
      <c r="F78" s="38">
        <v>1500</v>
      </c>
      <c r="G78" s="38"/>
      <c r="H78" s="18"/>
      <c r="I78" s="23" t="s">
        <v>31</v>
      </c>
      <c r="J78" s="23"/>
      <c r="K78" s="33">
        <v>40544</v>
      </c>
      <c r="L78" s="18"/>
      <c r="M78" s="24">
        <v>2</v>
      </c>
      <c r="N78" s="25">
        <v>4</v>
      </c>
      <c r="O78" s="26">
        <f t="shared" si="14"/>
        <v>1500</v>
      </c>
      <c r="P78" s="27">
        <f t="shared" si="17"/>
        <v>1500</v>
      </c>
      <c r="Q78" s="28">
        <f t="shared" si="15"/>
        <v>0</v>
      </c>
      <c r="R78" s="29">
        <f t="shared" si="16"/>
        <v>0</v>
      </c>
      <c r="S78" s="30"/>
      <c r="T78" s="31">
        <f t="shared" si="13"/>
        <v>1500</v>
      </c>
      <c r="U78" s="32">
        <f t="shared" si="13"/>
        <v>1500</v>
      </c>
      <c r="V78" s="32">
        <f t="shared" si="13"/>
        <v>0</v>
      </c>
      <c r="W78" s="32">
        <f t="shared" si="13"/>
        <v>0</v>
      </c>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row>
    <row r="79" spans="1:190" s="39" customFormat="1" ht="39" customHeight="1" x14ac:dyDescent="0.25">
      <c r="A79" s="35" t="s">
        <v>728</v>
      </c>
      <c r="B79" s="35" t="s">
        <v>571</v>
      </c>
      <c r="C79" s="22" t="s">
        <v>731</v>
      </c>
      <c r="D79" s="36" t="s">
        <v>732</v>
      </c>
      <c r="E79" s="20">
        <v>1250</v>
      </c>
      <c r="F79" s="38">
        <v>1250</v>
      </c>
      <c r="G79" s="38"/>
      <c r="H79" s="18"/>
      <c r="I79" s="23" t="s">
        <v>31</v>
      </c>
      <c r="J79" s="23"/>
      <c r="K79" s="33">
        <v>40544</v>
      </c>
      <c r="L79" s="18"/>
      <c r="M79" s="24">
        <v>2</v>
      </c>
      <c r="N79" s="25">
        <v>4</v>
      </c>
      <c r="O79" s="26">
        <f t="shared" si="14"/>
        <v>1250</v>
      </c>
      <c r="P79" s="27">
        <f t="shared" si="17"/>
        <v>1250</v>
      </c>
      <c r="Q79" s="28">
        <f t="shared" si="15"/>
        <v>0</v>
      </c>
      <c r="R79" s="29">
        <f t="shared" si="16"/>
        <v>0</v>
      </c>
      <c r="S79" s="30"/>
      <c r="T79" s="31">
        <f t="shared" si="13"/>
        <v>1250</v>
      </c>
      <c r="U79" s="32">
        <f t="shared" si="13"/>
        <v>1250</v>
      </c>
      <c r="V79" s="32">
        <f t="shared" si="13"/>
        <v>0</v>
      </c>
      <c r="W79" s="32">
        <f t="shared" si="13"/>
        <v>0</v>
      </c>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row>
    <row r="80" spans="1:190" s="39" customFormat="1" ht="39" customHeight="1" x14ac:dyDescent="0.25">
      <c r="A80" s="35" t="s">
        <v>728</v>
      </c>
      <c r="B80" s="35" t="s">
        <v>571</v>
      </c>
      <c r="C80" s="22" t="s">
        <v>733</v>
      </c>
      <c r="D80" s="36" t="s">
        <v>734</v>
      </c>
      <c r="E80" s="20">
        <v>200</v>
      </c>
      <c r="F80" s="38">
        <v>200</v>
      </c>
      <c r="G80" s="38"/>
      <c r="H80" s="18"/>
      <c r="I80" s="23" t="s">
        <v>31</v>
      </c>
      <c r="J80" s="23"/>
      <c r="K80" s="33">
        <v>40544</v>
      </c>
      <c r="L80" s="18"/>
      <c r="M80" s="24">
        <v>2</v>
      </c>
      <c r="N80" s="25">
        <v>4</v>
      </c>
      <c r="O80" s="26">
        <f t="shared" si="14"/>
        <v>200</v>
      </c>
      <c r="P80" s="27">
        <f t="shared" si="17"/>
        <v>200</v>
      </c>
      <c r="Q80" s="28">
        <f t="shared" si="15"/>
        <v>0</v>
      </c>
      <c r="R80" s="29">
        <f t="shared" si="16"/>
        <v>0</v>
      </c>
      <c r="S80" s="30"/>
      <c r="T80" s="31">
        <f t="shared" si="13"/>
        <v>200</v>
      </c>
      <c r="U80" s="32">
        <f t="shared" si="13"/>
        <v>200</v>
      </c>
      <c r="V80" s="32">
        <f t="shared" si="13"/>
        <v>0</v>
      </c>
      <c r="W80" s="32">
        <f t="shared" si="13"/>
        <v>0</v>
      </c>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row>
    <row r="81" spans="1:190" s="39" customFormat="1" ht="39" customHeight="1" x14ac:dyDescent="0.25">
      <c r="A81" s="35" t="s">
        <v>728</v>
      </c>
      <c r="B81" s="35" t="s">
        <v>571</v>
      </c>
      <c r="C81" s="22" t="s">
        <v>735</v>
      </c>
      <c r="D81" s="36" t="s">
        <v>734</v>
      </c>
      <c r="E81" s="20">
        <v>100</v>
      </c>
      <c r="F81" s="38">
        <v>100</v>
      </c>
      <c r="G81" s="38"/>
      <c r="H81" s="18"/>
      <c r="I81" s="23" t="s">
        <v>31</v>
      </c>
      <c r="J81" s="23"/>
      <c r="K81" s="33">
        <v>40544</v>
      </c>
      <c r="L81" s="18"/>
      <c r="M81" s="24">
        <v>2</v>
      </c>
      <c r="N81" s="25">
        <v>4</v>
      </c>
      <c r="O81" s="26">
        <f t="shared" si="14"/>
        <v>100</v>
      </c>
      <c r="P81" s="27">
        <f t="shared" si="17"/>
        <v>100</v>
      </c>
      <c r="Q81" s="28">
        <f t="shared" si="15"/>
        <v>0</v>
      </c>
      <c r="R81" s="29">
        <f t="shared" si="16"/>
        <v>0</v>
      </c>
      <c r="S81" s="30"/>
      <c r="T81" s="31">
        <f t="shared" si="13"/>
        <v>100</v>
      </c>
      <c r="U81" s="32">
        <f t="shared" si="13"/>
        <v>100</v>
      </c>
      <c r="V81" s="32">
        <f t="shared" si="13"/>
        <v>0</v>
      </c>
      <c r="W81" s="32">
        <f t="shared" si="13"/>
        <v>0</v>
      </c>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row>
    <row r="82" spans="1:190" s="39" customFormat="1" ht="39" customHeight="1" x14ac:dyDescent="0.25">
      <c r="A82" s="35" t="s">
        <v>736</v>
      </c>
      <c r="B82" s="35" t="s">
        <v>571</v>
      </c>
      <c r="C82" s="22" t="s">
        <v>737</v>
      </c>
      <c r="D82" s="36" t="s">
        <v>738</v>
      </c>
      <c r="E82" s="20">
        <v>1000</v>
      </c>
      <c r="F82" s="38">
        <v>1000</v>
      </c>
      <c r="G82" s="38"/>
      <c r="H82" s="18"/>
      <c r="I82" s="23" t="s">
        <v>31</v>
      </c>
      <c r="J82" s="23"/>
      <c r="K82" s="33">
        <v>40544</v>
      </c>
      <c r="L82" s="18"/>
      <c r="M82" s="24">
        <v>3</v>
      </c>
      <c r="N82" s="25">
        <v>4</v>
      </c>
      <c r="O82" s="26">
        <f t="shared" si="14"/>
        <v>1000</v>
      </c>
      <c r="P82" s="27">
        <f t="shared" si="17"/>
        <v>1000</v>
      </c>
      <c r="Q82" s="28">
        <f t="shared" si="15"/>
        <v>0</v>
      </c>
      <c r="R82" s="29">
        <f t="shared" si="16"/>
        <v>0</v>
      </c>
      <c r="S82" s="30"/>
      <c r="T82" s="31">
        <f t="shared" si="13"/>
        <v>1000</v>
      </c>
      <c r="U82" s="32">
        <f t="shared" si="13"/>
        <v>1000</v>
      </c>
      <c r="V82" s="32">
        <f t="shared" si="13"/>
        <v>0</v>
      </c>
      <c r="W82" s="32">
        <f t="shared" si="13"/>
        <v>0</v>
      </c>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row>
    <row r="83" spans="1:190" s="39" customFormat="1" ht="39" customHeight="1" x14ac:dyDescent="0.25">
      <c r="A83" s="35" t="s">
        <v>739</v>
      </c>
      <c r="B83" s="35" t="s">
        <v>571</v>
      </c>
      <c r="C83" s="22" t="s">
        <v>740</v>
      </c>
      <c r="D83" s="36" t="s">
        <v>741</v>
      </c>
      <c r="E83" s="20">
        <v>1.5</v>
      </c>
      <c r="F83" s="38">
        <v>1.5</v>
      </c>
      <c r="G83" s="38"/>
      <c r="H83" s="18" t="s">
        <v>742</v>
      </c>
      <c r="I83" s="23"/>
      <c r="J83" s="23"/>
      <c r="K83" s="23"/>
      <c r="L83" s="18"/>
      <c r="M83" s="24" t="s">
        <v>743</v>
      </c>
      <c r="N83" s="25">
        <v>2</v>
      </c>
      <c r="O83" s="26">
        <f t="shared" si="14"/>
        <v>1.5</v>
      </c>
      <c r="P83" s="27">
        <f t="shared" si="17"/>
        <v>1.5</v>
      </c>
      <c r="Q83" s="28">
        <f t="shared" si="15"/>
        <v>0</v>
      </c>
      <c r="R83" s="29">
        <f t="shared" si="16"/>
        <v>0</v>
      </c>
      <c r="S83" s="30"/>
      <c r="T83" s="31">
        <f t="shared" si="13"/>
        <v>1.5</v>
      </c>
      <c r="U83" s="32">
        <f t="shared" si="13"/>
        <v>1.5</v>
      </c>
      <c r="V83" s="32">
        <f t="shared" si="13"/>
        <v>0</v>
      </c>
      <c r="W83" s="32">
        <f t="shared" si="13"/>
        <v>0</v>
      </c>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row>
    <row r="84" spans="1:190" s="39" customFormat="1" ht="39" customHeight="1" x14ac:dyDescent="0.25">
      <c r="A84" s="35" t="s">
        <v>739</v>
      </c>
      <c r="B84" s="35" t="s">
        <v>571</v>
      </c>
      <c r="C84" s="22" t="s">
        <v>744</v>
      </c>
      <c r="D84" s="36" t="s">
        <v>741</v>
      </c>
      <c r="E84" s="20">
        <v>0.5</v>
      </c>
      <c r="F84" s="38">
        <v>0.5</v>
      </c>
      <c r="G84" s="38"/>
      <c r="H84" s="18" t="s">
        <v>742</v>
      </c>
      <c r="I84" s="23"/>
      <c r="J84" s="23"/>
      <c r="K84" s="23"/>
      <c r="L84" s="18"/>
      <c r="M84" s="24" t="s">
        <v>743</v>
      </c>
      <c r="N84" s="25">
        <v>2</v>
      </c>
      <c r="O84" s="26">
        <f t="shared" si="14"/>
        <v>0.5</v>
      </c>
      <c r="P84" s="27">
        <f t="shared" si="17"/>
        <v>0.5</v>
      </c>
      <c r="Q84" s="28">
        <f t="shared" si="15"/>
        <v>0</v>
      </c>
      <c r="R84" s="29">
        <f t="shared" si="16"/>
        <v>0</v>
      </c>
      <c r="S84" s="30"/>
      <c r="T84" s="31">
        <f t="shared" si="13"/>
        <v>0.5</v>
      </c>
      <c r="U84" s="32">
        <f t="shared" si="13"/>
        <v>0.5</v>
      </c>
      <c r="V84" s="32">
        <f t="shared" si="13"/>
        <v>0</v>
      </c>
      <c r="W84" s="32">
        <f t="shared" si="13"/>
        <v>0</v>
      </c>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row>
    <row r="85" spans="1:190" s="39" customFormat="1" ht="57" customHeight="1" x14ac:dyDescent="0.25">
      <c r="A85" s="35" t="s">
        <v>739</v>
      </c>
      <c r="B85" s="35" t="s">
        <v>571</v>
      </c>
      <c r="C85" s="22" t="s">
        <v>745</v>
      </c>
      <c r="D85" s="36" t="s">
        <v>746</v>
      </c>
      <c r="E85" s="20" t="s">
        <v>747</v>
      </c>
      <c r="F85" s="68" t="s">
        <v>747</v>
      </c>
      <c r="G85" s="38"/>
      <c r="H85" s="69" t="s">
        <v>748</v>
      </c>
      <c r="I85" s="70" t="s">
        <v>26</v>
      </c>
      <c r="J85" s="70"/>
      <c r="K85" s="23" t="s">
        <v>27</v>
      </c>
      <c r="L85" s="18"/>
      <c r="M85" s="24" t="s">
        <v>743</v>
      </c>
      <c r="N85" s="25">
        <v>2</v>
      </c>
      <c r="O85" s="40" t="str">
        <f>E85</f>
        <v>Rate established anually,
see www.fly2houston.com for current rate</v>
      </c>
      <c r="P85" s="27" t="str">
        <f t="shared" si="17"/>
        <v>Rate established anually,
see www.fly2houston.com for current rate</v>
      </c>
      <c r="Q85" s="28">
        <v>0</v>
      </c>
      <c r="R85" s="29">
        <v>0</v>
      </c>
      <c r="S85" s="30"/>
      <c r="T85" s="96" t="str">
        <f t="shared" si="13"/>
        <v>Rate established anually,
see www.fly2houston.com for current rate</v>
      </c>
      <c r="U85" s="32" t="str">
        <f t="shared" si="13"/>
        <v>Rate established anually,
see www.fly2houston.com for current rate</v>
      </c>
      <c r="V85" s="32">
        <f t="shared" si="13"/>
        <v>0</v>
      </c>
      <c r="W85" s="32">
        <f t="shared" si="13"/>
        <v>0</v>
      </c>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row>
    <row r="86" spans="1:190" s="39" customFormat="1" ht="115.5" customHeight="1" x14ac:dyDescent="0.25">
      <c r="A86" s="35" t="s">
        <v>739</v>
      </c>
      <c r="B86" s="35" t="s">
        <v>571</v>
      </c>
      <c r="C86" s="22" t="s">
        <v>749</v>
      </c>
      <c r="D86" s="36" t="s">
        <v>746</v>
      </c>
      <c r="E86" s="20" t="s">
        <v>750</v>
      </c>
      <c r="F86" s="68" t="s">
        <v>750</v>
      </c>
      <c r="G86" s="38"/>
      <c r="H86" s="69" t="s">
        <v>750</v>
      </c>
      <c r="I86" s="70" t="s">
        <v>26</v>
      </c>
      <c r="J86" s="70"/>
      <c r="K86" s="23" t="s">
        <v>27</v>
      </c>
      <c r="L86" s="18"/>
      <c r="M86" s="24" t="s">
        <v>743</v>
      </c>
      <c r="N86" s="25">
        <v>2</v>
      </c>
      <c r="O86" s="40" t="str">
        <f>E86</f>
        <v>Fee not to exceed 25 percent of landing fees in this provision as established by the director to recover the city's costs of billing and collection of the fees and other administrative expenses</v>
      </c>
      <c r="P86" s="27" t="str">
        <f t="shared" si="17"/>
        <v>Fee not to exceed 25 percent of landing fees in this provision as established by the director to recover the city's costs of billing and collection of the fees and other administrative expenses</v>
      </c>
      <c r="Q86" s="28">
        <v>0</v>
      </c>
      <c r="R86" s="29">
        <v>0</v>
      </c>
      <c r="S86" s="30"/>
      <c r="T86" s="96" t="str">
        <f t="shared" si="13"/>
        <v>Fee not to exceed 25 percent of landing fees in this provision as established by the director to recover the city's costs of billing and collection of the fees and other administrative expenses</v>
      </c>
      <c r="U86" s="32" t="str">
        <f t="shared" si="13"/>
        <v>Fee not to exceed 25 percent of landing fees in this provision as established by the director to recover the city's costs of billing and collection of the fees and other administrative expenses</v>
      </c>
      <c r="V86" s="32">
        <f t="shared" si="13"/>
        <v>0</v>
      </c>
      <c r="W86" s="32">
        <f t="shared" si="13"/>
        <v>0</v>
      </c>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row>
    <row r="87" spans="1:190" s="39" customFormat="1" ht="39" customHeight="1" x14ac:dyDescent="0.25">
      <c r="A87" s="35" t="s">
        <v>739</v>
      </c>
      <c r="B87" s="35" t="s">
        <v>571</v>
      </c>
      <c r="C87" s="22" t="s">
        <v>751</v>
      </c>
      <c r="D87" s="36" t="s">
        <v>752</v>
      </c>
      <c r="E87" s="20">
        <v>25</v>
      </c>
      <c r="F87" s="38">
        <v>25</v>
      </c>
      <c r="G87" s="38"/>
      <c r="H87" s="18"/>
      <c r="I87" s="23"/>
      <c r="J87" s="23"/>
      <c r="K87" s="23"/>
      <c r="L87" s="18"/>
      <c r="M87" s="24" t="s">
        <v>743</v>
      </c>
      <c r="N87" s="25">
        <v>2</v>
      </c>
      <c r="O87" s="26">
        <f>IF(N87=1,INT(E87*$S$1*100)/100,E87)</f>
        <v>25</v>
      </c>
      <c r="P87" s="27">
        <f t="shared" si="17"/>
        <v>25</v>
      </c>
      <c r="Q87" s="28">
        <f>O87-E87</f>
        <v>0</v>
      </c>
      <c r="R87" s="29">
        <f>IF(E87&lt;&gt;0,Q87/E87,0)</f>
        <v>0</v>
      </c>
      <c r="S87" s="30"/>
      <c r="T87" s="31">
        <f t="shared" si="13"/>
        <v>25</v>
      </c>
      <c r="U87" s="32">
        <f t="shared" si="13"/>
        <v>25</v>
      </c>
      <c r="V87" s="32">
        <f t="shared" si="13"/>
        <v>0</v>
      </c>
      <c r="W87" s="32">
        <f t="shared" si="13"/>
        <v>0</v>
      </c>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row>
    <row r="88" spans="1:190" s="39" customFormat="1" ht="39" customHeight="1" x14ac:dyDescent="0.25">
      <c r="A88" s="35" t="s">
        <v>753</v>
      </c>
      <c r="B88" s="35" t="s">
        <v>571</v>
      </c>
      <c r="C88" s="22" t="s">
        <v>754</v>
      </c>
      <c r="D88" s="36" t="s">
        <v>755</v>
      </c>
      <c r="E88" s="20">
        <v>250</v>
      </c>
      <c r="F88" s="38">
        <v>250</v>
      </c>
      <c r="G88" s="38"/>
      <c r="H88" s="18" t="s">
        <v>756</v>
      </c>
      <c r="I88" s="23"/>
      <c r="J88" s="23"/>
      <c r="K88" s="23"/>
      <c r="L88" s="18"/>
      <c r="M88" s="24">
        <v>1</v>
      </c>
      <c r="N88" s="25">
        <v>3</v>
      </c>
      <c r="O88" s="26">
        <f>IF(N88=1,INT(E88*$S$1*100)/100,E88)</f>
        <v>250</v>
      </c>
      <c r="P88" s="27">
        <f t="shared" si="17"/>
        <v>250</v>
      </c>
      <c r="Q88" s="28">
        <f>O88-E88</f>
        <v>0</v>
      </c>
      <c r="R88" s="29">
        <f>IF(E88&lt;&gt;0,Q88/E88,0)</f>
        <v>0</v>
      </c>
      <c r="S88" s="30"/>
      <c r="T88" s="31">
        <f t="shared" si="13"/>
        <v>250</v>
      </c>
      <c r="U88" s="32">
        <f t="shared" si="13"/>
        <v>250</v>
      </c>
      <c r="V88" s="32">
        <f t="shared" si="13"/>
        <v>0</v>
      </c>
      <c r="W88" s="32">
        <f t="shared" si="13"/>
        <v>0</v>
      </c>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row>
    <row r="89" spans="1:190" s="39" customFormat="1" ht="39" customHeight="1" x14ac:dyDescent="0.25">
      <c r="A89" s="35" t="s">
        <v>757</v>
      </c>
      <c r="B89" s="35" t="s">
        <v>571</v>
      </c>
      <c r="C89" s="22" t="s">
        <v>758</v>
      </c>
      <c r="D89" s="36" t="s">
        <v>759</v>
      </c>
      <c r="E89" s="20" t="s">
        <v>747</v>
      </c>
      <c r="F89" s="68" t="s">
        <v>747</v>
      </c>
      <c r="G89" s="38"/>
      <c r="H89" s="18" t="s">
        <v>760</v>
      </c>
      <c r="I89" s="23" t="s">
        <v>26</v>
      </c>
      <c r="J89" s="23" t="s">
        <v>26</v>
      </c>
      <c r="K89" s="23" t="s">
        <v>27</v>
      </c>
      <c r="L89" s="18"/>
      <c r="M89" s="24" t="s">
        <v>761</v>
      </c>
      <c r="N89" s="25">
        <v>2</v>
      </c>
      <c r="O89" s="40" t="str">
        <f>E89</f>
        <v>Rate established anually,
see www.fly2houston.com for current rate</v>
      </c>
      <c r="P89" s="27" t="str">
        <f t="shared" si="17"/>
        <v>Rate established anually,
see www.fly2houston.com for current rate</v>
      </c>
      <c r="Q89" s="28">
        <v>0</v>
      </c>
      <c r="R89" s="29">
        <v>0</v>
      </c>
      <c r="S89" s="30"/>
      <c r="T89" s="31" t="str">
        <f t="shared" si="13"/>
        <v>Rate established anually,
see www.fly2houston.com for current rate</v>
      </c>
      <c r="U89" s="32" t="str">
        <f t="shared" si="13"/>
        <v>Rate established anually,
see www.fly2houston.com for current rate</v>
      </c>
      <c r="V89" s="32">
        <f t="shared" si="13"/>
        <v>0</v>
      </c>
      <c r="W89" s="32">
        <f t="shared" si="13"/>
        <v>0</v>
      </c>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row>
    <row r="90" spans="1:190" s="39" customFormat="1" ht="39" customHeight="1" x14ac:dyDescent="0.25">
      <c r="A90" s="35" t="s">
        <v>757</v>
      </c>
      <c r="B90" s="35" t="s">
        <v>571</v>
      </c>
      <c r="C90" s="22" t="s">
        <v>762</v>
      </c>
      <c r="D90" s="36" t="s">
        <v>763</v>
      </c>
      <c r="E90" s="20" t="s">
        <v>747</v>
      </c>
      <c r="F90" s="68" t="s">
        <v>747</v>
      </c>
      <c r="G90" s="38"/>
      <c r="H90" s="18"/>
      <c r="I90" s="23" t="s">
        <v>26</v>
      </c>
      <c r="J90" s="23" t="s">
        <v>26</v>
      </c>
      <c r="K90" s="23" t="s">
        <v>27</v>
      </c>
      <c r="L90" s="18"/>
      <c r="M90" s="24" t="s">
        <v>761</v>
      </c>
      <c r="N90" s="25">
        <v>2</v>
      </c>
      <c r="O90" s="40" t="str">
        <f>E90</f>
        <v>Rate established anually,
see www.fly2houston.com for current rate</v>
      </c>
      <c r="P90" s="27" t="str">
        <f t="shared" si="17"/>
        <v>Rate established anually,
see www.fly2houston.com for current rate</v>
      </c>
      <c r="Q90" s="28">
        <v>0</v>
      </c>
      <c r="R90" s="29">
        <v>0</v>
      </c>
      <c r="S90" s="30"/>
      <c r="T90" s="31" t="str">
        <f t="shared" si="13"/>
        <v>Rate established anually,
see www.fly2houston.com for current rate</v>
      </c>
      <c r="U90" s="32" t="str">
        <f t="shared" si="13"/>
        <v>Rate established anually,
see www.fly2houston.com for current rate</v>
      </c>
      <c r="V90" s="32">
        <f t="shared" si="13"/>
        <v>0</v>
      </c>
      <c r="W90" s="32">
        <f t="shared" si="13"/>
        <v>0</v>
      </c>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row>
    <row r="91" spans="1:190" s="39" customFormat="1" ht="39" customHeight="1" x14ac:dyDescent="0.25">
      <c r="A91" s="35" t="s">
        <v>757</v>
      </c>
      <c r="B91" s="35" t="s">
        <v>571</v>
      </c>
      <c r="C91" s="22" t="s">
        <v>764</v>
      </c>
      <c r="D91" s="36" t="s">
        <v>765</v>
      </c>
      <c r="E91" s="20" t="s">
        <v>747</v>
      </c>
      <c r="F91" s="68" t="s">
        <v>747</v>
      </c>
      <c r="G91" s="38"/>
      <c r="H91" s="18"/>
      <c r="I91" s="23" t="s">
        <v>26</v>
      </c>
      <c r="J91" s="23" t="s">
        <v>26</v>
      </c>
      <c r="K91" s="23" t="s">
        <v>27</v>
      </c>
      <c r="L91" s="18"/>
      <c r="M91" s="24" t="s">
        <v>761</v>
      </c>
      <c r="N91" s="25">
        <v>2</v>
      </c>
      <c r="O91" s="40" t="str">
        <f>E91</f>
        <v>Rate established anually,
see www.fly2houston.com for current rate</v>
      </c>
      <c r="P91" s="27" t="str">
        <f t="shared" si="17"/>
        <v>Rate established anually,
see www.fly2houston.com for current rate</v>
      </c>
      <c r="Q91" s="28">
        <v>0</v>
      </c>
      <c r="R91" s="29">
        <v>0</v>
      </c>
      <c r="S91" s="30"/>
      <c r="T91" s="31" t="str">
        <f t="shared" si="13"/>
        <v>Rate established anually,
see www.fly2houston.com for current rate</v>
      </c>
      <c r="U91" s="32" t="str">
        <f t="shared" si="13"/>
        <v>Rate established anually,
see www.fly2houston.com for current rate</v>
      </c>
      <c r="V91" s="32">
        <f t="shared" si="13"/>
        <v>0</v>
      </c>
      <c r="W91" s="32">
        <f t="shared" si="13"/>
        <v>0</v>
      </c>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row>
    <row r="92" spans="1:190" s="39" customFormat="1" ht="39" customHeight="1" x14ac:dyDescent="0.25">
      <c r="A92" s="35" t="s">
        <v>766</v>
      </c>
      <c r="B92" s="35" t="s">
        <v>571</v>
      </c>
      <c r="C92" s="22" t="s">
        <v>767</v>
      </c>
      <c r="D92" s="19">
        <v>9.91</v>
      </c>
      <c r="E92" s="20">
        <v>100</v>
      </c>
      <c r="F92" s="93">
        <v>100</v>
      </c>
      <c r="G92" s="21"/>
      <c r="H92" s="18" t="s">
        <v>768</v>
      </c>
      <c r="I92" s="23"/>
      <c r="J92" s="23"/>
      <c r="K92" s="23"/>
      <c r="L92" s="18"/>
      <c r="M92" s="24">
        <v>6</v>
      </c>
      <c r="N92" s="25">
        <v>4</v>
      </c>
      <c r="O92" s="26">
        <f t="shared" ref="O92:O98" si="18">IF(N92=1,INT(E92*$S$1*100)/100,E92)</f>
        <v>100</v>
      </c>
      <c r="P92" s="27">
        <f t="shared" si="17"/>
        <v>100</v>
      </c>
      <c r="Q92" s="28">
        <f t="shared" ref="Q92:Q98" si="19">O92-E92</f>
        <v>0</v>
      </c>
      <c r="R92" s="29">
        <f t="shared" ref="R92:R98" si="20">IF(E92&lt;&gt;0,Q92/E92,0)</f>
        <v>0</v>
      </c>
      <c r="S92" s="30"/>
      <c r="T92" s="31">
        <f t="shared" si="13"/>
        <v>100</v>
      </c>
      <c r="U92" s="32">
        <f t="shared" si="13"/>
        <v>100</v>
      </c>
      <c r="V92" s="32">
        <f t="shared" si="13"/>
        <v>0</v>
      </c>
      <c r="W92" s="32">
        <f t="shared" si="13"/>
        <v>0</v>
      </c>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row>
    <row r="93" spans="1:190" s="39" customFormat="1" ht="39" customHeight="1" x14ac:dyDescent="0.25">
      <c r="A93" s="35" t="s">
        <v>766</v>
      </c>
      <c r="B93" s="35" t="s">
        <v>571</v>
      </c>
      <c r="C93" s="22" t="s">
        <v>769</v>
      </c>
      <c r="D93" s="19">
        <v>9.91</v>
      </c>
      <c r="E93" s="20">
        <v>150</v>
      </c>
      <c r="F93" s="93">
        <v>150</v>
      </c>
      <c r="G93" s="21"/>
      <c r="H93" s="18" t="s">
        <v>768</v>
      </c>
      <c r="I93" s="23"/>
      <c r="J93" s="23"/>
      <c r="K93" s="23"/>
      <c r="L93" s="18"/>
      <c r="M93" s="24">
        <v>6</v>
      </c>
      <c r="N93" s="25">
        <v>4</v>
      </c>
      <c r="O93" s="26">
        <f t="shared" si="18"/>
        <v>150</v>
      </c>
      <c r="P93" s="27">
        <f t="shared" si="17"/>
        <v>150</v>
      </c>
      <c r="Q93" s="28">
        <f t="shared" si="19"/>
        <v>0</v>
      </c>
      <c r="R93" s="29">
        <f t="shared" si="20"/>
        <v>0</v>
      </c>
      <c r="S93" s="30"/>
      <c r="T93" s="31">
        <f t="shared" si="13"/>
        <v>150</v>
      </c>
      <c r="U93" s="32">
        <f t="shared" si="13"/>
        <v>150</v>
      </c>
      <c r="V93" s="32">
        <f t="shared" si="13"/>
        <v>0</v>
      </c>
      <c r="W93" s="32">
        <f t="shared" si="13"/>
        <v>0</v>
      </c>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row>
    <row r="94" spans="1:190" s="39" customFormat="1" ht="39" customHeight="1" x14ac:dyDescent="0.25">
      <c r="A94" s="35" t="s">
        <v>766</v>
      </c>
      <c r="B94" s="35" t="s">
        <v>571</v>
      </c>
      <c r="C94" s="22" t="s">
        <v>770</v>
      </c>
      <c r="D94" s="19">
        <v>9.91</v>
      </c>
      <c r="E94" s="20">
        <v>200</v>
      </c>
      <c r="F94" s="93">
        <v>200</v>
      </c>
      <c r="G94" s="21"/>
      <c r="H94" s="18" t="s">
        <v>768</v>
      </c>
      <c r="I94" s="23"/>
      <c r="J94" s="23"/>
      <c r="K94" s="23"/>
      <c r="L94" s="18"/>
      <c r="M94" s="24">
        <v>6</v>
      </c>
      <c r="N94" s="25">
        <v>4</v>
      </c>
      <c r="O94" s="26">
        <f t="shared" si="18"/>
        <v>200</v>
      </c>
      <c r="P94" s="27">
        <f t="shared" si="17"/>
        <v>200</v>
      </c>
      <c r="Q94" s="28">
        <f t="shared" si="19"/>
        <v>0</v>
      </c>
      <c r="R94" s="29">
        <f t="shared" si="20"/>
        <v>0</v>
      </c>
      <c r="S94" s="30"/>
      <c r="T94" s="31">
        <f t="shared" si="13"/>
        <v>200</v>
      </c>
      <c r="U94" s="32">
        <f t="shared" si="13"/>
        <v>200</v>
      </c>
      <c r="V94" s="32">
        <f t="shared" si="13"/>
        <v>0</v>
      </c>
      <c r="W94" s="32">
        <f t="shared" si="13"/>
        <v>0</v>
      </c>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row>
    <row r="95" spans="1:190" s="39" customFormat="1" ht="39" customHeight="1" x14ac:dyDescent="0.25">
      <c r="A95" s="35" t="s">
        <v>766</v>
      </c>
      <c r="B95" s="35" t="s">
        <v>571</v>
      </c>
      <c r="C95" s="22" t="s">
        <v>771</v>
      </c>
      <c r="D95" s="19">
        <v>9.91</v>
      </c>
      <c r="E95" s="20">
        <v>16</v>
      </c>
      <c r="F95" s="93">
        <v>16</v>
      </c>
      <c r="G95" s="21"/>
      <c r="H95" s="18" t="s">
        <v>768</v>
      </c>
      <c r="I95" s="23"/>
      <c r="J95" s="23"/>
      <c r="K95" s="23"/>
      <c r="L95" s="18"/>
      <c r="M95" s="24">
        <v>6</v>
      </c>
      <c r="N95" s="25">
        <v>4</v>
      </c>
      <c r="O95" s="26">
        <f t="shared" si="18"/>
        <v>16</v>
      </c>
      <c r="P95" s="27">
        <f t="shared" si="17"/>
        <v>16</v>
      </c>
      <c r="Q95" s="28">
        <f t="shared" si="19"/>
        <v>0</v>
      </c>
      <c r="R95" s="29">
        <f t="shared" si="20"/>
        <v>0</v>
      </c>
      <c r="S95" s="30"/>
      <c r="T95" s="31">
        <f t="shared" si="13"/>
        <v>16</v>
      </c>
      <c r="U95" s="32">
        <f t="shared" si="13"/>
        <v>16</v>
      </c>
      <c r="V95" s="32">
        <f t="shared" si="13"/>
        <v>0</v>
      </c>
      <c r="W95" s="32">
        <f t="shared" si="13"/>
        <v>0</v>
      </c>
    </row>
    <row r="96" spans="1:190" s="39" customFormat="1" ht="39" customHeight="1" x14ac:dyDescent="0.25">
      <c r="A96" s="35" t="s">
        <v>766</v>
      </c>
      <c r="B96" s="35" t="s">
        <v>571</v>
      </c>
      <c r="C96" s="22" t="s">
        <v>772</v>
      </c>
      <c r="D96" s="19">
        <v>9.91</v>
      </c>
      <c r="E96" s="20">
        <v>10</v>
      </c>
      <c r="F96" s="93">
        <v>10</v>
      </c>
      <c r="G96" s="21"/>
      <c r="H96" s="18" t="s">
        <v>768</v>
      </c>
      <c r="I96" s="23"/>
      <c r="J96" s="23"/>
      <c r="K96" s="23"/>
      <c r="L96" s="18"/>
      <c r="M96" s="24">
        <v>6</v>
      </c>
      <c r="N96" s="25">
        <v>4</v>
      </c>
      <c r="O96" s="26">
        <f t="shared" si="18"/>
        <v>10</v>
      </c>
      <c r="P96" s="27">
        <f t="shared" si="17"/>
        <v>10</v>
      </c>
      <c r="Q96" s="28">
        <f t="shared" si="19"/>
        <v>0</v>
      </c>
      <c r="R96" s="29">
        <f t="shared" si="20"/>
        <v>0</v>
      </c>
      <c r="S96" s="30"/>
      <c r="T96" s="31">
        <f t="shared" si="13"/>
        <v>10</v>
      </c>
      <c r="U96" s="32">
        <f t="shared" si="13"/>
        <v>10</v>
      </c>
      <c r="V96" s="32">
        <f t="shared" si="13"/>
        <v>0</v>
      </c>
      <c r="W96" s="32">
        <f t="shared" si="13"/>
        <v>0</v>
      </c>
    </row>
    <row r="97" spans="1:23" s="39" customFormat="1" ht="39" customHeight="1" x14ac:dyDescent="0.25">
      <c r="A97" s="35" t="s">
        <v>766</v>
      </c>
      <c r="B97" s="35" t="s">
        <v>571</v>
      </c>
      <c r="C97" s="22" t="s">
        <v>773</v>
      </c>
      <c r="D97" s="19">
        <v>9.91</v>
      </c>
      <c r="E97" s="20">
        <v>10</v>
      </c>
      <c r="F97" s="93">
        <v>10</v>
      </c>
      <c r="G97" s="21"/>
      <c r="H97" s="18" t="s">
        <v>768</v>
      </c>
      <c r="I97" s="23"/>
      <c r="J97" s="23"/>
      <c r="K97" s="23"/>
      <c r="L97" s="18"/>
      <c r="M97" s="24">
        <v>6</v>
      </c>
      <c r="N97" s="25">
        <v>4</v>
      </c>
      <c r="O97" s="26">
        <f t="shared" si="18"/>
        <v>10</v>
      </c>
      <c r="P97" s="27">
        <f t="shared" si="17"/>
        <v>10</v>
      </c>
      <c r="Q97" s="28">
        <f t="shared" si="19"/>
        <v>0</v>
      </c>
      <c r="R97" s="29">
        <f t="shared" si="20"/>
        <v>0</v>
      </c>
      <c r="S97" s="30"/>
      <c r="T97" s="31">
        <f t="shared" si="13"/>
        <v>10</v>
      </c>
      <c r="U97" s="32">
        <f t="shared" si="13"/>
        <v>10</v>
      </c>
      <c r="V97" s="32">
        <f t="shared" si="13"/>
        <v>0</v>
      </c>
      <c r="W97" s="32">
        <f t="shared" si="13"/>
        <v>0</v>
      </c>
    </row>
    <row r="98" spans="1:23" s="39" customFormat="1" ht="39" customHeight="1" x14ac:dyDescent="0.25">
      <c r="A98" s="35" t="s">
        <v>766</v>
      </c>
      <c r="B98" s="35" t="s">
        <v>571</v>
      </c>
      <c r="C98" s="22" t="s">
        <v>774</v>
      </c>
      <c r="D98" s="19">
        <v>9.91</v>
      </c>
      <c r="E98" s="20">
        <v>39</v>
      </c>
      <c r="F98" s="93">
        <v>39</v>
      </c>
      <c r="G98" s="21"/>
      <c r="H98" s="18" t="s">
        <v>768</v>
      </c>
      <c r="I98" s="23"/>
      <c r="J98" s="23"/>
      <c r="K98" s="23"/>
      <c r="L98" s="18"/>
      <c r="M98" s="24">
        <v>6</v>
      </c>
      <c r="N98" s="25">
        <v>4</v>
      </c>
      <c r="O98" s="26">
        <f t="shared" si="18"/>
        <v>39</v>
      </c>
      <c r="P98" s="27">
        <f t="shared" si="17"/>
        <v>39</v>
      </c>
      <c r="Q98" s="28">
        <f t="shared" si="19"/>
        <v>0</v>
      </c>
      <c r="R98" s="29">
        <f t="shared" si="20"/>
        <v>0</v>
      </c>
      <c r="S98" s="30"/>
      <c r="T98" s="31">
        <f t="shared" si="13"/>
        <v>39</v>
      </c>
      <c r="U98" s="32">
        <f t="shared" si="13"/>
        <v>39</v>
      </c>
      <c r="V98" s="32">
        <f t="shared" si="13"/>
        <v>0</v>
      </c>
      <c r="W98" s="32">
        <f t="shared" si="13"/>
        <v>0</v>
      </c>
    </row>
  </sheetData>
  <pageMargins left="0.25" right="0" top="0.5" bottom="0.25" header="0.3" footer="0.05"/>
  <pageSetup paperSize="5" fitToHeight="0" orientation="landscape" r:id="rId1"/>
  <headerFooter>
    <oddHeader>&amp;R&amp;P</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M87"/>
  <sheetViews>
    <sheetView zoomScale="90" zoomScaleNormal="90" workbookViewId="0">
      <pane xSplit="3" ySplit="1" topLeftCell="D2"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95"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195" ht="51" x14ac:dyDescent="0.25">
      <c r="A2" s="18" t="s">
        <v>775</v>
      </c>
      <c r="B2" s="18" t="s">
        <v>776</v>
      </c>
      <c r="C2" s="22" t="s">
        <v>777</v>
      </c>
      <c r="D2" s="36" t="s">
        <v>778</v>
      </c>
      <c r="E2" s="20">
        <v>103.23</v>
      </c>
      <c r="F2" s="38">
        <v>100</v>
      </c>
      <c r="G2" s="38"/>
      <c r="H2" s="18" t="s">
        <v>779</v>
      </c>
      <c r="I2" s="23" t="s">
        <v>31</v>
      </c>
      <c r="J2" s="23" t="s">
        <v>31</v>
      </c>
      <c r="K2" s="33">
        <v>40544</v>
      </c>
      <c r="M2" s="45">
        <v>3</v>
      </c>
      <c r="N2" s="23">
        <v>1</v>
      </c>
      <c r="O2" s="26">
        <f t="shared" ref="O2:O65" si="0">IF(N2=1,INT(E2*$S$1*100)/100,E2)</f>
        <v>105.72</v>
      </c>
      <c r="P2" s="27">
        <f t="shared" ref="P2:P65" si="1">IF(N2=1,INT(E2*$S$1*10000)/10000,E2)</f>
        <v>105.7296</v>
      </c>
      <c r="Q2" s="28">
        <f t="shared" ref="Q2:Q65" si="2">O2-E2</f>
        <v>2.4899999999999949</v>
      </c>
      <c r="R2" s="29">
        <f t="shared" ref="R2:R65" si="3">IF(E2&lt;&gt;0,Q2/E2,0)</f>
        <v>2.4120895088636973E-2</v>
      </c>
      <c r="S2" s="25"/>
      <c r="T2" s="47">
        <f t="shared" ref="T2:T65" si="4">IF(N2=1,ROUND(P2*$X$1*100,2)/100,P2)</f>
        <v>107.05040000000001</v>
      </c>
      <c r="U2" s="39">
        <f t="shared" ref="U2:U65" si="5">IF(N2=1,INT(P2*$X$1*1000)/1000,P2)</f>
        <v>107.05</v>
      </c>
      <c r="V2" s="48">
        <f t="shared" ref="V2:V65" si="6">U2-P2</f>
        <v>1.3203999999999922</v>
      </c>
      <c r="W2" s="49">
        <f t="shared" ref="W2:W65" si="7">IF(P2&lt;&gt;0,V2/P2,0)</f>
        <v>1.2488461131036079E-2</v>
      </c>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row>
    <row r="3" spans="1:195" ht="51" x14ac:dyDescent="0.25">
      <c r="A3" s="18" t="s">
        <v>775</v>
      </c>
      <c r="B3" s="18" t="s">
        <v>776</v>
      </c>
      <c r="C3" s="22" t="s">
        <v>780</v>
      </c>
      <c r="D3" s="36" t="s">
        <v>781</v>
      </c>
      <c r="E3" s="20">
        <v>77.42</v>
      </c>
      <c r="F3" s="38">
        <v>75</v>
      </c>
      <c r="G3" s="38"/>
      <c r="H3" s="18" t="s">
        <v>779</v>
      </c>
      <c r="I3" s="23" t="s">
        <v>31</v>
      </c>
      <c r="J3" s="23" t="s">
        <v>31</v>
      </c>
      <c r="K3" s="33">
        <v>40544</v>
      </c>
      <c r="M3" s="45">
        <v>3</v>
      </c>
      <c r="N3" s="23">
        <v>1</v>
      </c>
      <c r="O3" s="26">
        <f t="shared" si="0"/>
        <v>79.290000000000006</v>
      </c>
      <c r="P3" s="27">
        <f t="shared" si="1"/>
        <v>79.294600000000003</v>
      </c>
      <c r="Q3" s="28">
        <f t="shared" si="2"/>
        <v>1.8700000000000045</v>
      </c>
      <c r="R3" s="29">
        <f t="shared" si="3"/>
        <v>2.4153965383621863E-2</v>
      </c>
      <c r="S3" s="25"/>
      <c r="T3" s="47">
        <f t="shared" si="4"/>
        <v>80.2851</v>
      </c>
      <c r="U3" s="39">
        <f t="shared" si="5"/>
        <v>80.284999999999997</v>
      </c>
      <c r="V3" s="48">
        <f t="shared" si="6"/>
        <v>0.99039999999999395</v>
      </c>
      <c r="W3" s="49">
        <f t="shared" si="7"/>
        <v>1.2490131736587282E-2</v>
      </c>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row>
    <row r="4" spans="1:195" s="39" customFormat="1" ht="76.5" x14ac:dyDescent="0.25">
      <c r="A4" s="35" t="s">
        <v>782</v>
      </c>
      <c r="B4" s="35" t="s">
        <v>776</v>
      </c>
      <c r="C4" s="22" t="s">
        <v>783</v>
      </c>
      <c r="D4" s="36" t="s">
        <v>784</v>
      </c>
      <c r="E4" s="20">
        <v>111.48</v>
      </c>
      <c r="F4" s="21">
        <v>108</v>
      </c>
      <c r="G4" s="38"/>
      <c r="H4" s="61" t="s">
        <v>785</v>
      </c>
      <c r="I4" s="23" t="s">
        <v>31</v>
      </c>
      <c r="J4" s="23" t="s">
        <v>26</v>
      </c>
      <c r="K4" s="33">
        <v>40544</v>
      </c>
      <c r="L4" s="18"/>
      <c r="M4" s="45" t="s">
        <v>786</v>
      </c>
      <c r="N4" s="23">
        <v>1</v>
      </c>
      <c r="O4" s="26">
        <f t="shared" si="0"/>
        <v>114.17</v>
      </c>
      <c r="P4" s="27">
        <f t="shared" si="1"/>
        <v>114.1793</v>
      </c>
      <c r="Q4" s="28">
        <f t="shared" si="2"/>
        <v>2.6899999999999977</v>
      </c>
      <c r="R4" s="29">
        <f t="shared" si="3"/>
        <v>2.412988876928595E-2</v>
      </c>
      <c r="S4" s="25"/>
      <c r="T4" s="47">
        <f t="shared" si="4"/>
        <v>115.6056</v>
      </c>
      <c r="U4" s="39">
        <f t="shared" si="5"/>
        <v>115.605</v>
      </c>
      <c r="V4" s="48">
        <f t="shared" si="6"/>
        <v>1.4257000000000062</v>
      </c>
      <c r="W4" s="49">
        <f t="shared" si="7"/>
        <v>1.2486501493703379E-2</v>
      </c>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row>
    <row r="5" spans="1:195" s="39" customFormat="1" ht="89.25" x14ac:dyDescent="0.25">
      <c r="A5" s="35" t="s">
        <v>787</v>
      </c>
      <c r="B5" s="35" t="s">
        <v>776</v>
      </c>
      <c r="C5" s="22" t="s">
        <v>788</v>
      </c>
      <c r="D5" s="36" t="s">
        <v>789</v>
      </c>
      <c r="E5" s="20">
        <v>371.62</v>
      </c>
      <c r="F5" s="38">
        <v>360</v>
      </c>
      <c r="G5" s="25"/>
      <c r="H5" s="18" t="s">
        <v>790</v>
      </c>
      <c r="I5" s="23" t="s">
        <v>31</v>
      </c>
      <c r="J5" s="23" t="s">
        <v>26</v>
      </c>
      <c r="K5" s="33">
        <v>40544</v>
      </c>
      <c r="L5" s="18"/>
      <c r="M5" s="45">
        <v>6</v>
      </c>
      <c r="N5" s="23">
        <v>1</v>
      </c>
      <c r="O5" s="26">
        <f t="shared" si="0"/>
        <v>380.61</v>
      </c>
      <c r="P5" s="27">
        <f t="shared" si="1"/>
        <v>380.61840000000001</v>
      </c>
      <c r="Q5" s="28">
        <f t="shared" si="2"/>
        <v>8.9900000000000091</v>
      </c>
      <c r="R5" s="29">
        <f t="shared" si="3"/>
        <v>2.4191378289650744E-2</v>
      </c>
      <c r="S5" s="25"/>
      <c r="T5" s="47">
        <f t="shared" si="4"/>
        <v>385.37309999999997</v>
      </c>
      <c r="U5" s="39">
        <f t="shared" si="5"/>
        <v>385.37299999999999</v>
      </c>
      <c r="V5" s="48">
        <f t="shared" si="6"/>
        <v>4.7545999999999822</v>
      </c>
      <c r="W5" s="49">
        <f t="shared" si="7"/>
        <v>1.2491776540493002E-2</v>
      </c>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row>
    <row r="6" spans="1:195" s="39" customFormat="1" ht="51" x14ac:dyDescent="0.25">
      <c r="A6" s="35" t="s">
        <v>791</v>
      </c>
      <c r="B6" s="35" t="s">
        <v>776</v>
      </c>
      <c r="C6" s="22" t="s">
        <v>792</v>
      </c>
      <c r="D6" s="36" t="s">
        <v>793</v>
      </c>
      <c r="E6" s="20">
        <v>77.42</v>
      </c>
      <c r="F6" s="38">
        <v>75</v>
      </c>
      <c r="G6" s="25"/>
      <c r="H6" s="18"/>
      <c r="I6" s="23" t="s">
        <v>31</v>
      </c>
      <c r="J6" s="23" t="s">
        <v>31</v>
      </c>
      <c r="K6" s="33">
        <v>40544</v>
      </c>
      <c r="L6" s="18"/>
      <c r="M6" s="45">
        <v>1</v>
      </c>
      <c r="N6" s="23">
        <v>1</v>
      </c>
      <c r="O6" s="26">
        <f t="shared" si="0"/>
        <v>79.290000000000006</v>
      </c>
      <c r="P6" s="27">
        <f t="shared" si="1"/>
        <v>79.294600000000003</v>
      </c>
      <c r="Q6" s="28">
        <f t="shared" si="2"/>
        <v>1.8700000000000045</v>
      </c>
      <c r="R6" s="29">
        <f t="shared" si="3"/>
        <v>2.4153965383621863E-2</v>
      </c>
      <c r="S6" s="25"/>
      <c r="T6" s="47">
        <f t="shared" si="4"/>
        <v>80.2851</v>
      </c>
      <c r="U6" s="39">
        <f t="shared" si="5"/>
        <v>80.284999999999997</v>
      </c>
      <c r="V6" s="48">
        <f t="shared" si="6"/>
        <v>0.99039999999999395</v>
      </c>
      <c r="W6" s="49">
        <f t="shared" si="7"/>
        <v>1.2490131736587282E-2</v>
      </c>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row>
    <row r="7" spans="1:195" s="39" customFormat="1" ht="51" x14ac:dyDescent="0.25">
      <c r="A7" s="35" t="s">
        <v>791</v>
      </c>
      <c r="B7" s="35" t="s">
        <v>776</v>
      </c>
      <c r="C7" s="22" t="s">
        <v>794</v>
      </c>
      <c r="D7" s="36" t="s">
        <v>793</v>
      </c>
      <c r="E7" s="20">
        <v>51.61</v>
      </c>
      <c r="F7" s="38">
        <v>50</v>
      </c>
      <c r="G7" s="25"/>
      <c r="H7" s="18"/>
      <c r="I7" s="23" t="s">
        <v>31</v>
      </c>
      <c r="J7" s="23" t="s">
        <v>31</v>
      </c>
      <c r="K7" s="33">
        <v>40544</v>
      </c>
      <c r="L7" s="18"/>
      <c r="M7" s="45">
        <v>1</v>
      </c>
      <c r="N7" s="23">
        <v>1</v>
      </c>
      <c r="O7" s="26">
        <f t="shared" si="0"/>
        <v>52.85</v>
      </c>
      <c r="P7" s="27">
        <f t="shared" si="1"/>
        <v>52.8596</v>
      </c>
      <c r="Q7" s="28">
        <f t="shared" si="2"/>
        <v>1.240000000000002</v>
      </c>
      <c r="R7" s="29">
        <f t="shared" si="3"/>
        <v>2.4026351482270916E-2</v>
      </c>
      <c r="S7" s="25"/>
      <c r="T7" s="47">
        <f t="shared" si="4"/>
        <v>53.5199</v>
      </c>
      <c r="U7" s="39">
        <f t="shared" si="5"/>
        <v>53.518999999999998</v>
      </c>
      <c r="V7" s="48">
        <f t="shared" si="6"/>
        <v>0.65939999999999799</v>
      </c>
      <c r="W7" s="49">
        <f t="shared" si="7"/>
        <v>1.2474555236891652E-2</v>
      </c>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row>
    <row r="8" spans="1:195" s="39" customFormat="1" ht="38.25" x14ac:dyDescent="0.25">
      <c r="A8" s="18" t="s">
        <v>795</v>
      </c>
      <c r="B8" s="35" t="s">
        <v>776</v>
      </c>
      <c r="C8" s="18" t="s">
        <v>796</v>
      </c>
      <c r="D8" s="18" t="s">
        <v>797</v>
      </c>
      <c r="E8" s="20">
        <v>309.69</v>
      </c>
      <c r="F8" s="21">
        <v>300</v>
      </c>
      <c r="G8" s="21"/>
      <c r="H8" s="18" t="s">
        <v>798</v>
      </c>
      <c r="I8" s="23" t="s">
        <v>31</v>
      </c>
      <c r="J8" s="23" t="s">
        <v>31</v>
      </c>
      <c r="K8" s="33">
        <v>40544</v>
      </c>
      <c r="L8" s="18"/>
      <c r="M8" s="45">
        <v>3</v>
      </c>
      <c r="N8" s="23">
        <v>1</v>
      </c>
      <c r="O8" s="26">
        <f t="shared" si="0"/>
        <v>317.18</v>
      </c>
      <c r="P8" s="27">
        <f t="shared" si="1"/>
        <v>317.18880000000001</v>
      </c>
      <c r="Q8" s="28">
        <f t="shared" si="2"/>
        <v>7.4900000000000091</v>
      </c>
      <c r="R8" s="29">
        <f t="shared" si="3"/>
        <v>2.4185475798379055E-2</v>
      </c>
      <c r="S8" s="25"/>
      <c r="T8" s="47">
        <f t="shared" si="4"/>
        <v>321.15109999999999</v>
      </c>
      <c r="U8" s="39">
        <f t="shared" si="5"/>
        <v>321.15100000000001</v>
      </c>
      <c r="V8" s="48">
        <f t="shared" si="6"/>
        <v>3.9621999999999957</v>
      </c>
      <c r="W8" s="49">
        <f t="shared" si="7"/>
        <v>1.2491613827474348E-2</v>
      </c>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row>
    <row r="9" spans="1:195" s="39" customFormat="1" ht="38.25" x14ac:dyDescent="0.25">
      <c r="A9" s="18" t="s">
        <v>799</v>
      </c>
      <c r="B9" s="35" t="s">
        <v>776</v>
      </c>
      <c r="C9" s="18" t="s">
        <v>800</v>
      </c>
      <c r="D9" s="18" t="s">
        <v>801</v>
      </c>
      <c r="E9" s="20">
        <v>619.38</v>
      </c>
      <c r="F9" s="21">
        <v>600</v>
      </c>
      <c r="G9" s="21"/>
      <c r="H9" s="18" t="s">
        <v>798</v>
      </c>
      <c r="I9" s="23" t="s">
        <v>31</v>
      </c>
      <c r="J9" s="23" t="s">
        <v>31</v>
      </c>
      <c r="K9" s="33">
        <v>40544</v>
      </c>
      <c r="L9" s="18"/>
      <c r="M9" s="45">
        <v>3</v>
      </c>
      <c r="N9" s="23">
        <v>1</v>
      </c>
      <c r="O9" s="26">
        <f t="shared" si="0"/>
        <v>634.37</v>
      </c>
      <c r="P9" s="27">
        <f t="shared" si="1"/>
        <v>634.37760000000003</v>
      </c>
      <c r="Q9" s="28">
        <f t="shared" si="2"/>
        <v>14.990000000000009</v>
      </c>
      <c r="R9" s="29">
        <f t="shared" si="3"/>
        <v>2.420162097581454E-2</v>
      </c>
      <c r="S9" s="25"/>
      <c r="T9" s="47">
        <f t="shared" si="4"/>
        <v>642.30219999999997</v>
      </c>
      <c r="U9" s="39">
        <f t="shared" si="5"/>
        <v>642.30200000000002</v>
      </c>
      <c r="V9" s="48">
        <f t="shared" si="6"/>
        <v>7.9243999999999915</v>
      </c>
      <c r="W9" s="49">
        <f t="shared" si="7"/>
        <v>1.2491613827474348E-2</v>
      </c>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row>
    <row r="10" spans="1:195" s="39" customFormat="1" ht="38.25" x14ac:dyDescent="0.25">
      <c r="A10" s="18" t="s">
        <v>799</v>
      </c>
      <c r="B10" s="35" t="s">
        <v>776</v>
      </c>
      <c r="C10" s="18" t="s">
        <v>802</v>
      </c>
      <c r="D10" s="18" t="s">
        <v>801</v>
      </c>
      <c r="E10" s="20">
        <v>309.69</v>
      </c>
      <c r="F10" s="21">
        <v>300</v>
      </c>
      <c r="G10" s="21"/>
      <c r="H10" s="18" t="s">
        <v>798</v>
      </c>
      <c r="I10" s="23" t="s">
        <v>31</v>
      </c>
      <c r="J10" s="23" t="s">
        <v>31</v>
      </c>
      <c r="K10" s="33">
        <v>40544</v>
      </c>
      <c r="L10" s="18"/>
      <c r="M10" s="45">
        <v>3</v>
      </c>
      <c r="N10" s="23">
        <v>1</v>
      </c>
      <c r="O10" s="26">
        <f t="shared" si="0"/>
        <v>317.18</v>
      </c>
      <c r="P10" s="27">
        <f t="shared" si="1"/>
        <v>317.18880000000001</v>
      </c>
      <c r="Q10" s="28">
        <f t="shared" si="2"/>
        <v>7.4900000000000091</v>
      </c>
      <c r="R10" s="29">
        <f t="shared" si="3"/>
        <v>2.4185475798379055E-2</v>
      </c>
      <c r="S10" s="25"/>
      <c r="T10" s="47">
        <f t="shared" si="4"/>
        <v>321.15109999999999</v>
      </c>
      <c r="U10" s="39">
        <f t="shared" si="5"/>
        <v>321.15100000000001</v>
      </c>
      <c r="V10" s="48">
        <f t="shared" si="6"/>
        <v>3.9621999999999957</v>
      </c>
      <c r="W10" s="49">
        <f t="shared" si="7"/>
        <v>1.2491613827474348E-2</v>
      </c>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row>
    <row r="11" spans="1:195" s="39" customFormat="1" ht="38.25" x14ac:dyDescent="0.25">
      <c r="A11" s="18" t="s">
        <v>799</v>
      </c>
      <c r="B11" s="35" t="s">
        <v>776</v>
      </c>
      <c r="C11" s="18" t="s">
        <v>803</v>
      </c>
      <c r="D11" s="18" t="s">
        <v>801</v>
      </c>
      <c r="E11" s="20">
        <v>825.84</v>
      </c>
      <c r="F11" s="21">
        <v>800</v>
      </c>
      <c r="G11" s="21"/>
      <c r="H11" s="18" t="s">
        <v>798</v>
      </c>
      <c r="I11" s="23" t="s">
        <v>31</v>
      </c>
      <c r="J11" s="23" t="s">
        <v>31</v>
      </c>
      <c r="K11" s="33">
        <v>40544</v>
      </c>
      <c r="L11" s="18"/>
      <c r="M11" s="45">
        <v>3</v>
      </c>
      <c r="N11" s="23">
        <v>1</v>
      </c>
      <c r="O11" s="26">
        <f t="shared" si="0"/>
        <v>845.83</v>
      </c>
      <c r="P11" s="27">
        <f t="shared" si="1"/>
        <v>845.83680000000004</v>
      </c>
      <c r="Q11" s="28">
        <f t="shared" si="2"/>
        <v>19.990000000000009</v>
      </c>
      <c r="R11" s="29">
        <f t="shared" si="3"/>
        <v>2.420565727017341E-2</v>
      </c>
      <c r="S11" s="25"/>
      <c r="T11" s="47">
        <f t="shared" si="4"/>
        <v>856.40300000000002</v>
      </c>
      <c r="U11" s="39">
        <f t="shared" si="5"/>
        <v>856.40200000000004</v>
      </c>
      <c r="V11" s="48">
        <f t="shared" si="6"/>
        <v>10.565200000000004</v>
      </c>
      <c r="W11" s="49">
        <f t="shared" si="7"/>
        <v>1.2490825653364814E-2</v>
      </c>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row>
    <row r="12" spans="1:195" s="39" customFormat="1" ht="38.25" x14ac:dyDescent="0.25">
      <c r="A12" s="18" t="s">
        <v>799</v>
      </c>
      <c r="B12" s="35" t="s">
        <v>776</v>
      </c>
      <c r="C12" s="18" t="s">
        <v>804</v>
      </c>
      <c r="D12" s="18" t="s">
        <v>801</v>
      </c>
      <c r="E12" s="20">
        <v>206.46</v>
      </c>
      <c r="F12" s="21">
        <v>200</v>
      </c>
      <c r="G12" s="21"/>
      <c r="H12" s="18" t="s">
        <v>798</v>
      </c>
      <c r="I12" s="23" t="s">
        <v>31</v>
      </c>
      <c r="J12" s="23" t="s">
        <v>31</v>
      </c>
      <c r="K12" s="33">
        <v>40544</v>
      </c>
      <c r="L12" s="18"/>
      <c r="M12" s="45">
        <v>3</v>
      </c>
      <c r="N12" s="23">
        <v>1</v>
      </c>
      <c r="O12" s="26">
        <f t="shared" si="0"/>
        <v>211.45</v>
      </c>
      <c r="P12" s="27">
        <f t="shared" si="1"/>
        <v>211.45920000000001</v>
      </c>
      <c r="Q12" s="28">
        <f t="shared" si="2"/>
        <v>4.9899999999999807</v>
      </c>
      <c r="R12" s="29">
        <f t="shared" si="3"/>
        <v>2.4169330620943428E-2</v>
      </c>
      <c r="S12" s="25"/>
      <c r="T12" s="47">
        <f t="shared" si="4"/>
        <v>214.10069999999999</v>
      </c>
      <c r="U12" s="39">
        <f t="shared" si="5"/>
        <v>214.1</v>
      </c>
      <c r="V12" s="48">
        <f t="shared" si="6"/>
        <v>2.6407999999999845</v>
      </c>
      <c r="W12" s="49">
        <f t="shared" si="7"/>
        <v>1.2488461131036079E-2</v>
      </c>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row>
    <row r="13" spans="1:195" s="39" customFormat="1" ht="63.75" x14ac:dyDescent="0.25">
      <c r="A13" s="18" t="s">
        <v>805</v>
      </c>
      <c r="B13" s="35" t="s">
        <v>776</v>
      </c>
      <c r="C13" s="18" t="s">
        <v>806</v>
      </c>
      <c r="D13" s="18" t="s">
        <v>807</v>
      </c>
      <c r="E13" s="20">
        <v>206.46</v>
      </c>
      <c r="F13" s="34">
        <v>200</v>
      </c>
      <c r="G13" s="21"/>
      <c r="H13" s="18" t="s">
        <v>798</v>
      </c>
      <c r="I13" s="23" t="s">
        <v>31</v>
      </c>
      <c r="J13" s="23" t="s">
        <v>31</v>
      </c>
      <c r="K13" s="33">
        <v>40544</v>
      </c>
      <c r="L13" s="18"/>
      <c r="M13" s="45">
        <v>1</v>
      </c>
      <c r="N13" s="23">
        <v>1</v>
      </c>
      <c r="O13" s="26">
        <f t="shared" si="0"/>
        <v>211.45</v>
      </c>
      <c r="P13" s="27">
        <f t="shared" si="1"/>
        <v>211.45920000000001</v>
      </c>
      <c r="Q13" s="28">
        <f t="shared" si="2"/>
        <v>4.9899999999999807</v>
      </c>
      <c r="R13" s="29">
        <f t="shared" si="3"/>
        <v>2.4169330620943428E-2</v>
      </c>
      <c r="S13" s="25"/>
      <c r="T13" s="47">
        <f t="shared" si="4"/>
        <v>214.10069999999999</v>
      </c>
      <c r="U13" s="39">
        <f t="shared" si="5"/>
        <v>214.1</v>
      </c>
      <c r="V13" s="48">
        <f t="shared" si="6"/>
        <v>2.6407999999999845</v>
      </c>
      <c r="W13" s="49">
        <f t="shared" si="7"/>
        <v>1.2488461131036079E-2</v>
      </c>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row>
    <row r="14" spans="1:195" s="39" customFormat="1" ht="38.25" x14ac:dyDescent="0.25">
      <c r="A14" s="18" t="s">
        <v>805</v>
      </c>
      <c r="B14" s="35" t="s">
        <v>776</v>
      </c>
      <c r="C14" s="18" t="s">
        <v>808</v>
      </c>
      <c r="D14" s="18" t="s">
        <v>807</v>
      </c>
      <c r="E14" s="20">
        <v>619.38</v>
      </c>
      <c r="F14" s="34">
        <f>600</f>
        <v>600</v>
      </c>
      <c r="G14" s="21"/>
      <c r="H14" s="18" t="s">
        <v>798</v>
      </c>
      <c r="I14" s="23" t="s">
        <v>31</v>
      </c>
      <c r="J14" s="23" t="s">
        <v>31</v>
      </c>
      <c r="K14" s="33">
        <v>40544</v>
      </c>
      <c r="L14" s="18"/>
      <c r="M14" s="45">
        <v>1</v>
      </c>
      <c r="N14" s="23">
        <v>1</v>
      </c>
      <c r="O14" s="26">
        <f t="shared" si="0"/>
        <v>634.37</v>
      </c>
      <c r="P14" s="27">
        <f t="shared" si="1"/>
        <v>634.37760000000003</v>
      </c>
      <c r="Q14" s="28">
        <f t="shared" si="2"/>
        <v>14.990000000000009</v>
      </c>
      <c r="R14" s="29">
        <f t="shared" si="3"/>
        <v>2.420162097581454E-2</v>
      </c>
      <c r="S14" s="25"/>
      <c r="T14" s="47">
        <f t="shared" si="4"/>
        <v>642.30219999999997</v>
      </c>
      <c r="U14" s="39">
        <f t="shared" si="5"/>
        <v>642.30200000000002</v>
      </c>
      <c r="V14" s="48">
        <f t="shared" si="6"/>
        <v>7.9243999999999915</v>
      </c>
      <c r="W14" s="49">
        <f t="shared" si="7"/>
        <v>1.2491613827474348E-2</v>
      </c>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row>
    <row r="15" spans="1:195" s="39" customFormat="1" ht="38.25" x14ac:dyDescent="0.25">
      <c r="A15" s="18" t="s">
        <v>805</v>
      </c>
      <c r="B15" s="35" t="s">
        <v>776</v>
      </c>
      <c r="C15" s="18" t="s">
        <v>809</v>
      </c>
      <c r="D15" s="18" t="s">
        <v>810</v>
      </c>
      <c r="E15" s="20">
        <v>129.03</v>
      </c>
      <c r="F15" s="34">
        <v>125</v>
      </c>
      <c r="G15" s="21"/>
      <c r="H15" s="18" t="s">
        <v>798</v>
      </c>
      <c r="I15" s="23" t="s">
        <v>31</v>
      </c>
      <c r="J15" s="23" t="s">
        <v>31</v>
      </c>
      <c r="K15" s="33">
        <v>40544</v>
      </c>
      <c r="L15" s="18"/>
      <c r="M15" s="45">
        <v>1</v>
      </c>
      <c r="N15" s="23">
        <v>1</v>
      </c>
      <c r="O15" s="26">
        <f t="shared" si="0"/>
        <v>132.15</v>
      </c>
      <c r="P15" s="27">
        <f t="shared" si="1"/>
        <v>132.15430000000001</v>
      </c>
      <c r="Q15" s="28">
        <f t="shared" si="2"/>
        <v>3.1200000000000045</v>
      </c>
      <c r="R15" s="29">
        <f t="shared" si="3"/>
        <v>2.418042315740529E-2</v>
      </c>
      <c r="S15" s="25"/>
      <c r="T15" s="47">
        <f t="shared" si="4"/>
        <v>133.80520000000001</v>
      </c>
      <c r="U15" s="39">
        <f t="shared" si="5"/>
        <v>133.80500000000001</v>
      </c>
      <c r="V15" s="48">
        <f t="shared" si="6"/>
        <v>1.6507000000000005</v>
      </c>
      <c r="W15" s="49">
        <f t="shared" si="7"/>
        <v>1.2490702156494343E-2</v>
      </c>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row>
    <row r="16" spans="1:195" s="39" customFormat="1" ht="38.25" x14ac:dyDescent="0.25">
      <c r="A16" s="18" t="s">
        <v>805</v>
      </c>
      <c r="B16" s="35" t="s">
        <v>776</v>
      </c>
      <c r="C16" s="18" t="s">
        <v>811</v>
      </c>
      <c r="D16" s="18" t="s">
        <v>810</v>
      </c>
      <c r="E16" s="20">
        <v>206.46</v>
      </c>
      <c r="F16" s="34">
        <v>200</v>
      </c>
      <c r="G16" s="21"/>
      <c r="H16" s="18" t="s">
        <v>798</v>
      </c>
      <c r="I16" s="23" t="s">
        <v>31</v>
      </c>
      <c r="J16" s="23" t="s">
        <v>31</v>
      </c>
      <c r="K16" s="33">
        <v>40544</v>
      </c>
      <c r="L16" s="18"/>
      <c r="M16" s="45">
        <v>1</v>
      </c>
      <c r="N16" s="23">
        <v>1</v>
      </c>
      <c r="O16" s="26">
        <f t="shared" si="0"/>
        <v>211.45</v>
      </c>
      <c r="P16" s="27">
        <f t="shared" si="1"/>
        <v>211.45920000000001</v>
      </c>
      <c r="Q16" s="28">
        <f t="shared" si="2"/>
        <v>4.9899999999999807</v>
      </c>
      <c r="R16" s="29">
        <f t="shared" si="3"/>
        <v>2.4169330620943428E-2</v>
      </c>
      <c r="S16" s="25"/>
      <c r="T16" s="47">
        <f t="shared" si="4"/>
        <v>214.10069999999999</v>
      </c>
      <c r="U16" s="39">
        <f t="shared" si="5"/>
        <v>214.1</v>
      </c>
      <c r="V16" s="48">
        <f t="shared" si="6"/>
        <v>2.6407999999999845</v>
      </c>
      <c r="W16" s="49">
        <f t="shared" si="7"/>
        <v>1.2488461131036079E-2</v>
      </c>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row>
    <row r="17" spans="1:195" s="39" customFormat="1" ht="63.75" x14ac:dyDescent="0.25">
      <c r="A17" s="18" t="s">
        <v>805</v>
      </c>
      <c r="B17" s="35" t="s">
        <v>776</v>
      </c>
      <c r="C17" s="18" t="s">
        <v>812</v>
      </c>
      <c r="D17" s="18" t="s">
        <v>813</v>
      </c>
      <c r="E17" s="20">
        <v>77.42</v>
      </c>
      <c r="F17" s="21">
        <v>75</v>
      </c>
      <c r="G17" s="21"/>
      <c r="H17" s="18" t="s">
        <v>798</v>
      </c>
      <c r="I17" s="23" t="s">
        <v>31</v>
      </c>
      <c r="J17" s="23" t="s">
        <v>31</v>
      </c>
      <c r="K17" s="33">
        <v>40544</v>
      </c>
      <c r="L17" s="18"/>
      <c r="M17" s="45">
        <v>1</v>
      </c>
      <c r="N17" s="23">
        <v>1</v>
      </c>
      <c r="O17" s="26">
        <f t="shared" si="0"/>
        <v>79.290000000000006</v>
      </c>
      <c r="P17" s="27">
        <f t="shared" si="1"/>
        <v>79.294600000000003</v>
      </c>
      <c r="Q17" s="28">
        <f t="shared" si="2"/>
        <v>1.8700000000000045</v>
      </c>
      <c r="R17" s="29">
        <f t="shared" si="3"/>
        <v>2.4153965383621863E-2</v>
      </c>
      <c r="S17" s="25"/>
      <c r="T17" s="47">
        <f t="shared" si="4"/>
        <v>80.2851</v>
      </c>
      <c r="U17" s="39">
        <f t="shared" si="5"/>
        <v>80.284999999999997</v>
      </c>
      <c r="V17" s="48">
        <f t="shared" si="6"/>
        <v>0.99039999999999395</v>
      </c>
      <c r="W17" s="49">
        <f t="shared" si="7"/>
        <v>1.2490131736587282E-2</v>
      </c>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row>
    <row r="18" spans="1:195" s="39" customFormat="1" ht="51" x14ac:dyDescent="0.25">
      <c r="A18" s="18" t="s">
        <v>805</v>
      </c>
      <c r="B18" s="35" t="s">
        <v>776</v>
      </c>
      <c r="C18" s="18" t="s">
        <v>814</v>
      </c>
      <c r="D18" s="18" t="s">
        <v>813</v>
      </c>
      <c r="E18" s="20">
        <v>206.46</v>
      </c>
      <c r="F18" s="21">
        <v>200</v>
      </c>
      <c r="G18" s="21"/>
      <c r="H18" s="18" t="s">
        <v>798</v>
      </c>
      <c r="I18" s="23" t="s">
        <v>31</v>
      </c>
      <c r="J18" s="23" t="s">
        <v>31</v>
      </c>
      <c r="K18" s="33">
        <v>40544</v>
      </c>
      <c r="L18" s="18"/>
      <c r="M18" s="45">
        <v>1</v>
      </c>
      <c r="N18" s="23">
        <v>1</v>
      </c>
      <c r="O18" s="26">
        <f t="shared" si="0"/>
        <v>211.45</v>
      </c>
      <c r="P18" s="27">
        <f t="shared" si="1"/>
        <v>211.45920000000001</v>
      </c>
      <c r="Q18" s="28">
        <f t="shared" si="2"/>
        <v>4.9899999999999807</v>
      </c>
      <c r="R18" s="29">
        <f t="shared" si="3"/>
        <v>2.4169330620943428E-2</v>
      </c>
      <c r="S18" s="25"/>
      <c r="T18" s="47">
        <f t="shared" si="4"/>
        <v>214.10069999999999</v>
      </c>
      <c r="U18" s="39">
        <f t="shared" si="5"/>
        <v>214.1</v>
      </c>
      <c r="V18" s="48">
        <f t="shared" si="6"/>
        <v>2.6407999999999845</v>
      </c>
      <c r="W18" s="49">
        <f t="shared" si="7"/>
        <v>1.2488461131036079E-2</v>
      </c>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row>
    <row r="19" spans="1:195" s="39" customFormat="1" ht="51" x14ac:dyDescent="0.25">
      <c r="A19" s="18" t="s">
        <v>805</v>
      </c>
      <c r="B19" s="35" t="s">
        <v>776</v>
      </c>
      <c r="C19" s="18" t="s">
        <v>815</v>
      </c>
      <c r="D19" s="18" t="s">
        <v>813</v>
      </c>
      <c r="E19" s="20">
        <v>412.92</v>
      </c>
      <c r="F19" s="21">
        <v>400</v>
      </c>
      <c r="G19" s="21"/>
      <c r="H19" s="18" t="s">
        <v>798</v>
      </c>
      <c r="I19" s="23" t="s">
        <v>31</v>
      </c>
      <c r="J19" s="23" t="s">
        <v>31</v>
      </c>
      <c r="K19" s="33">
        <v>40544</v>
      </c>
      <c r="L19" s="18"/>
      <c r="M19" s="45">
        <v>1</v>
      </c>
      <c r="N19" s="23">
        <v>1</v>
      </c>
      <c r="O19" s="26">
        <f t="shared" si="0"/>
        <v>422.91</v>
      </c>
      <c r="P19" s="27">
        <f t="shared" si="1"/>
        <v>422.91840000000002</v>
      </c>
      <c r="Q19" s="28">
        <f t="shared" si="2"/>
        <v>9.9900000000000091</v>
      </c>
      <c r="R19" s="29">
        <f t="shared" si="3"/>
        <v>2.4193548387096794E-2</v>
      </c>
      <c r="S19" s="25"/>
      <c r="T19" s="47">
        <f t="shared" si="4"/>
        <v>428.20150000000001</v>
      </c>
      <c r="U19" s="39">
        <f t="shared" si="5"/>
        <v>428.20100000000002</v>
      </c>
      <c r="V19" s="48">
        <f t="shared" si="6"/>
        <v>5.2826000000000022</v>
      </c>
      <c r="W19" s="49">
        <f t="shared" si="7"/>
        <v>1.2490825653364814E-2</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row>
    <row r="20" spans="1:195" s="39" customFormat="1" ht="51" x14ac:dyDescent="0.25">
      <c r="A20" s="18" t="s">
        <v>805</v>
      </c>
      <c r="B20" s="35" t="s">
        <v>776</v>
      </c>
      <c r="C20" s="18" t="s">
        <v>816</v>
      </c>
      <c r="D20" s="18" t="s">
        <v>813</v>
      </c>
      <c r="E20" s="20">
        <v>103.23</v>
      </c>
      <c r="F20" s="21">
        <v>100</v>
      </c>
      <c r="G20" s="21"/>
      <c r="H20" s="18" t="s">
        <v>798</v>
      </c>
      <c r="I20" s="23" t="s">
        <v>31</v>
      </c>
      <c r="J20" s="23" t="s">
        <v>31</v>
      </c>
      <c r="K20" s="33">
        <v>40544</v>
      </c>
      <c r="L20" s="18"/>
      <c r="M20" s="45">
        <v>1</v>
      </c>
      <c r="N20" s="23">
        <v>1</v>
      </c>
      <c r="O20" s="26">
        <f t="shared" si="0"/>
        <v>105.72</v>
      </c>
      <c r="P20" s="27">
        <f t="shared" si="1"/>
        <v>105.7296</v>
      </c>
      <c r="Q20" s="28">
        <f t="shared" si="2"/>
        <v>2.4899999999999949</v>
      </c>
      <c r="R20" s="29">
        <f t="shared" si="3"/>
        <v>2.4120895088636973E-2</v>
      </c>
      <c r="S20" s="25"/>
      <c r="T20" s="47">
        <f t="shared" si="4"/>
        <v>107.05040000000001</v>
      </c>
      <c r="U20" s="39">
        <f t="shared" si="5"/>
        <v>107.05</v>
      </c>
      <c r="V20" s="48">
        <f t="shared" si="6"/>
        <v>1.3203999999999922</v>
      </c>
      <c r="W20" s="49">
        <f t="shared" si="7"/>
        <v>1.2488461131036079E-2</v>
      </c>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row>
    <row r="21" spans="1:195" s="39" customFormat="1" ht="51" x14ac:dyDescent="0.25">
      <c r="A21" s="18" t="s">
        <v>805</v>
      </c>
      <c r="B21" s="35" t="s">
        <v>776</v>
      </c>
      <c r="C21" s="18" t="s">
        <v>817</v>
      </c>
      <c r="D21" s="18" t="s">
        <v>813</v>
      </c>
      <c r="E21" s="20">
        <v>206.46</v>
      </c>
      <c r="F21" s="21">
        <v>200</v>
      </c>
      <c r="G21" s="21"/>
      <c r="H21" s="18" t="s">
        <v>798</v>
      </c>
      <c r="I21" s="23" t="s">
        <v>31</v>
      </c>
      <c r="J21" s="23" t="s">
        <v>31</v>
      </c>
      <c r="K21" s="33">
        <v>40544</v>
      </c>
      <c r="L21" s="18"/>
      <c r="M21" s="45">
        <v>1</v>
      </c>
      <c r="N21" s="23">
        <v>1</v>
      </c>
      <c r="O21" s="26">
        <f t="shared" si="0"/>
        <v>211.45</v>
      </c>
      <c r="P21" s="27">
        <f t="shared" si="1"/>
        <v>211.45920000000001</v>
      </c>
      <c r="Q21" s="28">
        <f t="shared" si="2"/>
        <v>4.9899999999999807</v>
      </c>
      <c r="R21" s="29">
        <f t="shared" si="3"/>
        <v>2.4169330620943428E-2</v>
      </c>
      <c r="S21" s="25"/>
      <c r="T21" s="47">
        <f t="shared" si="4"/>
        <v>214.10069999999999</v>
      </c>
      <c r="U21" s="39">
        <f t="shared" si="5"/>
        <v>214.1</v>
      </c>
      <c r="V21" s="48">
        <f t="shared" si="6"/>
        <v>2.6407999999999845</v>
      </c>
      <c r="W21" s="49">
        <f t="shared" si="7"/>
        <v>1.2488461131036079E-2</v>
      </c>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row>
    <row r="22" spans="1:195" s="39" customFormat="1" ht="51" x14ac:dyDescent="0.25">
      <c r="A22" s="18" t="s">
        <v>805</v>
      </c>
      <c r="B22" s="35" t="s">
        <v>776</v>
      </c>
      <c r="C22" s="18" t="s">
        <v>818</v>
      </c>
      <c r="D22" s="18" t="s">
        <v>813</v>
      </c>
      <c r="E22" s="20">
        <v>619.38</v>
      </c>
      <c r="F22" s="21">
        <v>600</v>
      </c>
      <c r="G22" s="21"/>
      <c r="H22" s="18" t="s">
        <v>798</v>
      </c>
      <c r="I22" s="23" t="s">
        <v>31</v>
      </c>
      <c r="J22" s="23" t="s">
        <v>31</v>
      </c>
      <c r="K22" s="33">
        <v>40544</v>
      </c>
      <c r="L22" s="18"/>
      <c r="M22" s="45">
        <v>1</v>
      </c>
      <c r="N22" s="23">
        <v>1</v>
      </c>
      <c r="O22" s="26">
        <f t="shared" si="0"/>
        <v>634.37</v>
      </c>
      <c r="P22" s="27">
        <f t="shared" si="1"/>
        <v>634.37760000000003</v>
      </c>
      <c r="Q22" s="28">
        <f t="shared" si="2"/>
        <v>14.990000000000009</v>
      </c>
      <c r="R22" s="29">
        <f t="shared" si="3"/>
        <v>2.420162097581454E-2</v>
      </c>
      <c r="S22" s="25"/>
      <c r="T22" s="47">
        <f t="shared" si="4"/>
        <v>642.30219999999997</v>
      </c>
      <c r="U22" s="39">
        <f t="shared" si="5"/>
        <v>642.30200000000002</v>
      </c>
      <c r="V22" s="48">
        <f t="shared" si="6"/>
        <v>7.9243999999999915</v>
      </c>
      <c r="W22" s="49">
        <f t="shared" si="7"/>
        <v>1.2491613827474348E-2</v>
      </c>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row>
    <row r="23" spans="1:195" s="39" customFormat="1" ht="38.25" x14ac:dyDescent="0.25">
      <c r="A23" s="18" t="s">
        <v>805</v>
      </c>
      <c r="B23" s="35" t="s">
        <v>776</v>
      </c>
      <c r="C23" s="18" t="s">
        <v>819</v>
      </c>
      <c r="D23" s="18" t="s">
        <v>820</v>
      </c>
      <c r="E23" s="20">
        <v>412.92</v>
      </c>
      <c r="F23" s="34">
        <v>400</v>
      </c>
      <c r="G23" s="21"/>
      <c r="H23" s="18" t="s">
        <v>798</v>
      </c>
      <c r="I23" s="23" t="s">
        <v>31</v>
      </c>
      <c r="J23" s="23" t="s">
        <v>31</v>
      </c>
      <c r="K23" s="33">
        <v>40544</v>
      </c>
      <c r="L23" s="18"/>
      <c r="M23" s="45">
        <v>1</v>
      </c>
      <c r="N23" s="23">
        <v>1</v>
      </c>
      <c r="O23" s="26">
        <f t="shared" si="0"/>
        <v>422.91</v>
      </c>
      <c r="P23" s="27">
        <f t="shared" si="1"/>
        <v>422.91840000000002</v>
      </c>
      <c r="Q23" s="28">
        <f t="shared" si="2"/>
        <v>9.9900000000000091</v>
      </c>
      <c r="R23" s="29">
        <f t="shared" si="3"/>
        <v>2.4193548387096794E-2</v>
      </c>
      <c r="S23" s="25"/>
      <c r="T23" s="47">
        <f t="shared" si="4"/>
        <v>428.20150000000001</v>
      </c>
      <c r="U23" s="39">
        <f t="shared" si="5"/>
        <v>428.20100000000002</v>
      </c>
      <c r="V23" s="48">
        <f t="shared" si="6"/>
        <v>5.2826000000000022</v>
      </c>
      <c r="W23" s="49">
        <f t="shared" si="7"/>
        <v>1.2490825653364814E-2</v>
      </c>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row>
    <row r="24" spans="1:195" s="39" customFormat="1" ht="38.25" x14ac:dyDescent="0.25">
      <c r="A24" s="18" t="s">
        <v>805</v>
      </c>
      <c r="B24" s="35" t="s">
        <v>776</v>
      </c>
      <c r="C24" s="18" t="s">
        <v>821</v>
      </c>
      <c r="D24" s="18" t="s">
        <v>820</v>
      </c>
      <c r="E24" s="20">
        <v>82.58</v>
      </c>
      <c r="F24" s="34">
        <v>80</v>
      </c>
      <c r="G24" s="21"/>
      <c r="H24" s="18" t="s">
        <v>798</v>
      </c>
      <c r="I24" s="23" t="s">
        <v>31</v>
      </c>
      <c r="J24" s="23" t="s">
        <v>31</v>
      </c>
      <c r="K24" s="33">
        <v>40544</v>
      </c>
      <c r="L24" s="18"/>
      <c r="M24" s="45">
        <v>1</v>
      </c>
      <c r="N24" s="23">
        <v>1</v>
      </c>
      <c r="O24" s="26">
        <f t="shared" si="0"/>
        <v>84.57</v>
      </c>
      <c r="P24" s="27">
        <f t="shared" si="1"/>
        <v>84.579499999999996</v>
      </c>
      <c r="Q24" s="28">
        <f t="shared" si="2"/>
        <v>1.9899999999999949</v>
      </c>
      <c r="R24" s="29">
        <f t="shared" si="3"/>
        <v>2.4097844514410209E-2</v>
      </c>
      <c r="S24" s="25"/>
      <c r="T24" s="47">
        <f t="shared" si="4"/>
        <v>85.636099999999999</v>
      </c>
      <c r="U24" s="39">
        <f t="shared" si="5"/>
        <v>85.635999999999996</v>
      </c>
      <c r="V24" s="48">
        <f t="shared" si="6"/>
        <v>1.0564999999999998</v>
      </c>
      <c r="W24" s="49">
        <f t="shared" si="7"/>
        <v>1.2491206498028481E-2</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row>
    <row r="25" spans="1:195" s="39" customFormat="1" ht="38.25" x14ac:dyDescent="0.25">
      <c r="A25" s="18" t="s">
        <v>805</v>
      </c>
      <c r="B25" s="35" t="s">
        <v>776</v>
      </c>
      <c r="C25" s="18" t="s">
        <v>822</v>
      </c>
      <c r="D25" s="18" t="s">
        <v>820</v>
      </c>
      <c r="E25" s="20">
        <v>206.46</v>
      </c>
      <c r="F25" s="34">
        <v>200</v>
      </c>
      <c r="G25" s="21"/>
      <c r="H25" s="18" t="s">
        <v>798</v>
      </c>
      <c r="I25" s="23" t="s">
        <v>31</v>
      </c>
      <c r="J25" s="23" t="s">
        <v>31</v>
      </c>
      <c r="K25" s="33">
        <v>40544</v>
      </c>
      <c r="L25" s="18"/>
      <c r="M25" s="45">
        <v>1</v>
      </c>
      <c r="N25" s="23">
        <v>1</v>
      </c>
      <c r="O25" s="26">
        <f t="shared" si="0"/>
        <v>211.45</v>
      </c>
      <c r="P25" s="27">
        <f t="shared" si="1"/>
        <v>211.45920000000001</v>
      </c>
      <c r="Q25" s="28">
        <f t="shared" si="2"/>
        <v>4.9899999999999807</v>
      </c>
      <c r="R25" s="29">
        <f t="shared" si="3"/>
        <v>2.4169330620943428E-2</v>
      </c>
      <c r="S25" s="25"/>
      <c r="T25" s="47">
        <f t="shared" si="4"/>
        <v>214.10069999999999</v>
      </c>
      <c r="U25" s="39">
        <f t="shared" si="5"/>
        <v>214.1</v>
      </c>
      <c r="V25" s="48">
        <f t="shared" si="6"/>
        <v>2.6407999999999845</v>
      </c>
      <c r="W25" s="49">
        <f t="shared" si="7"/>
        <v>1.2488461131036079E-2</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row>
    <row r="26" spans="1:195" s="39" customFormat="1" ht="38.25" x14ac:dyDescent="0.25">
      <c r="A26" s="18" t="s">
        <v>805</v>
      </c>
      <c r="B26" s="35" t="s">
        <v>776</v>
      </c>
      <c r="C26" s="18" t="s">
        <v>823</v>
      </c>
      <c r="D26" s="18" t="s">
        <v>820</v>
      </c>
      <c r="E26" s="20">
        <v>412.92</v>
      </c>
      <c r="F26" s="34">
        <v>400</v>
      </c>
      <c r="G26" s="21"/>
      <c r="H26" s="18" t="s">
        <v>798</v>
      </c>
      <c r="I26" s="23" t="s">
        <v>31</v>
      </c>
      <c r="J26" s="23" t="s">
        <v>31</v>
      </c>
      <c r="K26" s="33">
        <v>40544</v>
      </c>
      <c r="L26" s="18"/>
      <c r="M26" s="45">
        <v>1</v>
      </c>
      <c r="N26" s="23">
        <v>1</v>
      </c>
      <c r="O26" s="26">
        <f t="shared" si="0"/>
        <v>422.91</v>
      </c>
      <c r="P26" s="27">
        <f t="shared" si="1"/>
        <v>422.91840000000002</v>
      </c>
      <c r="Q26" s="28">
        <f t="shared" si="2"/>
        <v>9.9900000000000091</v>
      </c>
      <c r="R26" s="29">
        <f t="shared" si="3"/>
        <v>2.4193548387096794E-2</v>
      </c>
      <c r="S26" s="25"/>
      <c r="T26" s="47">
        <f t="shared" si="4"/>
        <v>428.20150000000001</v>
      </c>
      <c r="U26" s="39">
        <f t="shared" si="5"/>
        <v>428.20100000000002</v>
      </c>
      <c r="V26" s="48">
        <f t="shared" si="6"/>
        <v>5.2826000000000022</v>
      </c>
      <c r="W26" s="49">
        <f t="shared" si="7"/>
        <v>1.2490825653364814E-2</v>
      </c>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row>
    <row r="27" spans="1:195" s="39" customFormat="1" ht="38.25" x14ac:dyDescent="0.25">
      <c r="A27" s="18" t="s">
        <v>805</v>
      </c>
      <c r="B27" s="35" t="s">
        <v>776</v>
      </c>
      <c r="C27" s="18" t="s">
        <v>824</v>
      </c>
      <c r="D27" s="18" t="s">
        <v>825</v>
      </c>
      <c r="E27" s="20">
        <v>206.46</v>
      </c>
      <c r="F27" s="21">
        <f>200</f>
        <v>200</v>
      </c>
      <c r="G27" s="21"/>
      <c r="H27" s="18" t="s">
        <v>798</v>
      </c>
      <c r="I27" s="23" t="s">
        <v>31</v>
      </c>
      <c r="J27" s="23" t="s">
        <v>31</v>
      </c>
      <c r="K27" s="33">
        <v>40544</v>
      </c>
      <c r="L27" s="18"/>
      <c r="M27" s="45">
        <v>1</v>
      </c>
      <c r="N27" s="23">
        <v>1</v>
      </c>
      <c r="O27" s="26">
        <f t="shared" si="0"/>
        <v>211.45</v>
      </c>
      <c r="P27" s="27">
        <f t="shared" si="1"/>
        <v>211.45920000000001</v>
      </c>
      <c r="Q27" s="28">
        <f t="shared" si="2"/>
        <v>4.9899999999999807</v>
      </c>
      <c r="R27" s="29">
        <f t="shared" si="3"/>
        <v>2.4169330620943428E-2</v>
      </c>
      <c r="S27" s="25"/>
      <c r="T27" s="47">
        <f t="shared" si="4"/>
        <v>214.10069999999999</v>
      </c>
      <c r="U27" s="39">
        <f t="shared" si="5"/>
        <v>214.1</v>
      </c>
      <c r="V27" s="48">
        <f t="shared" si="6"/>
        <v>2.6407999999999845</v>
      </c>
      <c r="W27" s="49">
        <f t="shared" si="7"/>
        <v>1.2488461131036079E-2</v>
      </c>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row>
    <row r="28" spans="1:195" s="39" customFormat="1" ht="38.25" x14ac:dyDescent="0.25">
      <c r="A28" s="18" t="s">
        <v>805</v>
      </c>
      <c r="B28" s="35" t="s">
        <v>776</v>
      </c>
      <c r="C28" s="18" t="s">
        <v>826</v>
      </c>
      <c r="D28" s="18" t="s">
        <v>827</v>
      </c>
      <c r="E28" s="20">
        <v>412.92</v>
      </c>
      <c r="F28" s="34">
        <f>400</f>
        <v>400</v>
      </c>
      <c r="G28" s="21"/>
      <c r="H28" s="18" t="s">
        <v>798</v>
      </c>
      <c r="I28" s="23" t="s">
        <v>31</v>
      </c>
      <c r="J28" s="23" t="s">
        <v>31</v>
      </c>
      <c r="K28" s="33">
        <v>40544</v>
      </c>
      <c r="L28" s="18"/>
      <c r="M28" s="45">
        <v>1</v>
      </c>
      <c r="N28" s="23">
        <v>1</v>
      </c>
      <c r="O28" s="26">
        <f t="shared" si="0"/>
        <v>422.91</v>
      </c>
      <c r="P28" s="27">
        <f t="shared" si="1"/>
        <v>422.91840000000002</v>
      </c>
      <c r="Q28" s="28">
        <f t="shared" si="2"/>
        <v>9.9900000000000091</v>
      </c>
      <c r="R28" s="29">
        <f t="shared" si="3"/>
        <v>2.4193548387096794E-2</v>
      </c>
      <c r="S28" s="25"/>
      <c r="T28" s="47">
        <f t="shared" si="4"/>
        <v>428.20150000000001</v>
      </c>
      <c r="U28" s="39">
        <f t="shared" si="5"/>
        <v>428.20100000000002</v>
      </c>
      <c r="V28" s="48">
        <f t="shared" si="6"/>
        <v>5.2826000000000022</v>
      </c>
      <c r="W28" s="49">
        <f t="shared" si="7"/>
        <v>1.2490825653364814E-2</v>
      </c>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row>
    <row r="29" spans="1:195" s="39" customFormat="1" ht="38.25" x14ac:dyDescent="0.25">
      <c r="A29" s="18" t="s">
        <v>805</v>
      </c>
      <c r="B29" s="35" t="s">
        <v>776</v>
      </c>
      <c r="C29" s="18" t="s">
        <v>828</v>
      </c>
      <c r="D29" s="18" t="s">
        <v>829</v>
      </c>
      <c r="E29" s="20">
        <v>206.46</v>
      </c>
      <c r="F29" s="34">
        <v>200</v>
      </c>
      <c r="G29" s="21"/>
      <c r="H29" s="18" t="s">
        <v>798</v>
      </c>
      <c r="I29" s="23" t="s">
        <v>31</v>
      </c>
      <c r="J29" s="23" t="s">
        <v>31</v>
      </c>
      <c r="K29" s="33">
        <v>40544</v>
      </c>
      <c r="L29" s="18"/>
      <c r="M29" s="45">
        <v>1</v>
      </c>
      <c r="N29" s="23">
        <v>1</v>
      </c>
      <c r="O29" s="26">
        <f t="shared" si="0"/>
        <v>211.45</v>
      </c>
      <c r="P29" s="27">
        <f t="shared" si="1"/>
        <v>211.45920000000001</v>
      </c>
      <c r="Q29" s="28">
        <f t="shared" si="2"/>
        <v>4.9899999999999807</v>
      </c>
      <c r="R29" s="29">
        <f t="shared" si="3"/>
        <v>2.4169330620943428E-2</v>
      </c>
      <c r="S29" s="25"/>
      <c r="T29" s="47">
        <f t="shared" si="4"/>
        <v>214.10069999999999</v>
      </c>
      <c r="U29" s="39">
        <f t="shared" si="5"/>
        <v>214.1</v>
      </c>
      <c r="V29" s="48">
        <f t="shared" si="6"/>
        <v>2.6407999999999845</v>
      </c>
      <c r="W29" s="49">
        <f t="shared" si="7"/>
        <v>1.2488461131036079E-2</v>
      </c>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row>
    <row r="30" spans="1:195" s="39" customFormat="1" ht="38.25" x14ac:dyDescent="0.25">
      <c r="A30" s="18" t="s">
        <v>805</v>
      </c>
      <c r="B30" s="35" t="s">
        <v>776</v>
      </c>
      <c r="C30" s="18" t="s">
        <v>830</v>
      </c>
      <c r="D30" s="18" t="s">
        <v>831</v>
      </c>
      <c r="E30" s="20">
        <v>206.46</v>
      </c>
      <c r="F30" s="34">
        <f>200</f>
        <v>200</v>
      </c>
      <c r="G30" s="21"/>
      <c r="H30" s="18" t="s">
        <v>798</v>
      </c>
      <c r="I30" s="23" t="s">
        <v>31</v>
      </c>
      <c r="J30" s="23" t="s">
        <v>31</v>
      </c>
      <c r="K30" s="33">
        <v>40544</v>
      </c>
      <c r="L30" s="18"/>
      <c r="M30" s="45">
        <v>1</v>
      </c>
      <c r="N30" s="23">
        <v>1</v>
      </c>
      <c r="O30" s="26">
        <f t="shared" si="0"/>
        <v>211.45</v>
      </c>
      <c r="P30" s="27">
        <f t="shared" si="1"/>
        <v>211.45920000000001</v>
      </c>
      <c r="Q30" s="28">
        <f t="shared" si="2"/>
        <v>4.9899999999999807</v>
      </c>
      <c r="R30" s="29">
        <f t="shared" si="3"/>
        <v>2.4169330620943428E-2</v>
      </c>
      <c r="S30" s="25"/>
      <c r="T30" s="47">
        <f t="shared" si="4"/>
        <v>214.10069999999999</v>
      </c>
      <c r="U30" s="39">
        <f t="shared" si="5"/>
        <v>214.1</v>
      </c>
      <c r="V30" s="48">
        <f t="shared" si="6"/>
        <v>2.6407999999999845</v>
      </c>
      <c r="W30" s="49">
        <f t="shared" si="7"/>
        <v>1.2488461131036079E-2</v>
      </c>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row>
    <row r="31" spans="1:195" s="39" customFormat="1" ht="63.75" x14ac:dyDescent="0.25">
      <c r="A31" s="18" t="s">
        <v>805</v>
      </c>
      <c r="B31" s="35" t="s">
        <v>776</v>
      </c>
      <c r="C31" s="18" t="s">
        <v>832</v>
      </c>
      <c r="D31" s="18" t="s">
        <v>833</v>
      </c>
      <c r="E31" s="20">
        <v>206.46</v>
      </c>
      <c r="F31" s="34">
        <v>200</v>
      </c>
      <c r="G31" s="21"/>
      <c r="H31" s="18" t="s">
        <v>798</v>
      </c>
      <c r="I31" s="23" t="s">
        <v>31</v>
      </c>
      <c r="J31" s="23" t="s">
        <v>31</v>
      </c>
      <c r="K31" s="33">
        <v>40544</v>
      </c>
      <c r="L31" s="18"/>
      <c r="M31" s="45">
        <v>1</v>
      </c>
      <c r="N31" s="23">
        <v>1</v>
      </c>
      <c r="O31" s="26">
        <f t="shared" si="0"/>
        <v>211.45</v>
      </c>
      <c r="P31" s="27">
        <f t="shared" si="1"/>
        <v>211.45920000000001</v>
      </c>
      <c r="Q31" s="28">
        <f t="shared" si="2"/>
        <v>4.9899999999999807</v>
      </c>
      <c r="R31" s="29">
        <f t="shared" si="3"/>
        <v>2.4169330620943428E-2</v>
      </c>
      <c r="S31" s="25"/>
      <c r="T31" s="47">
        <f t="shared" si="4"/>
        <v>214.10069999999999</v>
      </c>
      <c r="U31" s="39">
        <f t="shared" si="5"/>
        <v>214.1</v>
      </c>
      <c r="V31" s="48">
        <f t="shared" si="6"/>
        <v>2.6407999999999845</v>
      </c>
      <c r="W31" s="49">
        <f t="shared" si="7"/>
        <v>1.2488461131036079E-2</v>
      </c>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row>
    <row r="32" spans="1:195" s="39" customFormat="1" ht="25.5" x14ac:dyDescent="0.25">
      <c r="A32" s="18" t="s">
        <v>805</v>
      </c>
      <c r="B32" s="35" t="s">
        <v>776</v>
      </c>
      <c r="C32" s="18" t="s">
        <v>834</v>
      </c>
      <c r="D32" s="18" t="s">
        <v>833</v>
      </c>
      <c r="E32" s="20">
        <v>619.38</v>
      </c>
      <c r="F32" s="34">
        <v>600</v>
      </c>
      <c r="G32" s="21"/>
      <c r="H32" s="18" t="s">
        <v>798</v>
      </c>
      <c r="I32" s="23" t="s">
        <v>31</v>
      </c>
      <c r="J32" s="23" t="s">
        <v>31</v>
      </c>
      <c r="K32" s="33">
        <v>40544</v>
      </c>
      <c r="L32" s="18"/>
      <c r="M32" s="45">
        <v>1</v>
      </c>
      <c r="N32" s="23">
        <v>1</v>
      </c>
      <c r="O32" s="26">
        <f t="shared" si="0"/>
        <v>634.37</v>
      </c>
      <c r="P32" s="27">
        <f t="shared" si="1"/>
        <v>634.37760000000003</v>
      </c>
      <c r="Q32" s="28">
        <f t="shared" si="2"/>
        <v>14.990000000000009</v>
      </c>
      <c r="R32" s="29">
        <f t="shared" si="3"/>
        <v>2.420162097581454E-2</v>
      </c>
      <c r="S32" s="25"/>
      <c r="T32" s="47">
        <f t="shared" si="4"/>
        <v>642.30219999999997</v>
      </c>
      <c r="U32" s="39">
        <f t="shared" si="5"/>
        <v>642.30200000000002</v>
      </c>
      <c r="V32" s="48">
        <f t="shared" si="6"/>
        <v>7.9243999999999915</v>
      </c>
      <c r="W32" s="49">
        <f t="shared" si="7"/>
        <v>1.2491613827474348E-2</v>
      </c>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row>
    <row r="33" spans="1:111" s="39" customFormat="1" ht="229.5" x14ac:dyDescent="0.25">
      <c r="A33" s="18" t="s">
        <v>805</v>
      </c>
      <c r="B33" s="35" t="s">
        <v>776</v>
      </c>
      <c r="C33" s="18" t="s">
        <v>835</v>
      </c>
      <c r="D33" s="18" t="s">
        <v>836</v>
      </c>
      <c r="E33" s="20">
        <v>309.69</v>
      </c>
      <c r="F33" s="34">
        <v>300</v>
      </c>
      <c r="G33" s="21"/>
      <c r="H33" s="18" t="s">
        <v>798</v>
      </c>
      <c r="I33" s="23" t="s">
        <v>31</v>
      </c>
      <c r="J33" s="23" t="s">
        <v>31</v>
      </c>
      <c r="K33" s="33">
        <v>40544</v>
      </c>
      <c r="L33" s="18"/>
      <c r="M33" s="45">
        <v>1</v>
      </c>
      <c r="N33" s="23">
        <v>1</v>
      </c>
      <c r="O33" s="26">
        <f t="shared" si="0"/>
        <v>317.18</v>
      </c>
      <c r="P33" s="27">
        <f t="shared" si="1"/>
        <v>317.18880000000001</v>
      </c>
      <c r="Q33" s="28">
        <f t="shared" si="2"/>
        <v>7.4900000000000091</v>
      </c>
      <c r="R33" s="29">
        <f t="shared" si="3"/>
        <v>2.4185475798379055E-2</v>
      </c>
      <c r="S33" s="25"/>
      <c r="T33" s="47">
        <f t="shared" si="4"/>
        <v>321.15109999999999</v>
      </c>
      <c r="U33" s="39">
        <f t="shared" si="5"/>
        <v>321.15100000000001</v>
      </c>
      <c r="V33" s="48">
        <f t="shared" si="6"/>
        <v>3.9621999999999957</v>
      </c>
      <c r="W33" s="49">
        <f t="shared" si="7"/>
        <v>1.2491613827474348E-2</v>
      </c>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row>
    <row r="34" spans="1:111" s="39" customFormat="1" ht="38.25" x14ac:dyDescent="0.25">
      <c r="A34" s="18" t="s">
        <v>805</v>
      </c>
      <c r="B34" s="35" t="s">
        <v>776</v>
      </c>
      <c r="C34" s="18" t="s">
        <v>837</v>
      </c>
      <c r="D34" s="84" t="s">
        <v>838</v>
      </c>
      <c r="E34" s="20">
        <v>619.38</v>
      </c>
      <c r="F34" s="34">
        <v>600</v>
      </c>
      <c r="G34" s="21"/>
      <c r="H34" s="18" t="s">
        <v>798</v>
      </c>
      <c r="I34" s="23" t="s">
        <v>31</v>
      </c>
      <c r="J34" s="23" t="s">
        <v>31</v>
      </c>
      <c r="K34" s="33">
        <v>40544</v>
      </c>
      <c r="L34" s="18"/>
      <c r="M34" s="45">
        <v>1</v>
      </c>
      <c r="N34" s="23">
        <v>1</v>
      </c>
      <c r="O34" s="26">
        <f t="shared" si="0"/>
        <v>634.37</v>
      </c>
      <c r="P34" s="27">
        <f t="shared" si="1"/>
        <v>634.37760000000003</v>
      </c>
      <c r="Q34" s="28">
        <f t="shared" si="2"/>
        <v>14.990000000000009</v>
      </c>
      <c r="R34" s="29">
        <f t="shared" si="3"/>
        <v>2.420162097581454E-2</v>
      </c>
      <c r="S34" s="25"/>
      <c r="T34" s="47">
        <f t="shared" si="4"/>
        <v>642.30219999999997</v>
      </c>
      <c r="U34" s="39">
        <f t="shared" si="5"/>
        <v>642.30200000000002</v>
      </c>
      <c r="V34" s="48">
        <f t="shared" si="6"/>
        <v>7.9243999999999915</v>
      </c>
      <c r="W34" s="49">
        <f t="shared" si="7"/>
        <v>1.2491613827474348E-2</v>
      </c>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row>
    <row r="35" spans="1:111" s="39" customFormat="1" ht="38.25" x14ac:dyDescent="0.25">
      <c r="A35" s="18" t="s">
        <v>805</v>
      </c>
      <c r="B35" s="35" t="s">
        <v>776</v>
      </c>
      <c r="C35" s="18" t="s">
        <v>839</v>
      </c>
      <c r="D35" s="18" t="s">
        <v>840</v>
      </c>
      <c r="E35" s="20">
        <v>619.38</v>
      </c>
      <c r="F35" s="34">
        <v>600</v>
      </c>
      <c r="G35" s="21"/>
      <c r="H35" s="18" t="s">
        <v>798</v>
      </c>
      <c r="I35" s="23" t="s">
        <v>31</v>
      </c>
      <c r="J35" s="23" t="s">
        <v>31</v>
      </c>
      <c r="K35" s="33">
        <v>40544</v>
      </c>
      <c r="L35" s="18"/>
      <c r="M35" s="45">
        <v>1</v>
      </c>
      <c r="N35" s="23">
        <v>1</v>
      </c>
      <c r="O35" s="26">
        <f t="shared" si="0"/>
        <v>634.37</v>
      </c>
      <c r="P35" s="27">
        <f t="shared" si="1"/>
        <v>634.37760000000003</v>
      </c>
      <c r="Q35" s="28">
        <f t="shared" si="2"/>
        <v>14.990000000000009</v>
      </c>
      <c r="R35" s="29">
        <f t="shared" si="3"/>
        <v>2.420162097581454E-2</v>
      </c>
      <c r="S35" s="25"/>
      <c r="T35" s="47">
        <f t="shared" si="4"/>
        <v>642.30219999999997</v>
      </c>
      <c r="U35" s="39">
        <f t="shared" si="5"/>
        <v>642.30200000000002</v>
      </c>
      <c r="V35" s="48">
        <f t="shared" si="6"/>
        <v>7.9243999999999915</v>
      </c>
      <c r="W35" s="49">
        <f t="shared" si="7"/>
        <v>1.2491613827474348E-2</v>
      </c>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row>
    <row r="36" spans="1:111" s="39" customFormat="1" ht="229.5" x14ac:dyDescent="0.25">
      <c r="A36" s="18" t="s">
        <v>805</v>
      </c>
      <c r="B36" s="35" t="s">
        <v>776</v>
      </c>
      <c r="C36" s="18" t="s">
        <v>841</v>
      </c>
      <c r="D36" s="18" t="s">
        <v>842</v>
      </c>
      <c r="E36" s="20">
        <v>309.69</v>
      </c>
      <c r="F36" s="34">
        <v>300</v>
      </c>
      <c r="G36" s="21"/>
      <c r="H36" s="18" t="s">
        <v>798</v>
      </c>
      <c r="I36" s="23" t="s">
        <v>31</v>
      </c>
      <c r="J36" s="23" t="s">
        <v>31</v>
      </c>
      <c r="K36" s="33">
        <v>40544</v>
      </c>
      <c r="L36" s="18"/>
      <c r="M36" s="45">
        <v>1</v>
      </c>
      <c r="N36" s="23">
        <v>1</v>
      </c>
      <c r="O36" s="26">
        <f t="shared" si="0"/>
        <v>317.18</v>
      </c>
      <c r="P36" s="27">
        <f t="shared" si="1"/>
        <v>317.18880000000001</v>
      </c>
      <c r="Q36" s="28">
        <f t="shared" si="2"/>
        <v>7.4900000000000091</v>
      </c>
      <c r="R36" s="29">
        <f t="shared" si="3"/>
        <v>2.4185475798379055E-2</v>
      </c>
      <c r="S36" s="25"/>
      <c r="T36" s="47">
        <f t="shared" si="4"/>
        <v>321.15109999999999</v>
      </c>
      <c r="U36" s="39">
        <f t="shared" si="5"/>
        <v>321.15100000000001</v>
      </c>
      <c r="V36" s="48">
        <f t="shared" si="6"/>
        <v>3.9621999999999957</v>
      </c>
      <c r="W36" s="49">
        <f t="shared" si="7"/>
        <v>1.2491613827474348E-2</v>
      </c>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row>
    <row r="37" spans="1:111" s="39" customFormat="1" ht="38.25" x14ac:dyDescent="0.25">
      <c r="A37" s="18" t="s">
        <v>805</v>
      </c>
      <c r="B37" s="35" t="s">
        <v>776</v>
      </c>
      <c r="C37" s="18" t="s">
        <v>843</v>
      </c>
      <c r="D37" s="18" t="s">
        <v>842</v>
      </c>
      <c r="E37" s="20">
        <v>619.38</v>
      </c>
      <c r="F37" s="34">
        <v>600</v>
      </c>
      <c r="G37" s="21"/>
      <c r="H37" s="18" t="s">
        <v>798</v>
      </c>
      <c r="I37" s="23" t="s">
        <v>31</v>
      </c>
      <c r="J37" s="23" t="s">
        <v>31</v>
      </c>
      <c r="K37" s="33">
        <v>40544</v>
      </c>
      <c r="L37" s="18"/>
      <c r="M37" s="45">
        <v>1</v>
      </c>
      <c r="N37" s="23">
        <v>1</v>
      </c>
      <c r="O37" s="26">
        <f t="shared" si="0"/>
        <v>634.37</v>
      </c>
      <c r="P37" s="27">
        <f t="shared" si="1"/>
        <v>634.37760000000003</v>
      </c>
      <c r="Q37" s="28">
        <f t="shared" si="2"/>
        <v>14.990000000000009</v>
      </c>
      <c r="R37" s="29">
        <f t="shared" si="3"/>
        <v>2.420162097581454E-2</v>
      </c>
      <c r="S37" s="25"/>
      <c r="T37" s="47">
        <f t="shared" si="4"/>
        <v>642.30219999999997</v>
      </c>
      <c r="U37" s="39">
        <f t="shared" si="5"/>
        <v>642.30200000000002</v>
      </c>
      <c r="V37" s="48">
        <f t="shared" si="6"/>
        <v>7.9243999999999915</v>
      </c>
      <c r="W37" s="49">
        <f t="shared" si="7"/>
        <v>1.2491613827474348E-2</v>
      </c>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row>
    <row r="38" spans="1:111" s="39" customFormat="1" ht="38.25" x14ac:dyDescent="0.25">
      <c r="A38" s="18" t="s">
        <v>805</v>
      </c>
      <c r="B38" s="35" t="s">
        <v>776</v>
      </c>
      <c r="C38" s="18" t="s">
        <v>844</v>
      </c>
      <c r="D38" s="18" t="s">
        <v>845</v>
      </c>
      <c r="E38" s="20">
        <v>206.46</v>
      </c>
      <c r="F38" s="34">
        <f>200</f>
        <v>200</v>
      </c>
      <c r="G38" s="21"/>
      <c r="H38" s="18" t="s">
        <v>798</v>
      </c>
      <c r="I38" s="23" t="s">
        <v>31</v>
      </c>
      <c r="J38" s="23" t="s">
        <v>31</v>
      </c>
      <c r="K38" s="33">
        <v>40544</v>
      </c>
      <c r="L38" s="18"/>
      <c r="M38" s="45">
        <v>1</v>
      </c>
      <c r="N38" s="23">
        <v>1</v>
      </c>
      <c r="O38" s="26">
        <f t="shared" si="0"/>
        <v>211.45</v>
      </c>
      <c r="P38" s="27">
        <f t="shared" si="1"/>
        <v>211.45920000000001</v>
      </c>
      <c r="Q38" s="28">
        <f t="shared" si="2"/>
        <v>4.9899999999999807</v>
      </c>
      <c r="R38" s="29">
        <f t="shared" si="3"/>
        <v>2.4169330620943428E-2</v>
      </c>
      <c r="S38" s="25"/>
      <c r="T38" s="47">
        <f t="shared" si="4"/>
        <v>214.10069999999999</v>
      </c>
      <c r="U38" s="39">
        <f t="shared" si="5"/>
        <v>214.1</v>
      </c>
      <c r="V38" s="48">
        <f t="shared" si="6"/>
        <v>2.6407999999999845</v>
      </c>
      <c r="W38" s="49">
        <f t="shared" si="7"/>
        <v>1.2488461131036079E-2</v>
      </c>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row>
    <row r="39" spans="1:111" s="39" customFormat="1" ht="38.25" x14ac:dyDescent="0.25">
      <c r="A39" s="18" t="s">
        <v>805</v>
      </c>
      <c r="B39" s="35" t="s">
        <v>776</v>
      </c>
      <c r="C39" s="18" t="s">
        <v>846</v>
      </c>
      <c r="D39" s="18" t="s">
        <v>847</v>
      </c>
      <c r="E39" s="20">
        <v>412.92</v>
      </c>
      <c r="F39" s="34">
        <f>400</f>
        <v>400</v>
      </c>
      <c r="G39" s="21"/>
      <c r="H39" s="18" t="s">
        <v>798</v>
      </c>
      <c r="I39" s="23" t="s">
        <v>31</v>
      </c>
      <c r="J39" s="23" t="s">
        <v>31</v>
      </c>
      <c r="K39" s="33">
        <v>40544</v>
      </c>
      <c r="L39" s="18"/>
      <c r="M39" s="45">
        <v>1</v>
      </c>
      <c r="N39" s="23">
        <v>1</v>
      </c>
      <c r="O39" s="26">
        <f t="shared" si="0"/>
        <v>422.91</v>
      </c>
      <c r="P39" s="27">
        <f t="shared" si="1"/>
        <v>422.91840000000002</v>
      </c>
      <c r="Q39" s="28">
        <f t="shared" si="2"/>
        <v>9.9900000000000091</v>
      </c>
      <c r="R39" s="29">
        <f t="shared" si="3"/>
        <v>2.4193548387096794E-2</v>
      </c>
      <c r="S39" s="25"/>
      <c r="T39" s="47">
        <f t="shared" si="4"/>
        <v>428.20150000000001</v>
      </c>
      <c r="U39" s="39">
        <f t="shared" si="5"/>
        <v>428.20100000000002</v>
      </c>
      <c r="V39" s="48">
        <f t="shared" si="6"/>
        <v>5.2826000000000022</v>
      </c>
      <c r="W39" s="49">
        <f t="shared" si="7"/>
        <v>1.2490825653364814E-2</v>
      </c>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row>
    <row r="40" spans="1:111" s="39" customFormat="1" ht="38.25" x14ac:dyDescent="0.25">
      <c r="A40" s="18" t="s">
        <v>805</v>
      </c>
      <c r="B40" s="35" t="s">
        <v>776</v>
      </c>
      <c r="C40" s="18" t="s">
        <v>848</v>
      </c>
      <c r="D40" s="18" t="s">
        <v>849</v>
      </c>
      <c r="E40" s="20">
        <v>129.04</v>
      </c>
      <c r="F40" s="34">
        <f>125</f>
        <v>125</v>
      </c>
      <c r="G40" s="21"/>
      <c r="H40" s="18" t="s">
        <v>798</v>
      </c>
      <c r="I40" s="23" t="s">
        <v>31</v>
      </c>
      <c r="J40" s="23" t="s">
        <v>31</v>
      </c>
      <c r="K40" s="33">
        <v>40544</v>
      </c>
      <c r="L40" s="18"/>
      <c r="M40" s="45">
        <v>1</v>
      </c>
      <c r="N40" s="23">
        <v>1</v>
      </c>
      <c r="O40" s="26">
        <f t="shared" si="0"/>
        <v>132.16</v>
      </c>
      <c r="P40" s="27">
        <f t="shared" si="1"/>
        <v>132.1645</v>
      </c>
      <c r="Q40" s="28">
        <f t="shared" si="2"/>
        <v>3.1200000000000045</v>
      </c>
      <c r="R40" s="29">
        <f t="shared" si="3"/>
        <v>2.4178549287042814E-2</v>
      </c>
      <c r="S40" s="25"/>
      <c r="T40" s="47">
        <f t="shared" si="4"/>
        <v>133.81549999999999</v>
      </c>
      <c r="U40" s="39">
        <f t="shared" si="5"/>
        <v>133.815</v>
      </c>
      <c r="V40" s="48">
        <f t="shared" si="6"/>
        <v>1.6504999999999939</v>
      </c>
      <c r="W40" s="49">
        <f t="shared" si="7"/>
        <v>1.2488224901543107E-2</v>
      </c>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row>
    <row r="41" spans="1:111" s="39" customFormat="1" ht="38.25" x14ac:dyDescent="0.25">
      <c r="A41" s="18" t="s">
        <v>805</v>
      </c>
      <c r="B41" s="35" t="s">
        <v>776</v>
      </c>
      <c r="C41" s="18" t="s">
        <v>850</v>
      </c>
      <c r="D41" s="18" t="s">
        <v>849</v>
      </c>
      <c r="E41" s="20">
        <v>206.46</v>
      </c>
      <c r="F41" s="34">
        <v>100</v>
      </c>
      <c r="G41" s="21"/>
      <c r="H41" s="18" t="s">
        <v>798</v>
      </c>
      <c r="I41" s="23" t="s">
        <v>31</v>
      </c>
      <c r="J41" s="23" t="s">
        <v>31</v>
      </c>
      <c r="K41" s="33">
        <v>40544</v>
      </c>
      <c r="L41" s="18"/>
      <c r="M41" s="45">
        <v>1</v>
      </c>
      <c r="N41" s="23">
        <v>1</v>
      </c>
      <c r="O41" s="26">
        <f t="shared" si="0"/>
        <v>211.45</v>
      </c>
      <c r="P41" s="27">
        <f t="shared" si="1"/>
        <v>211.45920000000001</v>
      </c>
      <c r="Q41" s="28">
        <f t="shared" si="2"/>
        <v>4.9899999999999807</v>
      </c>
      <c r="R41" s="29">
        <f t="shared" si="3"/>
        <v>2.4169330620943428E-2</v>
      </c>
      <c r="S41" s="25"/>
      <c r="T41" s="47">
        <f t="shared" si="4"/>
        <v>214.10069999999999</v>
      </c>
      <c r="U41" s="39">
        <f t="shared" si="5"/>
        <v>214.1</v>
      </c>
      <c r="V41" s="48">
        <f t="shared" si="6"/>
        <v>2.6407999999999845</v>
      </c>
      <c r="W41" s="49">
        <f t="shared" si="7"/>
        <v>1.2488461131036079E-2</v>
      </c>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row>
    <row r="42" spans="1:111" s="39" customFormat="1" ht="63.75" x14ac:dyDescent="0.25">
      <c r="A42" s="18" t="s">
        <v>805</v>
      </c>
      <c r="B42" s="35" t="s">
        <v>776</v>
      </c>
      <c r="C42" s="18" t="s">
        <v>851</v>
      </c>
      <c r="D42" s="18" t="s">
        <v>852</v>
      </c>
      <c r="E42" s="20">
        <v>206.46</v>
      </c>
      <c r="F42" s="34">
        <v>200</v>
      </c>
      <c r="G42" s="21"/>
      <c r="H42" s="18" t="s">
        <v>798</v>
      </c>
      <c r="I42" s="23" t="s">
        <v>31</v>
      </c>
      <c r="J42" s="23" t="s">
        <v>31</v>
      </c>
      <c r="K42" s="33">
        <v>40544</v>
      </c>
      <c r="L42" s="18"/>
      <c r="M42" s="45">
        <v>1</v>
      </c>
      <c r="N42" s="23">
        <v>1</v>
      </c>
      <c r="O42" s="26">
        <f t="shared" si="0"/>
        <v>211.45</v>
      </c>
      <c r="P42" s="27">
        <f t="shared" si="1"/>
        <v>211.45920000000001</v>
      </c>
      <c r="Q42" s="28">
        <f t="shared" si="2"/>
        <v>4.9899999999999807</v>
      </c>
      <c r="R42" s="29">
        <f t="shared" si="3"/>
        <v>2.4169330620943428E-2</v>
      </c>
      <c r="S42" s="25"/>
      <c r="T42" s="47">
        <f t="shared" si="4"/>
        <v>214.10069999999999</v>
      </c>
      <c r="U42" s="39">
        <f t="shared" si="5"/>
        <v>214.1</v>
      </c>
      <c r="V42" s="48">
        <f t="shared" si="6"/>
        <v>2.6407999999999845</v>
      </c>
      <c r="W42" s="49">
        <f t="shared" si="7"/>
        <v>1.2488461131036079E-2</v>
      </c>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row>
    <row r="43" spans="1:111" s="39" customFormat="1" ht="63.75" x14ac:dyDescent="0.25">
      <c r="A43" s="18" t="s">
        <v>805</v>
      </c>
      <c r="B43" s="35" t="s">
        <v>776</v>
      </c>
      <c r="C43" s="18" t="s">
        <v>853</v>
      </c>
      <c r="D43" s="18" t="s">
        <v>852</v>
      </c>
      <c r="E43" s="20">
        <v>361.3</v>
      </c>
      <c r="F43" s="34">
        <v>350</v>
      </c>
      <c r="G43" s="21"/>
      <c r="H43" s="18" t="s">
        <v>798</v>
      </c>
      <c r="I43" s="23" t="s">
        <v>31</v>
      </c>
      <c r="J43" s="23" t="s">
        <v>31</v>
      </c>
      <c r="K43" s="33">
        <v>40544</v>
      </c>
      <c r="L43" s="18"/>
      <c r="M43" s="45">
        <v>1</v>
      </c>
      <c r="N43" s="23">
        <v>1</v>
      </c>
      <c r="O43" s="26">
        <f t="shared" si="0"/>
        <v>370.04</v>
      </c>
      <c r="P43" s="27">
        <f t="shared" si="1"/>
        <v>370.04849999999999</v>
      </c>
      <c r="Q43" s="28">
        <f t="shared" si="2"/>
        <v>8.7400000000000091</v>
      </c>
      <c r="R43" s="29">
        <f t="shared" si="3"/>
        <v>2.4190423470799912E-2</v>
      </c>
      <c r="S43" s="25"/>
      <c r="T43" s="47">
        <f t="shared" si="4"/>
        <v>374.67110000000002</v>
      </c>
      <c r="U43" s="39">
        <f t="shared" si="5"/>
        <v>374.67099999999999</v>
      </c>
      <c r="V43" s="48">
        <f t="shared" si="6"/>
        <v>4.6225000000000023</v>
      </c>
      <c r="W43" s="49">
        <f t="shared" si="7"/>
        <v>1.2491605830046609E-2</v>
      </c>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row>
    <row r="44" spans="1:111" s="39" customFormat="1" ht="63.75" x14ac:dyDescent="0.25">
      <c r="A44" s="18" t="s">
        <v>805</v>
      </c>
      <c r="B44" s="35" t="s">
        <v>776</v>
      </c>
      <c r="C44" s="18" t="s">
        <v>854</v>
      </c>
      <c r="D44" s="18" t="s">
        <v>852</v>
      </c>
      <c r="E44" s="20">
        <v>258.07</v>
      </c>
      <c r="F44" s="34">
        <v>250</v>
      </c>
      <c r="G44" s="21"/>
      <c r="H44" s="18" t="s">
        <v>798</v>
      </c>
      <c r="I44" s="23" t="s">
        <v>31</v>
      </c>
      <c r="J44" s="23" t="s">
        <v>31</v>
      </c>
      <c r="K44" s="33">
        <v>40544</v>
      </c>
      <c r="L44" s="18"/>
      <c r="M44" s="45">
        <v>1</v>
      </c>
      <c r="N44" s="23">
        <v>1</v>
      </c>
      <c r="O44" s="26">
        <f t="shared" si="0"/>
        <v>264.31</v>
      </c>
      <c r="P44" s="27">
        <f t="shared" si="1"/>
        <v>264.31889999999999</v>
      </c>
      <c r="Q44" s="28">
        <f t="shared" si="2"/>
        <v>6.2400000000000091</v>
      </c>
      <c r="R44" s="29">
        <f t="shared" si="3"/>
        <v>2.4179486185918586E-2</v>
      </c>
      <c r="S44" s="25"/>
      <c r="T44" s="47">
        <f t="shared" si="4"/>
        <v>267.62080000000003</v>
      </c>
      <c r="U44" s="39">
        <f t="shared" si="5"/>
        <v>267.62</v>
      </c>
      <c r="V44" s="48">
        <f t="shared" si="6"/>
        <v>3.3011000000000195</v>
      </c>
      <c r="W44" s="49">
        <f t="shared" si="7"/>
        <v>1.2489080425198576E-2</v>
      </c>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row>
    <row r="45" spans="1:111" s="39" customFormat="1" ht="408" x14ac:dyDescent="0.25">
      <c r="A45" s="18" t="s">
        <v>805</v>
      </c>
      <c r="B45" s="35" t="s">
        <v>776</v>
      </c>
      <c r="C45" s="18" t="s">
        <v>855</v>
      </c>
      <c r="D45" s="18" t="s">
        <v>852</v>
      </c>
      <c r="E45" s="20">
        <v>309.69</v>
      </c>
      <c r="F45" s="34">
        <v>300</v>
      </c>
      <c r="G45" s="21"/>
      <c r="H45" s="18" t="s">
        <v>798</v>
      </c>
      <c r="I45" s="23" t="s">
        <v>31</v>
      </c>
      <c r="J45" s="23" t="s">
        <v>31</v>
      </c>
      <c r="K45" s="33">
        <v>40544</v>
      </c>
      <c r="L45" s="18"/>
      <c r="M45" s="45">
        <v>1</v>
      </c>
      <c r="N45" s="23">
        <v>1</v>
      </c>
      <c r="O45" s="26">
        <f t="shared" si="0"/>
        <v>317.18</v>
      </c>
      <c r="P45" s="27">
        <f t="shared" si="1"/>
        <v>317.18880000000001</v>
      </c>
      <c r="Q45" s="28">
        <f t="shared" si="2"/>
        <v>7.4900000000000091</v>
      </c>
      <c r="R45" s="29">
        <f t="shared" si="3"/>
        <v>2.4185475798379055E-2</v>
      </c>
      <c r="S45" s="25"/>
      <c r="T45" s="47">
        <f t="shared" si="4"/>
        <v>321.15109999999999</v>
      </c>
      <c r="U45" s="39">
        <f t="shared" si="5"/>
        <v>321.15100000000001</v>
      </c>
      <c r="V45" s="48">
        <f t="shared" si="6"/>
        <v>3.9621999999999957</v>
      </c>
      <c r="W45" s="49">
        <f t="shared" si="7"/>
        <v>1.2491613827474348E-2</v>
      </c>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row>
    <row r="46" spans="1:111" s="39" customFormat="1" ht="51" x14ac:dyDescent="0.25">
      <c r="A46" s="18" t="s">
        <v>805</v>
      </c>
      <c r="B46" s="35" t="s">
        <v>776</v>
      </c>
      <c r="C46" s="18" t="s">
        <v>856</v>
      </c>
      <c r="D46" s="18" t="s">
        <v>852</v>
      </c>
      <c r="E46" s="20">
        <v>619.38</v>
      </c>
      <c r="F46" s="34">
        <v>600</v>
      </c>
      <c r="G46" s="21"/>
      <c r="H46" s="18" t="s">
        <v>798</v>
      </c>
      <c r="I46" s="23" t="s">
        <v>31</v>
      </c>
      <c r="J46" s="23" t="s">
        <v>31</v>
      </c>
      <c r="K46" s="33">
        <v>40544</v>
      </c>
      <c r="L46" s="18"/>
      <c r="M46" s="45">
        <v>1</v>
      </c>
      <c r="N46" s="23">
        <v>1</v>
      </c>
      <c r="O46" s="26">
        <f t="shared" si="0"/>
        <v>634.37</v>
      </c>
      <c r="P46" s="27">
        <f t="shared" si="1"/>
        <v>634.37760000000003</v>
      </c>
      <c r="Q46" s="28">
        <f t="shared" si="2"/>
        <v>14.990000000000009</v>
      </c>
      <c r="R46" s="29">
        <f t="shared" si="3"/>
        <v>2.420162097581454E-2</v>
      </c>
      <c r="S46" s="25"/>
      <c r="T46" s="47">
        <f t="shared" si="4"/>
        <v>642.30219999999997</v>
      </c>
      <c r="U46" s="39">
        <f t="shared" si="5"/>
        <v>642.30200000000002</v>
      </c>
      <c r="V46" s="48">
        <f t="shared" si="6"/>
        <v>7.9243999999999915</v>
      </c>
      <c r="W46" s="49">
        <f t="shared" si="7"/>
        <v>1.2491613827474348E-2</v>
      </c>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row>
    <row r="47" spans="1:111" s="39" customFormat="1" ht="38.25" x14ac:dyDescent="0.25">
      <c r="A47" s="18" t="s">
        <v>805</v>
      </c>
      <c r="B47" s="35" t="s">
        <v>776</v>
      </c>
      <c r="C47" s="18" t="s">
        <v>857</v>
      </c>
      <c r="D47" s="18" t="s">
        <v>858</v>
      </c>
      <c r="E47" s="20">
        <v>206.46</v>
      </c>
      <c r="F47" s="34">
        <f>200</f>
        <v>200</v>
      </c>
      <c r="G47" s="21"/>
      <c r="H47" s="18" t="s">
        <v>798</v>
      </c>
      <c r="I47" s="23" t="s">
        <v>31</v>
      </c>
      <c r="J47" s="23" t="s">
        <v>31</v>
      </c>
      <c r="K47" s="33">
        <v>40544</v>
      </c>
      <c r="L47" s="18"/>
      <c r="M47" s="45">
        <v>1</v>
      </c>
      <c r="N47" s="23">
        <v>1</v>
      </c>
      <c r="O47" s="26">
        <f t="shared" si="0"/>
        <v>211.45</v>
      </c>
      <c r="P47" s="27">
        <f t="shared" si="1"/>
        <v>211.45920000000001</v>
      </c>
      <c r="Q47" s="28">
        <f t="shared" si="2"/>
        <v>4.9899999999999807</v>
      </c>
      <c r="R47" s="29">
        <f t="shared" si="3"/>
        <v>2.4169330620943428E-2</v>
      </c>
      <c r="S47" s="25"/>
      <c r="T47" s="47">
        <f t="shared" si="4"/>
        <v>214.10069999999999</v>
      </c>
      <c r="U47" s="39">
        <f t="shared" si="5"/>
        <v>214.1</v>
      </c>
      <c r="V47" s="48">
        <f t="shared" si="6"/>
        <v>2.6407999999999845</v>
      </c>
      <c r="W47" s="49">
        <f t="shared" si="7"/>
        <v>1.2488461131036079E-2</v>
      </c>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row>
    <row r="48" spans="1:111" s="39" customFormat="1" ht="38.25" x14ac:dyDescent="0.25">
      <c r="A48" s="18" t="s">
        <v>805</v>
      </c>
      <c r="B48" s="35" t="s">
        <v>776</v>
      </c>
      <c r="C48" s="18" t="s">
        <v>859</v>
      </c>
      <c r="D48" s="18" t="s">
        <v>860</v>
      </c>
      <c r="E48" s="20">
        <v>206.46</v>
      </c>
      <c r="F48" s="34">
        <f>200</f>
        <v>200</v>
      </c>
      <c r="G48" s="21"/>
      <c r="H48" s="18" t="s">
        <v>798</v>
      </c>
      <c r="I48" s="23" t="s">
        <v>31</v>
      </c>
      <c r="J48" s="23" t="s">
        <v>31</v>
      </c>
      <c r="K48" s="33">
        <v>40544</v>
      </c>
      <c r="L48" s="18"/>
      <c r="M48" s="45">
        <v>1</v>
      </c>
      <c r="N48" s="23">
        <v>1</v>
      </c>
      <c r="O48" s="26">
        <f t="shared" si="0"/>
        <v>211.45</v>
      </c>
      <c r="P48" s="27">
        <f t="shared" si="1"/>
        <v>211.45920000000001</v>
      </c>
      <c r="Q48" s="28">
        <f t="shared" si="2"/>
        <v>4.9899999999999807</v>
      </c>
      <c r="R48" s="29">
        <f t="shared" si="3"/>
        <v>2.4169330620943428E-2</v>
      </c>
      <c r="S48" s="25"/>
      <c r="T48" s="47">
        <f t="shared" si="4"/>
        <v>214.10069999999999</v>
      </c>
      <c r="U48" s="39">
        <f t="shared" si="5"/>
        <v>214.1</v>
      </c>
      <c r="V48" s="48">
        <f t="shared" si="6"/>
        <v>2.6407999999999845</v>
      </c>
      <c r="W48" s="49">
        <f t="shared" si="7"/>
        <v>1.2488461131036079E-2</v>
      </c>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row>
    <row r="49" spans="1:111" s="39" customFormat="1" ht="38.25" x14ac:dyDescent="0.25">
      <c r="A49" s="18" t="s">
        <v>805</v>
      </c>
      <c r="B49" s="35" t="s">
        <v>776</v>
      </c>
      <c r="C49" s="18" t="s">
        <v>861</v>
      </c>
      <c r="D49" s="18" t="s">
        <v>862</v>
      </c>
      <c r="E49" s="20">
        <v>206.46</v>
      </c>
      <c r="F49" s="34">
        <f>200</f>
        <v>200</v>
      </c>
      <c r="G49" s="21"/>
      <c r="H49" s="18" t="s">
        <v>798</v>
      </c>
      <c r="I49" s="23" t="s">
        <v>31</v>
      </c>
      <c r="J49" s="23" t="s">
        <v>31</v>
      </c>
      <c r="K49" s="33">
        <v>40544</v>
      </c>
      <c r="L49" s="18"/>
      <c r="M49" s="45">
        <v>1</v>
      </c>
      <c r="N49" s="23">
        <v>1</v>
      </c>
      <c r="O49" s="26">
        <f t="shared" si="0"/>
        <v>211.45</v>
      </c>
      <c r="P49" s="27">
        <f t="shared" si="1"/>
        <v>211.45920000000001</v>
      </c>
      <c r="Q49" s="28">
        <f t="shared" si="2"/>
        <v>4.9899999999999807</v>
      </c>
      <c r="R49" s="29">
        <f t="shared" si="3"/>
        <v>2.4169330620943428E-2</v>
      </c>
      <c r="S49" s="25"/>
      <c r="T49" s="47">
        <f t="shared" si="4"/>
        <v>214.10069999999999</v>
      </c>
      <c r="U49" s="39">
        <f t="shared" si="5"/>
        <v>214.1</v>
      </c>
      <c r="V49" s="48">
        <f t="shared" si="6"/>
        <v>2.6407999999999845</v>
      </c>
      <c r="W49" s="49">
        <f t="shared" si="7"/>
        <v>1.2488461131036079E-2</v>
      </c>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row>
    <row r="50" spans="1:111" s="39" customFormat="1" ht="409.5" x14ac:dyDescent="0.25">
      <c r="A50" s="18" t="s">
        <v>805</v>
      </c>
      <c r="B50" s="35" t="s">
        <v>776</v>
      </c>
      <c r="C50" s="18" t="s">
        <v>863</v>
      </c>
      <c r="D50" s="18" t="s">
        <v>864</v>
      </c>
      <c r="E50" s="20">
        <v>309.69</v>
      </c>
      <c r="F50" s="34">
        <v>300</v>
      </c>
      <c r="G50" s="21"/>
      <c r="H50" s="18" t="s">
        <v>798</v>
      </c>
      <c r="I50" s="23" t="s">
        <v>31</v>
      </c>
      <c r="J50" s="23" t="s">
        <v>31</v>
      </c>
      <c r="K50" s="33">
        <v>40544</v>
      </c>
      <c r="L50" s="18"/>
      <c r="M50" s="45">
        <v>1</v>
      </c>
      <c r="N50" s="23">
        <v>1</v>
      </c>
      <c r="O50" s="26">
        <f t="shared" si="0"/>
        <v>317.18</v>
      </c>
      <c r="P50" s="27">
        <f t="shared" si="1"/>
        <v>317.18880000000001</v>
      </c>
      <c r="Q50" s="28">
        <f t="shared" si="2"/>
        <v>7.4900000000000091</v>
      </c>
      <c r="R50" s="29">
        <f t="shared" si="3"/>
        <v>2.4185475798379055E-2</v>
      </c>
      <c r="S50" s="25"/>
      <c r="T50" s="47">
        <f t="shared" si="4"/>
        <v>321.15109999999999</v>
      </c>
      <c r="U50" s="39">
        <f t="shared" si="5"/>
        <v>321.15100000000001</v>
      </c>
      <c r="V50" s="48">
        <f t="shared" si="6"/>
        <v>3.9621999999999957</v>
      </c>
      <c r="W50" s="49">
        <f t="shared" si="7"/>
        <v>1.2491613827474348E-2</v>
      </c>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row>
    <row r="51" spans="1:111" s="39" customFormat="1" ht="76.5" x14ac:dyDescent="0.25">
      <c r="A51" s="18" t="s">
        <v>805</v>
      </c>
      <c r="B51" s="35" t="s">
        <v>776</v>
      </c>
      <c r="C51" s="18" t="s">
        <v>865</v>
      </c>
      <c r="D51" s="18" t="s">
        <v>864</v>
      </c>
      <c r="E51" s="20">
        <v>619.38</v>
      </c>
      <c r="F51" s="34">
        <v>600</v>
      </c>
      <c r="G51" s="21"/>
      <c r="H51" s="18" t="s">
        <v>798</v>
      </c>
      <c r="I51" s="23" t="s">
        <v>31</v>
      </c>
      <c r="J51" s="23" t="s">
        <v>31</v>
      </c>
      <c r="K51" s="33">
        <v>40544</v>
      </c>
      <c r="L51" s="18"/>
      <c r="M51" s="45">
        <v>1</v>
      </c>
      <c r="N51" s="23">
        <v>1</v>
      </c>
      <c r="O51" s="26">
        <f t="shared" si="0"/>
        <v>634.37</v>
      </c>
      <c r="P51" s="27">
        <f t="shared" si="1"/>
        <v>634.37760000000003</v>
      </c>
      <c r="Q51" s="28">
        <f t="shared" si="2"/>
        <v>14.990000000000009</v>
      </c>
      <c r="R51" s="29">
        <f t="shared" si="3"/>
        <v>2.420162097581454E-2</v>
      </c>
      <c r="S51" s="25"/>
      <c r="T51" s="47">
        <f t="shared" si="4"/>
        <v>642.30219999999997</v>
      </c>
      <c r="U51" s="39">
        <f t="shared" si="5"/>
        <v>642.30200000000002</v>
      </c>
      <c r="V51" s="48">
        <f t="shared" si="6"/>
        <v>7.9243999999999915</v>
      </c>
      <c r="W51" s="49">
        <f t="shared" si="7"/>
        <v>1.2491613827474348E-2</v>
      </c>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row>
    <row r="52" spans="1:111" s="39" customFormat="1" ht="38.25" x14ac:dyDescent="0.25">
      <c r="A52" s="18" t="s">
        <v>805</v>
      </c>
      <c r="B52" s="35" t="s">
        <v>776</v>
      </c>
      <c r="C52" s="18" t="s">
        <v>866</v>
      </c>
      <c r="D52" s="18" t="s">
        <v>867</v>
      </c>
      <c r="E52" s="20">
        <v>412.92</v>
      </c>
      <c r="F52" s="21">
        <v>400</v>
      </c>
      <c r="G52" s="21"/>
      <c r="H52" s="18" t="s">
        <v>798</v>
      </c>
      <c r="I52" s="23" t="s">
        <v>31</v>
      </c>
      <c r="J52" s="23" t="s">
        <v>31</v>
      </c>
      <c r="K52" s="33">
        <v>40544</v>
      </c>
      <c r="L52" s="18"/>
      <c r="M52" s="45">
        <v>1</v>
      </c>
      <c r="N52" s="23">
        <v>1</v>
      </c>
      <c r="O52" s="26">
        <f t="shared" si="0"/>
        <v>422.91</v>
      </c>
      <c r="P52" s="27">
        <f t="shared" si="1"/>
        <v>422.91840000000002</v>
      </c>
      <c r="Q52" s="28">
        <f t="shared" si="2"/>
        <v>9.9900000000000091</v>
      </c>
      <c r="R52" s="29">
        <f t="shared" si="3"/>
        <v>2.4193548387096794E-2</v>
      </c>
      <c r="S52" s="25"/>
      <c r="T52" s="47">
        <f t="shared" si="4"/>
        <v>428.20150000000001</v>
      </c>
      <c r="U52" s="39">
        <f t="shared" si="5"/>
        <v>428.20100000000002</v>
      </c>
      <c r="V52" s="48">
        <f t="shared" si="6"/>
        <v>5.2826000000000022</v>
      </c>
      <c r="W52" s="49">
        <f t="shared" si="7"/>
        <v>1.2490825653364814E-2</v>
      </c>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row>
    <row r="53" spans="1:111" s="39" customFormat="1" ht="38.25" x14ac:dyDescent="0.25">
      <c r="A53" s="18" t="s">
        <v>805</v>
      </c>
      <c r="B53" s="35" t="s">
        <v>776</v>
      </c>
      <c r="C53" s="18" t="s">
        <v>868</v>
      </c>
      <c r="D53" s="18" t="s">
        <v>867</v>
      </c>
      <c r="E53" s="20">
        <v>619.38</v>
      </c>
      <c r="F53" s="21">
        <v>600</v>
      </c>
      <c r="G53" s="21"/>
      <c r="H53" s="18" t="s">
        <v>798</v>
      </c>
      <c r="I53" s="23" t="s">
        <v>31</v>
      </c>
      <c r="J53" s="23" t="s">
        <v>31</v>
      </c>
      <c r="K53" s="33">
        <v>40544</v>
      </c>
      <c r="L53" s="18"/>
      <c r="M53" s="45">
        <v>1</v>
      </c>
      <c r="N53" s="23">
        <v>1</v>
      </c>
      <c r="O53" s="26">
        <f t="shared" si="0"/>
        <v>634.37</v>
      </c>
      <c r="P53" s="27">
        <f t="shared" si="1"/>
        <v>634.37760000000003</v>
      </c>
      <c r="Q53" s="28">
        <f t="shared" si="2"/>
        <v>14.990000000000009</v>
      </c>
      <c r="R53" s="29">
        <f t="shared" si="3"/>
        <v>2.420162097581454E-2</v>
      </c>
      <c r="S53" s="25"/>
      <c r="T53" s="47">
        <f t="shared" si="4"/>
        <v>642.30219999999997</v>
      </c>
      <c r="U53" s="39">
        <f t="shared" si="5"/>
        <v>642.30200000000002</v>
      </c>
      <c r="V53" s="48">
        <f t="shared" si="6"/>
        <v>7.9243999999999915</v>
      </c>
      <c r="W53" s="49">
        <f t="shared" si="7"/>
        <v>1.2491613827474348E-2</v>
      </c>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row>
    <row r="54" spans="1:111" s="39" customFormat="1" ht="38.25" x14ac:dyDescent="0.25">
      <c r="A54" s="18" t="s">
        <v>805</v>
      </c>
      <c r="B54" s="35" t="s">
        <v>776</v>
      </c>
      <c r="C54" s="18" t="s">
        <v>869</v>
      </c>
      <c r="D54" s="18" t="s">
        <v>870</v>
      </c>
      <c r="E54" s="20">
        <v>206.46</v>
      </c>
      <c r="F54" s="21">
        <f>200</f>
        <v>200</v>
      </c>
      <c r="G54" s="21"/>
      <c r="H54" s="18" t="s">
        <v>798</v>
      </c>
      <c r="I54" s="23" t="s">
        <v>31</v>
      </c>
      <c r="J54" s="23" t="s">
        <v>31</v>
      </c>
      <c r="K54" s="33">
        <v>40544</v>
      </c>
      <c r="L54" s="18"/>
      <c r="M54" s="45">
        <v>1</v>
      </c>
      <c r="N54" s="23">
        <v>1</v>
      </c>
      <c r="O54" s="26">
        <f t="shared" si="0"/>
        <v>211.45</v>
      </c>
      <c r="P54" s="27">
        <f t="shared" si="1"/>
        <v>211.45920000000001</v>
      </c>
      <c r="Q54" s="28">
        <f t="shared" si="2"/>
        <v>4.9899999999999807</v>
      </c>
      <c r="R54" s="29">
        <f t="shared" si="3"/>
        <v>2.4169330620943428E-2</v>
      </c>
      <c r="S54" s="25"/>
      <c r="T54" s="47">
        <f t="shared" si="4"/>
        <v>214.10069999999999</v>
      </c>
      <c r="U54" s="39">
        <f t="shared" si="5"/>
        <v>214.1</v>
      </c>
      <c r="V54" s="48">
        <f t="shared" si="6"/>
        <v>2.6407999999999845</v>
      </c>
      <c r="W54" s="49">
        <f t="shared" si="7"/>
        <v>1.2488461131036079E-2</v>
      </c>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row>
    <row r="55" spans="1:111" s="39" customFormat="1" ht="38.25" x14ac:dyDescent="0.25">
      <c r="A55" s="18" t="s">
        <v>805</v>
      </c>
      <c r="B55" s="35" t="s">
        <v>776</v>
      </c>
      <c r="C55" s="18" t="s">
        <v>871</v>
      </c>
      <c r="D55" s="18" t="s">
        <v>872</v>
      </c>
      <c r="E55" s="20">
        <v>206.46</v>
      </c>
      <c r="F55" s="21">
        <f>200</f>
        <v>200</v>
      </c>
      <c r="G55" s="21"/>
      <c r="H55" s="18" t="s">
        <v>798</v>
      </c>
      <c r="I55" s="23" t="s">
        <v>31</v>
      </c>
      <c r="J55" s="23" t="s">
        <v>31</v>
      </c>
      <c r="K55" s="33">
        <v>40544</v>
      </c>
      <c r="L55" s="18"/>
      <c r="M55" s="45">
        <v>1</v>
      </c>
      <c r="N55" s="23">
        <v>1</v>
      </c>
      <c r="O55" s="26">
        <f t="shared" si="0"/>
        <v>211.45</v>
      </c>
      <c r="P55" s="27">
        <f t="shared" si="1"/>
        <v>211.45920000000001</v>
      </c>
      <c r="Q55" s="28">
        <f t="shared" si="2"/>
        <v>4.9899999999999807</v>
      </c>
      <c r="R55" s="29">
        <f t="shared" si="3"/>
        <v>2.4169330620943428E-2</v>
      </c>
      <c r="S55" s="25"/>
      <c r="T55" s="47">
        <f t="shared" si="4"/>
        <v>214.10069999999999</v>
      </c>
      <c r="U55" s="39">
        <f t="shared" si="5"/>
        <v>214.1</v>
      </c>
      <c r="V55" s="48">
        <f t="shared" si="6"/>
        <v>2.6407999999999845</v>
      </c>
      <c r="W55" s="49">
        <f t="shared" si="7"/>
        <v>1.2488461131036079E-2</v>
      </c>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row>
    <row r="56" spans="1:111" s="39" customFormat="1" ht="38.25" x14ac:dyDescent="0.25">
      <c r="A56" s="18" t="s">
        <v>805</v>
      </c>
      <c r="B56" s="35" t="s">
        <v>776</v>
      </c>
      <c r="C56" s="18" t="s">
        <v>873</v>
      </c>
      <c r="D56" s="18" t="s">
        <v>874</v>
      </c>
      <c r="E56" s="20">
        <v>154.84</v>
      </c>
      <c r="F56" s="21">
        <v>150</v>
      </c>
      <c r="G56" s="21"/>
      <c r="H56" s="18" t="s">
        <v>798</v>
      </c>
      <c r="I56" s="23" t="s">
        <v>31</v>
      </c>
      <c r="J56" s="23" t="s">
        <v>31</v>
      </c>
      <c r="K56" s="33">
        <v>40544</v>
      </c>
      <c r="L56" s="18"/>
      <c r="M56" s="45">
        <v>1</v>
      </c>
      <c r="N56" s="23">
        <v>1</v>
      </c>
      <c r="O56" s="26">
        <f t="shared" si="0"/>
        <v>158.58000000000001</v>
      </c>
      <c r="P56" s="27">
        <f t="shared" si="1"/>
        <v>158.58920000000001</v>
      </c>
      <c r="Q56" s="28">
        <f t="shared" si="2"/>
        <v>3.7400000000000091</v>
      </c>
      <c r="R56" s="29">
        <f t="shared" si="3"/>
        <v>2.4153965383621863E-2</v>
      </c>
      <c r="S56" s="25"/>
      <c r="T56" s="47">
        <f t="shared" si="4"/>
        <v>160.5703</v>
      </c>
      <c r="U56" s="39">
        <f t="shared" si="5"/>
        <v>160.57</v>
      </c>
      <c r="V56" s="48">
        <f t="shared" si="6"/>
        <v>1.9807999999999879</v>
      </c>
      <c r="W56" s="49">
        <f t="shared" si="7"/>
        <v>1.2490131736587282E-2</v>
      </c>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row>
    <row r="57" spans="1:111" s="39" customFormat="1" ht="38.25" x14ac:dyDescent="0.25">
      <c r="A57" s="18" t="s">
        <v>805</v>
      </c>
      <c r="B57" s="35" t="s">
        <v>776</v>
      </c>
      <c r="C57" s="18" t="s">
        <v>875</v>
      </c>
      <c r="D57" s="18" t="s">
        <v>874</v>
      </c>
      <c r="E57" s="20">
        <v>309.69</v>
      </c>
      <c r="F57" s="21">
        <v>300</v>
      </c>
      <c r="G57" s="21"/>
      <c r="H57" s="18" t="s">
        <v>798</v>
      </c>
      <c r="I57" s="23" t="s">
        <v>31</v>
      </c>
      <c r="J57" s="23" t="s">
        <v>31</v>
      </c>
      <c r="K57" s="33">
        <v>40544</v>
      </c>
      <c r="L57" s="18"/>
      <c r="M57" s="45">
        <v>1</v>
      </c>
      <c r="N57" s="23">
        <v>1</v>
      </c>
      <c r="O57" s="26">
        <f t="shared" si="0"/>
        <v>317.18</v>
      </c>
      <c r="P57" s="27">
        <f t="shared" si="1"/>
        <v>317.18880000000001</v>
      </c>
      <c r="Q57" s="28">
        <f t="shared" si="2"/>
        <v>7.4900000000000091</v>
      </c>
      <c r="R57" s="29">
        <f t="shared" si="3"/>
        <v>2.4185475798379055E-2</v>
      </c>
      <c r="S57" s="25"/>
      <c r="T57" s="47">
        <f t="shared" si="4"/>
        <v>321.15109999999999</v>
      </c>
      <c r="U57" s="39">
        <f t="shared" si="5"/>
        <v>321.15100000000001</v>
      </c>
      <c r="V57" s="48">
        <f t="shared" si="6"/>
        <v>3.9621999999999957</v>
      </c>
      <c r="W57" s="49">
        <f t="shared" si="7"/>
        <v>1.2491613827474348E-2</v>
      </c>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row>
    <row r="58" spans="1:111" s="39" customFormat="1" ht="38.25" x14ac:dyDescent="0.25">
      <c r="A58" s="18" t="s">
        <v>805</v>
      </c>
      <c r="B58" s="35" t="s">
        <v>776</v>
      </c>
      <c r="C58" s="18" t="s">
        <v>876</v>
      </c>
      <c r="D58" s="18" t="s">
        <v>877</v>
      </c>
      <c r="E58" s="20">
        <v>129.03</v>
      </c>
      <c r="F58" s="21">
        <v>125</v>
      </c>
      <c r="G58" s="21"/>
      <c r="H58" s="18" t="s">
        <v>798</v>
      </c>
      <c r="I58" s="23" t="s">
        <v>31</v>
      </c>
      <c r="J58" s="23" t="s">
        <v>31</v>
      </c>
      <c r="K58" s="33">
        <v>40544</v>
      </c>
      <c r="L58" s="18"/>
      <c r="M58" s="45">
        <v>1</v>
      </c>
      <c r="N58" s="23">
        <v>1</v>
      </c>
      <c r="O58" s="26">
        <f t="shared" si="0"/>
        <v>132.15</v>
      </c>
      <c r="P58" s="27">
        <f t="shared" si="1"/>
        <v>132.15430000000001</v>
      </c>
      <c r="Q58" s="28">
        <f t="shared" si="2"/>
        <v>3.1200000000000045</v>
      </c>
      <c r="R58" s="29">
        <f t="shared" si="3"/>
        <v>2.418042315740529E-2</v>
      </c>
      <c r="S58" s="25"/>
      <c r="T58" s="47">
        <f t="shared" si="4"/>
        <v>133.80520000000001</v>
      </c>
      <c r="U58" s="39">
        <f t="shared" si="5"/>
        <v>133.80500000000001</v>
      </c>
      <c r="V58" s="48">
        <f t="shared" si="6"/>
        <v>1.6507000000000005</v>
      </c>
      <c r="W58" s="49">
        <f t="shared" si="7"/>
        <v>1.2490702156494343E-2</v>
      </c>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row>
    <row r="59" spans="1:111" s="39" customFormat="1" ht="38.25" x14ac:dyDescent="0.25">
      <c r="A59" s="18" t="s">
        <v>805</v>
      </c>
      <c r="B59" s="35" t="s">
        <v>776</v>
      </c>
      <c r="C59" s="18" t="s">
        <v>878</v>
      </c>
      <c r="D59" s="18" t="s">
        <v>877</v>
      </c>
      <c r="E59" s="20">
        <v>309.69</v>
      </c>
      <c r="F59" s="21">
        <v>300</v>
      </c>
      <c r="G59" s="21"/>
      <c r="H59" s="18" t="s">
        <v>798</v>
      </c>
      <c r="I59" s="23" t="s">
        <v>31</v>
      </c>
      <c r="J59" s="23" t="s">
        <v>31</v>
      </c>
      <c r="K59" s="33">
        <v>40544</v>
      </c>
      <c r="L59" s="18"/>
      <c r="M59" s="45">
        <v>1</v>
      </c>
      <c r="N59" s="23">
        <v>1</v>
      </c>
      <c r="O59" s="26">
        <f t="shared" si="0"/>
        <v>317.18</v>
      </c>
      <c r="P59" s="27">
        <f t="shared" si="1"/>
        <v>317.18880000000001</v>
      </c>
      <c r="Q59" s="28">
        <f t="shared" si="2"/>
        <v>7.4900000000000091</v>
      </c>
      <c r="R59" s="29">
        <f t="shared" si="3"/>
        <v>2.4185475798379055E-2</v>
      </c>
      <c r="S59" s="25"/>
      <c r="T59" s="47">
        <f t="shared" si="4"/>
        <v>321.15109999999999</v>
      </c>
      <c r="U59" s="39">
        <f t="shared" si="5"/>
        <v>321.15100000000001</v>
      </c>
      <c r="V59" s="48">
        <f t="shared" si="6"/>
        <v>3.9621999999999957</v>
      </c>
      <c r="W59" s="49">
        <f t="shared" si="7"/>
        <v>1.2491613827474348E-2</v>
      </c>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row>
    <row r="60" spans="1:111" s="39" customFormat="1" ht="38.25" x14ac:dyDescent="0.25">
      <c r="A60" s="18" t="s">
        <v>805</v>
      </c>
      <c r="B60" s="35" t="s">
        <v>776</v>
      </c>
      <c r="C60" s="18" t="s">
        <v>879</v>
      </c>
      <c r="D60" s="18" t="s">
        <v>877</v>
      </c>
      <c r="E60" s="20">
        <v>206.46</v>
      </c>
      <c r="F60" s="21">
        <v>200</v>
      </c>
      <c r="G60" s="21"/>
      <c r="H60" s="18" t="s">
        <v>798</v>
      </c>
      <c r="I60" s="23" t="s">
        <v>31</v>
      </c>
      <c r="J60" s="23" t="s">
        <v>31</v>
      </c>
      <c r="K60" s="33">
        <v>40544</v>
      </c>
      <c r="L60" s="18"/>
      <c r="M60" s="45">
        <v>1</v>
      </c>
      <c r="N60" s="23">
        <v>1</v>
      </c>
      <c r="O60" s="26">
        <f t="shared" si="0"/>
        <v>211.45</v>
      </c>
      <c r="P60" s="27">
        <f t="shared" si="1"/>
        <v>211.45920000000001</v>
      </c>
      <c r="Q60" s="28">
        <f t="shared" si="2"/>
        <v>4.9899999999999807</v>
      </c>
      <c r="R60" s="29">
        <f t="shared" si="3"/>
        <v>2.4169330620943428E-2</v>
      </c>
      <c r="S60" s="25"/>
      <c r="T60" s="47">
        <f t="shared" si="4"/>
        <v>214.10069999999999</v>
      </c>
      <c r="U60" s="39">
        <f t="shared" si="5"/>
        <v>214.1</v>
      </c>
      <c r="V60" s="48">
        <f t="shared" si="6"/>
        <v>2.6407999999999845</v>
      </c>
      <c r="W60" s="49">
        <f t="shared" si="7"/>
        <v>1.2488461131036079E-2</v>
      </c>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row>
    <row r="61" spans="1:111" s="39" customFormat="1" ht="38.25" x14ac:dyDescent="0.25">
      <c r="A61" s="18" t="s">
        <v>805</v>
      </c>
      <c r="B61" s="35" t="s">
        <v>776</v>
      </c>
      <c r="C61" s="18" t="s">
        <v>880</v>
      </c>
      <c r="D61" s="18" t="s">
        <v>881</v>
      </c>
      <c r="E61" s="20">
        <v>206.46</v>
      </c>
      <c r="F61" s="21">
        <f>200</f>
        <v>200</v>
      </c>
      <c r="G61" s="21"/>
      <c r="H61" s="18" t="s">
        <v>798</v>
      </c>
      <c r="I61" s="23" t="s">
        <v>31</v>
      </c>
      <c r="J61" s="23" t="s">
        <v>31</v>
      </c>
      <c r="K61" s="33">
        <v>40544</v>
      </c>
      <c r="L61" s="18"/>
      <c r="M61" s="45">
        <v>1</v>
      </c>
      <c r="N61" s="23">
        <v>1</v>
      </c>
      <c r="O61" s="26">
        <f t="shared" si="0"/>
        <v>211.45</v>
      </c>
      <c r="P61" s="27">
        <f t="shared" si="1"/>
        <v>211.45920000000001</v>
      </c>
      <c r="Q61" s="28">
        <f t="shared" si="2"/>
        <v>4.9899999999999807</v>
      </c>
      <c r="R61" s="29">
        <f t="shared" si="3"/>
        <v>2.4169330620943428E-2</v>
      </c>
      <c r="S61" s="25"/>
      <c r="T61" s="47">
        <f t="shared" si="4"/>
        <v>214.10069999999999</v>
      </c>
      <c r="U61" s="39">
        <f t="shared" si="5"/>
        <v>214.1</v>
      </c>
      <c r="V61" s="48">
        <f t="shared" si="6"/>
        <v>2.6407999999999845</v>
      </c>
      <c r="W61" s="49">
        <f t="shared" si="7"/>
        <v>1.2488461131036079E-2</v>
      </c>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row>
    <row r="62" spans="1:111" s="39" customFormat="1" ht="38.25" x14ac:dyDescent="0.25">
      <c r="A62" s="18" t="s">
        <v>805</v>
      </c>
      <c r="B62" s="35" t="s">
        <v>776</v>
      </c>
      <c r="C62" s="18" t="s">
        <v>882</v>
      </c>
      <c r="D62" s="18" t="s">
        <v>883</v>
      </c>
      <c r="E62" s="20">
        <v>309.69</v>
      </c>
      <c r="F62" s="21">
        <v>350</v>
      </c>
      <c r="G62" s="21"/>
      <c r="H62" s="18" t="s">
        <v>798</v>
      </c>
      <c r="I62" s="23" t="s">
        <v>31</v>
      </c>
      <c r="J62" s="23" t="s">
        <v>31</v>
      </c>
      <c r="K62" s="33">
        <v>40544</v>
      </c>
      <c r="L62" s="18"/>
      <c r="M62" s="45">
        <v>1</v>
      </c>
      <c r="N62" s="23">
        <v>1</v>
      </c>
      <c r="O62" s="26">
        <f t="shared" si="0"/>
        <v>317.18</v>
      </c>
      <c r="P62" s="27">
        <f t="shared" si="1"/>
        <v>317.18880000000001</v>
      </c>
      <c r="Q62" s="28">
        <f t="shared" si="2"/>
        <v>7.4900000000000091</v>
      </c>
      <c r="R62" s="29">
        <f t="shared" si="3"/>
        <v>2.4185475798379055E-2</v>
      </c>
      <c r="S62" s="25"/>
      <c r="T62" s="47">
        <f t="shared" si="4"/>
        <v>321.15109999999999</v>
      </c>
      <c r="U62" s="39">
        <f t="shared" si="5"/>
        <v>321.15100000000001</v>
      </c>
      <c r="V62" s="48">
        <f t="shared" si="6"/>
        <v>3.9621999999999957</v>
      </c>
      <c r="W62" s="49">
        <f t="shared" si="7"/>
        <v>1.2491613827474348E-2</v>
      </c>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row>
    <row r="63" spans="1:111" s="39" customFormat="1" ht="38.25" x14ac:dyDescent="0.25">
      <c r="A63" s="18" t="s">
        <v>805</v>
      </c>
      <c r="B63" s="35" t="s">
        <v>776</v>
      </c>
      <c r="C63" s="18" t="s">
        <v>884</v>
      </c>
      <c r="D63" s="18" t="s">
        <v>883</v>
      </c>
      <c r="E63" s="20">
        <v>309.69</v>
      </c>
      <c r="F63" s="21">
        <v>350</v>
      </c>
      <c r="G63" s="21"/>
      <c r="H63" s="18" t="s">
        <v>798</v>
      </c>
      <c r="I63" s="23" t="s">
        <v>31</v>
      </c>
      <c r="J63" s="23" t="s">
        <v>31</v>
      </c>
      <c r="K63" s="33">
        <v>40544</v>
      </c>
      <c r="L63" s="18"/>
      <c r="M63" s="45">
        <v>1</v>
      </c>
      <c r="N63" s="23">
        <v>1</v>
      </c>
      <c r="O63" s="26">
        <f t="shared" si="0"/>
        <v>317.18</v>
      </c>
      <c r="P63" s="27">
        <f t="shared" si="1"/>
        <v>317.18880000000001</v>
      </c>
      <c r="Q63" s="28">
        <f t="shared" si="2"/>
        <v>7.4900000000000091</v>
      </c>
      <c r="R63" s="29">
        <f t="shared" si="3"/>
        <v>2.4185475798379055E-2</v>
      </c>
      <c r="S63" s="25"/>
      <c r="T63" s="47">
        <f t="shared" si="4"/>
        <v>321.15109999999999</v>
      </c>
      <c r="U63" s="39">
        <f t="shared" si="5"/>
        <v>321.15100000000001</v>
      </c>
      <c r="V63" s="48">
        <f t="shared" si="6"/>
        <v>3.9621999999999957</v>
      </c>
      <c r="W63" s="49">
        <f t="shared" si="7"/>
        <v>1.2491613827474348E-2</v>
      </c>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row>
    <row r="64" spans="1:111" s="39" customFormat="1" ht="38.25" x14ac:dyDescent="0.25">
      <c r="A64" s="18" t="s">
        <v>805</v>
      </c>
      <c r="B64" s="35" t="s">
        <v>776</v>
      </c>
      <c r="C64" s="18" t="s">
        <v>885</v>
      </c>
      <c r="D64" s="18" t="s">
        <v>883</v>
      </c>
      <c r="E64" s="20">
        <v>619.38</v>
      </c>
      <c r="F64" s="21">
        <v>600</v>
      </c>
      <c r="G64" s="21"/>
      <c r="H64" s="18" t="s">
        <v>798</v>
      </c>
      <c r="I64" s="23" t="s">
        <v>31</v>
      </c>
      <c r="J64" s="23" t="s">
        <v>31</v>
      </c>
      <c r="K64" s="33">
        <v>40544</v>
      </c>
      <c r="L64" s="18"/>
      <c r="M64" s="45">
        <v>1</v>
      </c>
      <c r="N64" s="23">
        <v>1</v>
      </c>
      <c r="O64" s="26">
        <f t="shared" si="0"/>
        <v>634.37</v>
      </c>
      <c r="P64" s="27">
        <f t="shared" si="1"/>
        <v>634.37760000000003</v>
      </c>
      <c r="Q64" s="28">
        <f t="shared" si="2"/>
        <v>14.990000000000009</v>
      </c>
      <c r="R64" s="29">
        <f t="shared" si="3"/>
        <v>2.420162097581454E-2</v>
      </c>
      <c r="S64" s="25"/>
      <c r="T64" s="47">
        <f t="shared" si="4"/>
        <v>642.30219999999997</v>
      </c>
      <c r="U64" s="39">
        <f t="shared" si="5"/>
        <v>642.30200000000002</v>
      </c>
      <c r="V64" s="48">
        <f t="shared" si="6"/>
        <v>7.9243999999999915</v>
      </c>
      <c r="W64" s="49">
        <f t="shared" si="7"/>
        <v>1.2491613827474348E-2</v>
      </c>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row>
    <row r="65" spans="1:195" s="39" customFormat="1" ht="38.25" x14ac:dyDescent="0.25">
      <c r="A65" s="18" t="s">
        <v>805</v>
      </c>
      <c r="B65" s="35" t="s">
        <v>776</v>
      </c>
      <c r="C65" s="18" t="s">
        <v>886</v>
      </c>
      <c r="D65" s="18" t="s">
        <v>887</v>
      </c>
      <c r="E65" s="20">
        <v>129.03</v>
      </c>
      <c r="F65" s="21">
        <v>125</v>
      </c>
      <c r="G65" s="21"/>
      <c r="H65" s="18" t="s">
        <v>798</v>
      </c>
      <c r="I65" s="23" t="s">
        <v>31</v>
      </c>
      <c r="J65" s="23" t="s">
        <v>31</v>
      </c>
      <c r="K65" s="33">
        <v>40544</v>
      </c>
      <c r="L65" s="18"/>
      <c r="M65" s="45">
        <v>1</v>
      </c>
      <c r="N65" s="23">
        <v>1</v>
      </c>
      <c r="O65" s="26">
        <f t="shared" si="0"/>
        <v>132.15</v>
      </c>
      <c r="P65" s="27">
        <f t="shared" si="1"/>
        <v>132.15430000000001</v>
      </c>
      <c r="Q65" s="28">
        <f t="shared" si="2"/>
        <v>3.1200000000000045</v>
      </c>
      <c r="R65" s="29">
        <f t="shared" si="3"/>
        <v>2.418042315740529E-2</v>
      </c>
      <c r="S65" s="25"/>
      <c r="T65" s="47">
        <f t="shared" si="4"/>
        <v>133.80520000000001</v>
      </c>
      <c r="U65" s="39">
        <f t="shared" si="5"/>
        <v>133.80500000000001</v>
      </c>
      <c r="V65" s="48">
        <f t="shared" si="6"/>
        <v>1.6507000000000005</v>
      </c>
      <c r="W65" s="49">
        <f t="shared" si="7"/>
        <v>1.2490702156494343E-2</v>
      </c>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row>
    <row r="66" spans="1:195" s="39" customFormat="1" ht="38.25" x14ac:dyDescent="0.25">
      <c r="A66" s="18" t="s">
        <v>805</v>
      </c>
      <c r="B66" s="35" t="s">
        <v>776</v>
      </c>
      <c r="C66" s="18" t="s">
        <v>888</v>
      </c>
      <c r="D66" s="18" t="s">
        <v>887</v>
      </c>
      <c r="E66" s="20">
        <v>206.46</v>
      </c>
      <c r="F66" s="21">
        <v>200</v>
      </c>
      <c r="G66" s="21"/>
      <c r="H66" s="18" t="s">
        <v>798</v>
      </c>
      <c r="I66" s="23" t="s">
        <v>31</v>
      </c>
      <c r="J66" s="23" t="s">
        <v>31</v>
      </c>
      <c r="K66" s="33">
        <v>40544</v>
      </c>
      <c r="L66" s="18"/>
      <c r="M66" s="45">
        <v>1</v>
      </c>
      <c r="N66" s="23">
        <v>1</v>
      </c>
      <c r="O66" s="26">
        <f t="shared" ref="O66:O87" si="8">IF(N66=1,INT(E66*$S$1*100)/100,E66)</f>
        <v>211.45</v>
      </c>
      <c r="P66" s="27">
        <f t="shared" ref="P66:P87" si="9">IF(N66=1,INT(E66*$S$1*10000)/10000,E66)</f>
        <v>211.45920000000001</v>
      </c>
      <c r="Q66" s="28">
        <f t="shared" ref="Q66:Q87" si="10">O66-E66</f>
        <v>4.9899999999999807</v>
      </c>
      <c r="R66" s="29">
        <f t="shared" ref="R66:R87" si="11">IF(E66&lt;&gt;0,Q66/E66,0)</f>
        <v>2.4169330620943428E-2</v>
      </c>
      <c r="S66" s="25"/>
      <c r="T66" s="47">
        <f t="shared" ref="T66:T81" si="12">IF(N66=1,ROUND(P66*$X$1*100,2)/100,P66)</f>
        <v>214.10069999999999</v>
      </c>
      <c r="U66" s="39">
        <f t="shared" ref="U66:U81" si="13">IF(N66=1,INT(P66*$X$1*1000)/1000,P66)</f>
        <v>214.1</v>
      </c>
      <c r="V66" s="48">
        <f t="shared" ref="V66:V81" si="14">U66-P66</f>
        <v>2.6407999999999845</v>
      </c>
      <c r="W66" s="49">
        <f t="shared" ref="W66:W81" si="15">IF(P66&lt;&gt;0,V66/P66,0)</f>
        <v>1.2488461131036079E-2</v>
      </c>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row>
    <row r="67" spans="1:195" s="39" customFormat="1" ht="38.25" x14ac:dyDescent="0.25">
      <c r="A67" s="18" t="s">
        <v>805</v>
      </c>
      <c r="B67" s="35" t="s">
        <v>776</v>
      </c>
      <c r="C67" s="18" t="s">
        <v>889</v>
      </c>
      <c r="D67" s="18" t="s">
        <v>890</v>
      </c>
      <c r="E67" s="20">
        <v>309.69</v>
      </c>
      <c r="F67" s="21">
        <f>300</f>
        <v>300</v>
      </c>
      <c r="G67" s="21"/>
      <c r="H67" s="18" t="s">
        <v>798</v>
      </c>
      <c r="I67" s="23" t="s">
        <v>31</v>
      </c>
      <c r="J67" s="23" t="s">
        <v>31</v>
      </c>
      <c r="K67" s="33">
        <v>40544</v>
      </c>
      <c r="L67" s="18"/>
      <c r="M67" s="45">
        <v>1</v>
      </c>
      <c r="N67" s="23">
        <v>1</v>
      </c>
      <c r="O67" s="26">
        <f t="shared" si="8"/>
        <v>317.18</v>
      </c>
      <c r="P67" s="27">
        <f t="shared" si="9"/>
        <v>317.18880000000001</v>
      </c>
      <c r="Q67" s="28">
        <f t="shared" si="10"/>
        <v>7.4900000000000091</v>
      </c>
      <c r="R67" s="29">
        <f t="shared" si="11"/>
        <v>2.4185475798379055E-2</v>
      </c>
      <c r="S67" s="25"/>
      <c r="T67" s="47">
        <f t="shared" si="12"/>
        <v>321.15109999999999</v>
      </c>
      <c r="U67" s="39">
        <f t="shared" si="13"/>
        <v>321.15100000000001</v>
      </c>
      <c r="V67" s="48">
        <f t="shared" si="14"/>
        <v>3.9621999999999957</v>
      </c>
      <c r="W67" s="49">
        <f t="shared" si="15"/>
        <v>1.2491613827474348E-2</v>
      </c>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row>
    <row r="68" spans="1:195" s="39" customFormat="1" ht="38.25" x14ac:dyDescent="0.25">
      <c r="A68" s="18" t="s">
        <v>805</v>
      </c>
      <c r="B68" s="35" t="s">
        <v>776</v>
      </c>
      <c r="C68" s="18" t="s">
        <v>891</v>
      </c>
      <c r="D68" s="18" t="s">
        <v>892</v>
      </c>
      <c r="E68" s="20">
        <v>309.69</v>
      </c>
      <c r="F68" s="21">
        <f>300</f>
        <v>300</v>
      </c>
      <c r="G68" s="21"/>
      <c r="H68" s="18" t="s">
        <v>798</v>
      </c>
      <c r="I68" s="23" t="s">
        <v>31</v>
      </c>
      <c r="J68" s="23" t="s">
        <v>31</v>
      </c>
      <c r="K68" s="33">
        <v>40544</v>
      </c>
      <c r="L68" s="18"/>
      <c r="M68" s="45">
        <v>1</v>
      </c>
      <c r="N68" s="23">
        <v>1</v>
      </c>
      <c r="O68" s="26">
        <f t="shared" si="8"/>
        <v>317.18</v>
      </c>
      <c r="P68" s="27">
        <f t="shared" si="9"/>
        <v>317.18880000000001</v>
      </c>
      <c r="Q68" s="28">
        <f t="shared" si="10"/>
        <v>7.4900000000000091</v>
      </c>
      <c r="R68" s="29">
        <f t="shared" si="11"/>
        <v>2.4185475798379055E-2</v>
      </c>
      <c r="S68" s="25"/>
      <c r="T68" s="47">
        <f t="shared" si="12"/>
        <v>321.15109999999999</v>
      </c>
      <c r="U68" s="39">
        <f t="shared" si="13"/>
        <v>321.15100000000001</v>
      </c>
      <c r="V68" s="48">
        <f t="shared" si="14"/>
        <v>3.9621999999999957</v>
      </c>
      <c r="W68" s="49">
        <f t="shared" si="15"/>
        <v>1.2491613827474348E-2</v>
      </c>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row>
    <row r="69" spans="1:195" ht="38.25" x14ac:dyDescent="0.25">
      <c r="A69" s="18" t="s">
        <v>805</v>
      </c>
      <c r="B69" s="35" t="s">
        <v>776</v>
      </c>
      <c r="C69" s="18" t="s">
        <v>893</v>
      </c>
      <c r="D69" s="18" t="s">
        <v>894</v>
      </c>
      <c r="E69" s="20">
        <v>129.03</v>
      </c>
      <c r="F69" s="21">
        <f>125</f>
        <v>125</v>
      </c>
      <c r="H69" s="18" t="s">
        <v>798</v>
      </c>
      <c r="I69" s="23" t="s">
        <v>31</v>
      </c>
      <c r="J69" s="23" t="s">
        <v>31</v>
      </c>
      <c r="K69" s="33">
        <v>40544</v>
      </c>
      <c r="M69" s="45">
        <v>1</v>
      </c>
      <c r="N69" s="23">
        <v>1</v>
      </c>
      <c r="O69" s="26">
        <f t="shared" si="8"/>
        <v>132.15</v>
      </c>
      <c r="P69" s="27">
        <f t="shared" si="9"/>
        <v>132.15430000000001</v>
      </c>
      <c r="Q69" s="28">
        <f t="shared" si="10"/>
        <v>3.1200000000000045</v>
      </c>
      <c r="R69" s="29">
        <f t="shared" si="11"/>
        <v>2.418042315740529E-2</v>
      </c>
      <c r="S69" s="25"/>
      <c r="T69" s="47">
        <f t="shared" si="12"/>
        <v>133.80520000000001</v>
      </c>
      <c r="U69" s="39">
        <f t="shared" si="13"/>
        <v>133.80500000000001</v>
      </c>
      <c r="V69" s="48">
        <f t="shared" si="14"/>
        <v>1.6507000000000005</v>
      </c>
      <c r="W69" s="49">
        <f t="shared" si="15"/>
        <v>1.2490702156494343E-2</v>
      </c>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row>
    <row r="70" spans="1:195" ht="38.25" x14ac:dyDescent="0.25">
      <c r="A70" s="18" t="s">
        <v>805</v>
      </c>
      <c r="B70" s="35" t="s">
        <v>776</v>
      </c>
      <c r="C70" s="18" t="s">
        <v>895</v>
      </c>
      <c r="D70" s="18" t="s">
        <v>896</v>
      </c>
      <c r="E70" s="20">
        <v>619.38</v>
      </c>
      <c r="F70" s="21">
        <v>600</v>
      </c>
      <c r="H70" s="18" t="s">
        <v>798</v>
      </c>
      <c r="I70" s="23" t="s">
        <v>31</v>
      </c>
      <c r="J70" s="23" t="s">
        <v>31</v>
      </c>
      <c r="K70" s="33">
        <v>40544</v>
      </c>
      <c r="M70" s="45">
        <v>1</v>
      </c>
      <c r="N70" s="23">
        <v>1</v>
      </c>
      <c r="O70" s="26">
        <f t="shared" si="8"/>
        <v>634.37</v>
      </c>
      <c r="P70" s="27">
        <f t="shared" si="9"/>
        <v>634.37760000000003</v>
      </c>
      <c r="Q70" s="28">
        <f t="shared" si="10"/>
        <v>14.990000000000009</v>
      </c>
      <c r="R70" s="29">
        <f t="shared" si="11"/>
        <v>2.420162097581454E-2</v>
      </c>
      <c r="S70" s="25"/>
      <c r="T70" s="47">
        <f t="shared" si="12"/>
        <v>642.30219999999997</v>
      </c>
      <c r="U70" s="39">
        <f t="shared" si="13"/>
        <v>642.30200000000002</v>
      </c>
      <c r="V70" s="48">
        <f t="shared" si="14"/>
        <v>7.9243999999999915</v>
      </c>
      <c r="W70" s="49">
        <f t="shared" si="15"/>
        <v>1.2491613827474348E-2</v>
      </c>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row>
    <row r="71" spans="1:195" ht="51" x14ac:dyDescent="0.25">
      <c r="A71" s="18" t="s">
        <v>805</v>
      </c>
      <c r="B71" s="35" t="s">
        <v>776</v>
      </c>
      <c r="C71" s="18" t="s">
        <v>897</v>
      </c>
      <c r="D71" s="18" t="s">
        <v>898</v>
      </c>
      <c r="E71" s="20">
        <v>309.69</v>
      </c>
      <c r="F71" s="21">
        <v>300</v>
      </c>
      <c r="H71" s="18" t="s">
        <v>798</v>
      </c>
      <c r="I71" s="23" t="s">
        <v>31</v>
      </c>
      <c r="J71" s="23" t="s">
        <v>31</v>
      </c>
      <c r="K71" s="33">
        <v>40544</v>
      </c>
      <c r="M71" s="45">
        <v>1</v>
      </c>
      <c r="N71" s="23">
        <v>1</v>
      </c>
      <c r="O71" s="26">
        <f t="shared" si="8"/>
        <v>317.18</v>
      </c>
      <c r="P71" s="27">
        <f t="shared" si="9"/>
        <v>317.18880000000001</v>
      </c>
      <c r="Q71" s="28">
        <f t="shared" si="10"/>
        <v>7.4900000000000091</v>
      </c>
      <c r="R71" s="29">
        <f t="shared" si="11"/>
        <v>2.4185475798379055E-2</v>
      </c>
      <c r="S71" s="25"/>
      <c r="T71" s="47">
        <f t="shared" si="12"/>
        <v>321.15109999999999</v>
      </c>
      <c r="U71" s="39">
        <f t="shared" si="13"/>
        <v>321.15100000000001</v>
      </c>
      <c r="V71" s="48">
        <f t="shared" si="14"/>
        <v>3.9621999999999957</v>
      </c>
      <c r="W71" s="49">
        <f t="shared" si="15"/>
        <v>1.2491613827474348E-2</v>
      </c>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row>
    <row r="72" spans="1:195" ht="51" x14ac:dyDescent="0.25">
      <c r="A72" s="18" t="s">
        <v>805</v>
      </c>
      <c r="B72" s="35" t="s">
        <v>776</v>
      </c>
      <c r="C72" s="18" t="s">
        <v>899</v>
      </c>
      <c r="D72" s="18" t="s">
        <v>898</v>
      </c>
      <c r="E72" s="20">
        <v>412.92</v>
      </c>
      <c r="F72" s="21">
        <v>400</v>
      </c>
      <c r="H72" s="18" t="s">
        <v>798</v>
      </c>
      <c r="I72" s="23" t="s">
        <v>31</v>
      </c>
      <c r="J72" s="23" t="s">
        <v>31</v>
      </c>
      <c r="K72" s="33">
        <v>40544</v>
      </c>
      <c r="M72" s="45">
        <v>1</v>
      </c>
      <c r="N72" s="23">
        <v>1</v>
      </c>
      <c r="O72" s="26">
        <f t="shared" si="8"/>
        <v>422.91</v>
      </c>
      <c r="P72" s="27">
        <f t="shared" si="9"/>
        <v>422.91840000000002</v>
      </c>
      <c r="Q72" s="28">
        <f t="shared" si="10"/>
        <v>9.9900000000000091</v>
      </c>
      <c r="R72" s="29">
        <f t="shared" si="11"/>
        <v>2.4193548387096794E-2</v>
      </c>
      <c r="S72" s="25"/>
      <c r="T72" s="47">
        <f t="shared" si="12"/>
        <v>428.20150000000001</v>
      </c>
      <c r="U72" s="39">
        <f t="shared" si="13"/>
        <v>428.20100000000002</v>
      </c>
      <c r="V72" s="48">
        <f t="shared" si="14"/>
        <v>5.2826000000000022</v>
      </c>
      <c r="W72" s="49">
        <f t="shared" si="15"/>
        <v>1.2490825653364814E-2</v>
      </c>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row>
    <row r="73" spans="1:195" ht="51" x14ac:dyDescent="0.25">
      <c r="A73" s="18" t="s">
        <v>805</v>
      </c>
      <c r="B73" s="35" t="s">
        <v>776</v>
      </c>
      <c r="C73" s="18" t="s">
        <v>900</v>
      </c>
      <c r="D73" s="18" t="s">
        <v>898</v>
      </c>
      <c r="E73" s="20">
        <v>206.46</v>
      </c>
      <c r="F73" s="21">
        <v>200</v>
      </c>
      <c r="H73" s="18" t="s">
        <v>798</v>
      </c>
      <c r="I73" s="23" t="s">
        <v>31</v>
      </c>
      <c r="J73" s="23" t="s">
        <v>31</v>
      </c>
      <c r="K73" s="33">
        <v>40544</v>
      </c>
      <c r="M73" s="45">
        <v>1</v>
      </c>
      <c r="N73" s="23">
        <v>1</v>
      </c>
      <c r="O73" s="26">
        <f t="shared" si="8"/>
        <v>211.45</v>
      </c>
      <c r="P73" s="27">
        <f t="shared" si="9"/>
        <v>211.45920000000001</v>
      </c>
      <c r="Q73" s="28">
        <f t="shared" si="10"/>
        <v>4.9899999999999807</v>
      </c>
      <c r="R73" s="29">
        <f t="shared" si="11"/>
        <v>2.4169330620943428E-2</v>
      </c>
      <c r="S73" s="25"/>
      <c r="T73" s="47">
        <f t="shared" si="12"/>
        <v>214.10069999999999</v>
      </c>
      <c r="U73" s="39">
        <f t="shared" si="13"/>
        <v>214.1</v>
      </c>
      <c r="V73" s="48">
        <f t="shared" si="14"/>
        <v>2.6407999999999845</v>
      </c>
      <c r="W73" s="49">
        <f t="shared" si="15"/>
        <v>1.2488461131036079E-2</v>
      </c>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row>
    <row r="74" spans="1:195" ht="51" x14ac:dyDescent="0.25">
      <c r="A74" s="18" t="s">
        <v>805</v>
      </c>
      <c r="B74" s="35" t="s">
        <v>776</v>
      </c>
      <c r="C74" s="18" t="s">
        <v>901</v>
      </c>
      <c r="D74" s="18" t="s">
        <v>902</v>
      </c>
      <c r="E74" s="20">
        <v>619.38</v>
      </c>
      <c r="F74" s="21">
        <v>600</v>
      </c>
      <c r="H74" s="18" t="s">
        <v>798</v>
      </c>
      <c r="I74" s="23" t="s">
        <v>31</v>
      </c>
      <c r="J74" s="23" t="s">
        <v>31</v>
      </c>
      <c r="K74" s="33">
        <v>40544</v>
      </c>
      <c r="M74" s="45">
        <v>1</v>
      </c>
      <c r="N74" s="23">
        <v>1</v>
      </c>
      <c r="O74" s="26">
        <f t="shared" si="8"/>
        <v>634.37</v>
      </c>
      <c r="P74" s="27">
        <f t="shared" si="9"/>
        <v>634.37760000000003</v>
      </c>
      <c r="Q74" s="28">
        <f t="shared" si="10"/>
        <v>14.990000000000009</v>
      </c>
      <c r="R74" s="29">
        <f t="shared" si="11"/>
        <v>2.420162097581454E-2</v>
      </c>
      <c r="S74" s="25"/>
      <c r="T74" s="47">
        <f t="shared" si="12"/>
        <v>642.30219999999997</v>
      </c>
      <c r="U74" s="39">
        <f t="shared" si="13"/>
        <v>642.30200000000002</v>
      </c>
      <c r="V74" s="48">
        <f t="shared" si="14"/>
        <v>7.9243999999999915</v>
      </c>
      <c r="W74" s="49">
        <f t="shared" si="15"/>
        <v>1.2491613827474348E-2</v>
      </c>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row>
    <row r="75" spans="1:195" ht="38.25" x14ac:dyDescent="0.25">
      <c r="A75" s="18" t="s">
        <v>805</v>
      </c>
      <c r="B75" s="35" t="s">
        <v>776</v>
      </c>
      <c r="C75" s="18" t="s">
        <v>903</v>
      </c>
      <c r="D75" s="18" t="s">
        <v>904</v>
      </c>
      <c r="E75" s="20">
        <v>206.46</v>
      </c>
      <c r="F75" s="21">
        <f>200</f>
        <v>200</v>
      </c>
      <c r="H75" s="18" t="s">
        <v>798</v>
      </c>
      <c r="I75" s="23" t="s">
        <v>31</v>
      </c>
      <c r="J75" s="23" t="s">
        <v>31</v>
      </c>
      <c r="K75" s="33">
        <v>40544</v>
      </c>
      <c r="M75" s="45">
        <v>1</v>
      </c>
      <c r="N75" s="23">
        <v>1</v>
      </c>
      <c r="O75" s="26">
        <f t="shared" si="8"/>
        <v>211.45</v>
      </c>
      <c r="P75" s="27">
        <f t="shared" si="9"/>
        <v>211.45920000000001</v>
      </c>
      <c r="Q75" s="28">
        <f t="shared" si="10"/>
        <v>4.9899999999999807</v>
      </c>
      <c r="R75" s="29">
        <f t="shared" si="11"/>
        <v>2.4169330620943428E-2</v>
      </c>
      <c r="S75" s="25"/>
      <c r="T75" s="47">
        <f t="shared" si="12"/>
        <v>214.10069999999999</v>
      </c>
      <c r="U75" s="39">
        <f t="shared" si="13"/>
        <v>214.1</v>
      </c>
      <c r="V75" s="48">
        <f t="shared" si="14"/>
        <v>2.6407999999999845</v>
      </c>
      <c r="W75" s="49">
        <f t="shared" si="15"/>
        <v>1.2488461131036079E-2</v>
      </c>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row>
    <row r="76" spans="1:195" ht="38.25" x14ac:dyDescent="0.25">
      <c r="A76" s="18" t="s">
        <v>805</v>
      </c>
      <c r="B76" s="35" t="s">
        <v>776</v>
      </c>
      <c r="C76" s="18" t="s">
        <v>905</v>
      </c>
      <c r="D76" s="18" t="s">
        <v>906</v>
      </c>
      <c r="E76" s="20">
        <v>206.46</v>
      </c>
      <c r="F76" s="21">
        <f>200</f>
        <v>200</v>
      </c>
      <c r="H76" s="18" t="s">
        <v>798</v>
      </c>
      <c r="I76" s="23" t="s">
        <v>31</v>
      </c>
      <c r="J76" s="23" t="s">
        <v>31</v>
      </c>
      <c r="K76" s="33">
        <v>40544</v>
      </c>
      <c r="M76" s="45">
        <v>1</v>
      </c>
      <c r="N76" s="23">
        <v>1</v>
      </c>
      <c r="O76" s="26">
        <f t="shared" si="8"/>
        <v>211.45</v>
      </c>
      <c r="P76" s="27">
        <f t="shared" si="9"/>
        <v>211.45920000000001</v>
      </c>
      <c r="Q76" s="28">
        <f t="shared" si="10"/>
        <v>4.9899999999999807</v>
      </c>
      <c r="R76" s="29">
        <f t="shared" si="11"/>
        <v>2.4169330620943428E-2</v>
      </c>
      <c r="S76" s="25"/>
      <c r="T76" s="47">
        <f t="shared" si="12"/>
        <v>214.10069999999999</v>
      </c>
      <c r="U76" s="39">
        <f t="shared" si="13"/>
        <v>214.1</v>
      </c>
      <c r="V76" s="48">
        <f t="shared" si="14"/>
        <v>2.6407999999999845</v>
      </c>
      <c r="W76" s="49">
        <f t="shared" si="15"/>
        <v>1.2488461131036079E-2</v>
      </c>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row>
    <row r="77" spans="1:195" ht="38.25" x14ac:dyDescent="0.25">
      <c r="A77" s="18" t="s">
        <v>805</v>
      </c>
      <c r="B77" s="35" t="s">
        <v>776</v>
      </c>
      <c r="C77" s="18" t="s">
        <v>907</v>
      </c>
      <c r="D77" s="18" t="s">
        <v>908</v>
      </c>
      <c r="E77" s="20">
        <v>206.46</v>
      </c>
      <c r="F77" s="21">
        <f>200</f>
        <v>200</v>
      </c>
      <c r="H77" s="18" t="s">
        <v>798</v>
      </c>
      <c r="I77" s="23" t="s">
        <v>31</v>
      </c>
      <c r="J77" s="23" t="s">
        <v>31</v>
      </c>
      <c r="K77" s="33">
        <v>40544</v>
      </c>
      <c r="M77" s="45">
        <v>1</v>
      </c>
      <c r="N77" s="23">
        <v>1</v>
      </c>
      <c r="O77" s="26">
        <f t="shared" si="8"/>
        <v>211.45</v>
      </c>
      <c r="P77" s="27">
        <f t="shared" si="9"/>
        <v>211.45920000000001</v>
      </c>
      <c r="Q77" s="28">
        <f t="shared" si="10"/>
        <v>4.9899999999999807</v>
      </c>
      <c r="R77" s="29">
        <f t="shared" si="11"/>
        <v>2.4169330620943428E-2</v>
      </c>
      <c r="S77" s="25"/>
      <c r="T77" s="47">
        <f t="shared" si="12"/>
        <v>214.10069999999999</v>
      </c>
      <c r="U77" s="39">
        <f t="shared" si="13"/>
        <v>214.1</v>
      </c>
      <c r="V77" s="48">
        <f t="shared" si="14"/>
        <v>2.6407999999999845</v>
      </c>
      <c r="W77" s="49">
        <f t="shared" si="15"/>
        <v>1.2488461131036079E-2</v>
      </c>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row>
    <row r="78" spans="1:195" ht="38.25" x14ac:dyDescent="0.25">
      <c r="A78" s="18" t="s">
        <v>805</v>
      </c>
      <c r="B78" s="35" t="s">
        <v>776</v>
      </c>
      <c r="C78" s="18" t="s">
        <v>909</v>
      </c>
      <c r="D78" s="18" t="s">
        <v>910</v>
      </c>
      <c r="E78" s="20">
        <v>206.46</v>
      </c>
      <c r="F78" s="21">
        <f>200</f>
        <v>200</v>
      </c>
      <c r="H78" s="18" t="s">
        <v>798</v>
      </c>
      <c r="I78" s="23" t="s">
        <v>31</v>
      </c>
      <c r="J78" s="23" t="s">
        <v>31</v>
      </c>
      <c r="K78" s="33">
        <v>40544</v>
      </c>
      <c r="M78" s="45">
        <v>1</v>
      </c>
      <c r="N78" s="23">
        <v>1</v>
      </c>
      <c r="O78" s="26">
        <f t="shared" si="8"/>
        <v>211.45</v>
      </c>
      <c r="P78" s="27">
        <f t="shared" si="9"/>
        <v>211.45920000000001</v>
      </c>
      <c r="Q78" s="28">
        <f t="shared" si="10"/>
        <v>4.9899999999999807</v>
      </c>
      <c r="R78" s="29">
        <f t="shared" si="11"/>
        <v>2.4169330620943428E-2</v>
      </c>
      <c r="S78" s="25"/>
      <c r="T78" s="47">
        <f t="shared" si="12"/>
        <v>214.10069999999999</v>
      </c>
      <c r="U78" s="39">
        <f t="shared" si="13"/>
        <v>214.1</v>
      </c>
      <c r="V78" s="48">
        <f t="shared" si="14"/>
        <v>2.6407999999999845</v>
      </c>
      <c r="W78" s="49">
        <f t="shared" si="15"/>
        <v>1.2488461131036079E-2</v>
      </c>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row>
    <row r="79" spans="1:195" ht="38.25" x14ac:dyDescent="0.25">
      <c r="A79" s="18" t="s">
        <v>805</v>
      </c>
      <c r="B79" s="35" t="s">
        <v>776</v>
      </c>
      <c r="C79" s="18" t="s">
        <v>911</v>
      </c>
      <c r="D79" s="18" t="s">
        <v>912</v>
      </c>
      <c r="E79" s="20">
        <v>206.46</v>
      </c>
      <c r="F79" s="21">
        <f>200</f>
        <v>200</v>
      </c>
      <c r="H79" s="18" t="s">
        <v>798</v>
      </c>
      <c r="I79" s="23" t="s">
        <v>31</v>
      </c>
      <c r="J79" s="23" t="s">
        <v>31</v>
      </c>
      <c r="K79" s="33">
        <v>40544</v>
      </c>
      <c r="M79" s="45">
        <v>1</v>
      </c>
      <c r="N79" s="23">
        <v>1</v>
      </c>
      <c r="O79" s="26">
        <f t="shared" si="8"/>
        <v>211.45</v>
      </c>
      <c r="P79" s="27">
        <f t="shared" si="9"/>
        <v>211.45920000000001</v>
      </c>
      <c r="Q79" s="28">
        <f t="shared" si="10"/>
        <v>4.9899999999999807</v>
      </c>
      <c r="R79" s="29">
        <f t="shared" si="11"/>
        <v>2.4169330620943428E-2</v>
      </c>
      <c r="S79" s="25"/>
      <c r="T79" s="47">
        <f t="shared" si="12"/>
        <v>214.10069999999999</v>
      </c>
      <c r="U79" s="39">
        <f t="shared" si="13"/>
        <v>214.1</v>
      </c>
      <c r="V79" s="48">
        <f t="shared" si="14"/>
        <v>2.6407999999999845</v>
      </c>
      <c r="W79" s="49">
        <f t="shared" si="15"/>
        <v>1.2488461131036079E-2</v>
      </c>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row>
    <row r="80" spans="1:195" ht="38.25" x14ac:dyDescent="0.25">
      <c r="A80" s="18" t="s">
        <v>805</v>
      </c>
      <c r="B80" s="35" t="s">
        <v>776</v>
      </c>
      <c r="C80" s="18" t="s">
        <v>913</v>
      </c>
      <c r="D80" s="18" t="s">
        <v>914</v>
      </c>
      <c r="E80" s="20">
        <v>206.46</v>
      </c>
      <c r="F80" s="21">
        <f>200</f>
        <v>200</v>
      </c>
      <c r="H80" s="18" t="s">
        <v>798</v>
      </c>
      <c r="I80" s="23" t="s">
        <v>31</v>
      </c>
      <c r="J80" s="23" t="s">
        <v>31</v>
      </c>
      <c r="K80" s="33">
        <v>40544</v>
      </c>
      <c r="M80" s="45">
        <v>1</v>
      </c>
      <c r="N80" s="23">
        <v>1</v>
      </c>
      <c r="O80" s="26">
        <f t="shared" si="8"/>
        <v>211.45</v>
      </c>
      <c r="P80" s="27">
        <f t="shared" si="9"/>
        <v>211.45920000000001</v>
      </c>
      <c r="Q80" s="28">
        <f t="shared" si="10"/>
        <v>4.9899999999999807</v>
      </c>
      <c r="R80" s="29">
        <f t="shared" si="11"/>
        <v>2.4169330620943428E-2</v>
      </c>
      <c r="S80" s="25"/>
      <c r="T80" s="47">
        <f t="shared" si="12"/>
        <v>214.10069999999999</v>
      </c>
      <c r="U80" s="39">
        <f t="shared" si="13"/>
        <v>214.1</v>
      </c>
      <c r="V80" s="48">
        <f t="shared" si="14"/>
        <v>2.6407999999999845</v>
      </c>
      <c r="W80" s="49">
        <f t="shared" si="15"/>
        <v>1.2488461131036079E-2</v>
      </c>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row>
    <row r="81" spans="1:195" ht="38.25" x14ac:dyDescent="0.25">
      <c r="A81" s="18" t="s">
        <v>805</v>
      </c>
      <c r="B81" s="35" t="s">
        <v>776</v>
      </c>
      <c r="C81" s="18" t="s">
        <v>915</v>
      </c>
      <c r="D81" s="18" t="s">
        <v>916</v>
      </c>
      <c r="E81" s="20">
        <v>206.46</v>
      </c>
      <c r="F81" s="21">
        <f>200</f>
        <v>200</v>
      </c>
      <c r="H81" s="18" t="s">
        <v>798</v>
      </c>
      <c r="I81" s="23" t="s">
        <v>31</v>
      </c>
      <c r="J81" s="23" t="s">
        <v>31</v>
      </c>
      <c r="K81" s="33">
        <v>40544</v>
      </c>
      <c r="M81" s="45">
        <v>1</v>
      </c>
      <c r="N81" s="23">
        <v>1</v>
      </c>
      <c r="O81" s="26">
        <f t="shared" si="8"/>
        <v>211.45</v>
      </c>
      <c r="P81" s="27">
        <f t="shared" si="9"/>
        <v>211.45920000000001</v>
      </c>
      <c r="Q81" s="28">
        <f t="shared" si="10"/>
        <v>4.9899999999999807</v>
      </c>
      <c r="R81" s="29">
        <f t="shared" si="11"/>
        <v>2.4169330620943428E-2</v>
      </c>
      <c r="S81" s="25"/>
      <c r="T81" s="47">
        <f t="shared" si="12"/>
        <v>214.10069999999999</v>
      </c>
      <c r="U81" s="39">
        <f t="shared" si="13"/>
        <v>214.1</v>
      </c>
      <c r="V81" s="48">
        <f t="shared" si="14"/>
        <v>2.6407999999999845</v>
      </c>
      <c r="W81" s="49">
        <f t="shared" si="15"/>
        <v>1.2488461131036079E-2</v>
      </c>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row>
    <row r="82" spans="1:195" ht="89.25" x14ac:dyDescent="0.25">
      <c r="A82" s="35" t="s">
        <v>917</v>
      </c>
      <c r="B82" s="35" t="s">
        <v>776</v>
      </c>
      <c r="C82" s="22" t="s">
        <v>918</v>
      </c>
      <c r="D82" s="36" t="s">
        <v>919</v>
      </c>
      <c r="E82" s="20">
        <v>15</v>
      </c>
      <c r="F82" s="38">
        <v>15</v>
      </c>
      <c r="G82" s="25"/>
      <c r="H82" s="36" t="s">
        <v>920</v>
      </c>
      <c r="I82" s="97" t="s">
        <v>26</v>
      </c>
      <c r="J82" s="97" t="s">
        <v>26</v>
      </c>
      <c r="K82" s="23" t="s">
        <v>27</v>
      </c>
      <c r="M82" s="24" t="s">
        <v>921</v>
      </c>
      <c r="N82" s="25">
        <v>4</v>
      </c>
      <c r="O82" s="26">
        <f t="shared" si="8"/>
        <v>15</v>
      </c>
      <c r="P82" s="27">
        <f t="shared" si="9"/>
        <v>15</v>
      </c>
      <c r="Q82" s="28">
        <f t="shared" si="10"/>
        <v>0</v>
      </c>
      <c r="R82" s="29">
        <f t="shared" si="11"/>
        <v>0</v>
      </c>
      <c r="S82" s="25"/>
      <c r="T82" s="31">
        <f t="shared" ref="T82:W83" si="16">O82</f>
        <v>15</v>
      </c>
      <c r="U82" s="32">
        <f t="shared" si="16"/>
        <v>15</v>
      </c>
      <c r="V82" s="32">
        <f t="shared" si="16"/>
        <v>0</v>
      </c>
      <c r="W82" s="32">
        <f t="shared" si="16"/>
        <v>0</v>
      </c>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row>
    <row r="83" spans="1:195" ht="89.25" x14ac:dyDescent="0.25">
      <c r="A83" s="35" t="s">
        <v>917</v>
      </c>
      <c r="B83" s="35" t="s">
        <v>776</v>
      </c>
      <c r="C83" s="22" t="s">
        <v>922</v>
      </c>
      <c r="D83" s="36" t="s">
        <v>919</v>
      </c>
      <c r="E83" s="20">
        <v>5000</v>
      </c>
      <c r="F83" s="38">
        <v>5000</v>
      </c>
      <c r="G83" s="25"/>
      <c r="H83" s="36" t="s">
        <v>920</v>
      </c>
      <c r="I83" s="97" t="s">
        <v>26</v>
      </c>
      <c r="J83" s="97" t="s">
        <v>26</v>
      </c>
      <c r="K83" s="23" t="s">
        <v>27</v>
      </c>
      <c r="M83" s="24" t="s">
        <v>923</v>
      </c>
      <c r="N83" s="25">
        <v>4</v>
      </c>
      <c r="O83" s="26">
        <f t="shared" si="8"/>
        <v>5000</v>
      </c>
      <c r="P83" s="27">
        <f t="shared" si="9"/>
        <v>5000</v>
      </c>
      <c r="Q83" s="28">
        <f t="shared" si="10"/>
        <v>0</v>
      </c>
      <c r="R83" s="29">
        <f t="shared" si="11"/>
        <v>0</v>
      </c>
      <c r="S83" s="25"/>
      <c r="T83" s="31">
        <f t="shared" si="16"/>
        <v>5000</v>
      </c>
      <c r="U83" s="32">
        <f t="shared" si="16"/>
        <v>5000</v>
      </c>
      <c r="V83" s="32">
        <f t="shared" si="16"/>
        <v>0</v>
      </c>
      <c r="W83" s="32">
        <f t="shared" si="16"/>
        <v>0</v>
      </c>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row>
    <row r="84" spans="1:195" ht="38.25" x14ac:dyDescent="0.25">
      <c r="A84" s="18" t="s">
        <v>924</v>
      </c>
      <c r="B84" s="35" t="s">
        <v>776</v>
      </c>
      <c r="C84" s="18" t="s">
        <v>925</v>
      </c>
      <c r="D84" s="18" t="s">
        <v>926</v>
      </c>
      <c r="E84" s="20">
        <v>64.510000000000005</v>
      </c>
      <c r="F84" s="21">
        <v>62.5</v>
      </c>
      <c r="H84" s="18" t="s">
        <v>798</v>
      </c>
      <c r="I84" s="23" t="s">
        <v>31</v>
      </c>
      <c r="J84" s="23" t="s">
        <v>31</v>
      </c>
      <c r="K84" s="33">
        <v>40544</v>
      </c>
      <c r="M84" s="24">
        <v>3</v>
      </c>
      <c r="N84" s="23">
        <v>1</v>
      </c>
      <c r="O84" s="26">
        <f t="shared" si="8"/>
        <v>66.069999999999993</v>
      </c>
      <c r="P84" s="27">
        <f t="shared" si="9"/>
        <v>66.072000000000003</v>
      </c>
      <c r="Q84" s="28">
        <f t="shared" si="10"/>
        <v>1.5599999999999881</v>
      </c>
      <c r="R84" s="29">
        <f t="shared" si="11"/>
        <v>2.4182297318245047E-2</v>
      </c>
      <c r="S84" s="25"/>
      <c r="T84" s="47">
        <f>IF(N84=1,ROUND(P84*$X$1*100,2)/100,P84)</f>
        <v>66.897400000000005</v>
      </c>
      <c r="U84" s="39">
        <f>IF(N84=1,INT(P84*$X$1*1000)/1000,P84)</f>
        <v>66.897000000000006</v>
      </c>
      <c r="V84" s="48">
        <f>U84-P84</f>
        <v>0.82500000000000284</v>
      </c>
      <c r="W84" s="49">
        <f>IF(P84&lt;&gt;0,V84/P84,0)</f>
        <v>1.2486378496186022E-2</v>
      </c>
    </row>
    <row r="85" spans="1:195" ht="38.25" x14ac:dyDescent="0.25">
      <c r="A85" s="18" t="s">
        <v>924</v>
      </c>
      <c r="B85" s="35" t="s">
        <v>776</v>
      </c>
      <c r="C85" s="18" t="s">
        <v>927</v>
      </c>
      <c r="D85" s="18" t="s">
        <v>926</v>
      </c>
      <c r="E85" s="20">
        <v>309.69</v>
      </c>
      <c r="F85" s="21">
        <v>300</v>
      </c>
      <c r="H85" s="18" t="s">
        <v>798</v>
      </c>
      <c r="I85" s="23" t="s">
        <v>31</v>
      </c>
      <c r="J85" s="23" t="s">
        <v>31</v>
      </c>
      <c r="K85" s="33">
        <v>40544</v>
      </c>
      <c r="M85" s="24">
        <v>3</v>
      </c>
      <c r="N85" s="23">
        <v>1</v>
      </c>
      <c r="O85" s="26">
        <f t="shared" si="8"/>
        <v>317.18</v>
      </c>
      <c r="P85" s="27">
        <f t="shared" si="9"/>
        <v>317.18880000000001</v>
      </c>
      <c r="Q85" s="28">
        <f t="shared" si="10"/>
        <v>7.4900000000000091</v>
      </c>
      <c r="R85" s="29">
        <f t="shared" si="11"/>
        <v>2.4185475798379055E-2</v>
      </c>
      <c r="S85" s="25"/>
      <c r="T85" s="47">
        <f>IF(N85=1,ROUND(P85*$X$1*100,2)/100,P85)</f>
        <v>321.15109999999999</v>
      </c>
      <c r="U85" s="39">
        <f>IF(N85=1,INT(P85*$X$1*1000)/1000,P85)</f>
        <v>321.15100000000001</v>
      </c>
      <c r="V85" s="48">
        <f>U85-P85</f>
        <v>3.9621999999999957</v>
      </c>
      <c r="W85" s="49">
        <f>IF(P85&lt;&gt;0,V85/P85,0)</f>
        <v>1.2491613827474348E-2</v>
      </c>
    </row>
    <row r="86" spans="1:195" s="72" customFormat="1" ht="38.25" x14ac:dyDescent="0.25">
      <c r="A86" s="18" t="s">
        <v>928</v>
      </c>
      <c r="B86" s="35" t="s">
        <v>776</v>
      </c>
      <c r="C86" s="18" t="s">
        <v>929</v>
      </c>
      <c r="D86" s="18" t="s">
        <v>930</v>
      </c>
      <c r="E86" s="20">
        <v>64.510000000000005</v>
      </c>
      <c r="F86" s="21">
        <v>62.5</v>
      </c>
      <c r="G86" s="21"/>
      <c r="H86" s="18" t="s">
        <v>798</v>
      </c>
      <c r="I86" s="23" t="s">
        <v>31</v>
      </c>
      <c r="J86" s="23" t="s">
        <v>31</v>
      </c>
      <c r="K86" s="33">
        <v>40544</v>
      </c>
      <c r="L86" s="18"/>
      <c r="M86" s="45">
        <v>3</v>
      </c>
      <c r="N86" s="23">
        <v>1</v>
      </c>
      <c r="O86" s="26">
        <f t="shared" si="8"/>
        <v>66.069999999999993</v>
      </c>
      <c r="P86" s="27">
        <f t="shared" si="9"/>
        <v>66.072000000000003</v>
      </c>
      <c r="Q86" s="28">
        <f t="shared" si="10"/>
        <v>1.5599999999999881</v>
      </c>
      <c r="R86" s="29">
        <f t="shared" si="11"/>
        <v>2.4182297318245047E-2</v>
      </c>
      <c r="S86" s="25"/>
      <c r="T86" s="47">
        <f>IF(N86=1,ROUND(P86*$X$1*100,2)/100,P86)</f>
        <v>66.897400000000005</v>
      </c>
      <c r="U86" s="39">
        <f>IF(N86=1,INT(P86*$X$1*1000)/1000,P86)</f>
        <v>66.897000000000006</v>
      </c>
      <c r="V86" s="48">
        <f>U86-P86</f>
        <v>0.82500000000000284</v>
      </c>
      <c r="W86" s="49">
        <f>IF(P86&lt;&gt;0,V86/P86,0)</f>
        <v>1.2486378496186022E-2</v>
      </c>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row>
    <row r="87" spans="1:195" ht="38.25" x14ac:dyDescent="0.25">
      <c r="A87" s="18" t="s">
        <v>928</v>
      </c>
      <c r="B87" s="35" t="s">
        <v>776</v>
      </c>
      <c r="C87" s="18" t="s">
        <v>931</v>
      </c>
      <c r="D87" s="18" t="s">
        <v>930</v>
      </c>
      <c r="E87" s="20">
        <v>289.04000000000002</v>
      </c>
      <c r="F87" s="21">
        <v>280</v>
      </c>
      <c r="H87" s="18" t="s">
        <v>798</v>
      </c>
      <c r="I87" s="23" t="s">
        <v>31</v>
      </c>
      <c r="J87" s="23" t="s">
        <v>31</v>
      </c>
      <c r="K87" s="33">
        <v>40544</v>
      </c>
      <c r="M87" s="45">
        <v>3</v>
      </c>
      <c r="N87" s="23">
        <v>1</v>
      </c>
      <c r="O87" s="26">
        <f t="shared" si="8"/>
        <v>296.02999999999997</v>
      </c>
      <c r="P87" s="27">
        <f t="shared" si="9"/>
        <v>296.03879999999998</v>
      </c>
      <c r="Q87" s="28">
        <f t="shared" si="10"/>
        <v>6.9899999999999523</v>
      </c>
      <c r="R87" s="29">
        <f t="shared" si="11"/>
        <v>2.418350401328519E-2</v>
      </c>
      <c r="S87" s="25"/>
      <c r="T87" s="47">
        <f>IF(N87=1,ROUND(P87*$X$1*100,2)/100,P87)</f>
        <v>299.73689999999999</v>
      </c>
      <c r="U87" s="39">
        <f>IF(N87=1,INT(P87*$X$1*1000)/1000,P87)</f>
        <v>299.73599999999999</v>
      </c>
      <c r="V87" s="48">
        <f>U87-P87</f>
        <v>3.6972000000000094</v>
      </c>
      <c r="W87" s="49">
        <f>IF(P87&lt;&gt;0,V87/P87,0)</f>
        <v>1.2488903481570692E-2</v>
      </c>
    </row>
  </sheetData>
  <pageMargins left="0.25" right="0" top="0.5" bottom="0.25" header="0.3" footer="0.05"/>
  <pageSetup paperSize="5" fitToHeight="0"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GM313"/>
  <sheetViews>
    <sheetView zoomScale="90" zoomScaleNormal="90" workbookViewId="0">
      <pane xSplit="3" ySplit="1" topLeftCell="F11"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195"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932</v>
      </c>
      <c r="Q1" s="11" t="s">
        <v>16</v>
      </c>
      <c r="R1" s="12" t="s">
        <v>17</v>
      </c>
      <c r="S1" s="11">
        <v>1.024214</v>
      </c>
      <c r="T1" s="13" t="s">
        <v>18</v>
      </c>
      <c r="U1" s="10" t="s">
        <v>933</v>
      </c>
      <c r="V1" s="14" t="s">
        <v>16</v>
      </c>
      <c r="W1" s="15" t="s">
        <v>17</v>
      </c>
      <c r="X1" s="16">
        <v>1.0124919999999999</v>
      </c>
    </row>
    <row r="2" spans="1:195" ht="382.5" x14ac:dyDescent="0.2">
      <c r="A2" s="84" t="s">
        <v>934</v>
      </c>
      <c r="B2" s="35" t="s">
        <v>935</v>
      </c>
      <c r="C2" s="18" t="s">
        <v>88</v>
      </c>
      <c r="D2" s="19" t="s">
        <v>936</v>
      </c>
      <c r="E2" s="20">
        <v>25.8</v>
      </c>
      <c r="F2" s="98"/>
      <c r="G2" s="99"/>
      <c r="H2" s="100" t="s">
        <v>937</v>
      </c>
      <c r="I2" s="100"/>
      <c r="J2" s="100"/>
      <c r="K2" s="100"/>
      <c r="L2" s="100"/>
      <c r="M2" s="24">
        <v>5</v>
      </c>
      <c r="N2" s="25">
        <v>1</v>
      </c>
      <c r="O2" s="26">
        <f>IF(N2=1,INT(E2*$S$1*100)/100,E2)</f>
        <v>26.42</v>
      </c>
      <c r="P2" s="27">
        <f>IF(N2=1,INT(E2*$S$1*10000)/10000,E2)</f>
        <v>26.424700000000001</v>
      </c>
      <c r="Q2" s="28">
        <f t="shared" ref="Q2:Q65" si="0">O2-E2</f>
        <v>0.62000000000000099</v>
      </c>
      <c r="R2" s="29">
        <f t="shared" ref="R2:R65" si="1">IF(E2&lt;&gt;0,Q2/E2,0)</f>
        <v>2.4031007751938022E-2</v>
      </c>
      <c r="S2" s="101"/>
      <c r="T2" s="47">
        <f>IF(N2=1,ROUND(P2*$X$1*100,2)/100,P2)</f>
        <v>26.754799999999999</v>
      </c>
      <c r="U2" s="39">
        <f>IF(N2=1,INT(P2*$X$1*1000)/1000,P2)</f>
        <v>26.754000000000001</v>
      </c>
      <c r="V2" s="48">
        <f>U2-P2</f>
        <v>0.32929999999999993</v>
      </c>
      <c r="W2" s="49">
        <f>IF(P2&lt;&gt;0,V2/P2,0)</f>
        <v>1.2461825489031093E-2</v>
      </c>
    </row>
    <row r="3" spans="1:195" ht="89.25" x14ac:dyDescent="0.25">
      <c r="A3" s="84" t="s">
        <v>938</v>
      </c>
      <c r="B3" s="35" t="s">
        <v>935</v>
      </c>
      <c r="C3" s="18" t="s">
        <v>939</v>
      </c>
      <c r="D3" s="19" t="s">
        <v>940</v>
      </c>
      <c r="E3" s="20">
        <v>141</v>
      </c>
      <c r="F3" s="102">
        <v>141</v>
      </c>
      <c r="H3" s="103" t="s">
        <v>941</v>
      </c>
      <c r="I3" s="104"/>
      <c r="J3" s="104"/>
      <c r="K3" s="23"/>
      <c r="M3" s="24">
        <v>6</v>
      </c>
      <c r="N3" s="25">
        <v>6</v>
      </c>
      <c r="O3" s="26">
        <f t="shared" ref="O3:O66" si="2">IF(N3=1,INT(E3*$S$1*100)/100,E3)</f>
        <v>141</v>
      </c>
      <c r="P3" s="27">
        <f t="shared" ref="P3:P66" si="3">IF(N3=1,INT(E3*$S$1*10000)/10000,E3)</f>
        <v>141</v>
      </c>
      <c r="Q3" s="28">
        <f t="shared" si="0"/>
        <v>0</v>
      </c>
      <c r="R3" s="29">
        <f t="shared" si="1"/>
        <v>0</v>
      </c>
      <c r="T3" s="31">
        <f t="shared" ref="T3:W19" si="4">O3</f>
        <v>141</v>
      </c>
      <c r="U3" s="32">
        <f t="shared" si="4"/>
        <v>141</v>
      </c>
      <c r="V3" s="32">
        <f t="shared" si="4"/>
        <v>0</v>
      </c>
      <c r="W3" s="32">
        <f t="shared" si="4"/>
        <v>0</v>
      </c>
    </row>
    <row r="4" spans="1:195" ht="89.25" x14ac:dyDescent="0.25">
      <c r="A4" s="84" t="s">
        <v>938</v>
      </c>
      <c r="B4" s="35" t="s">
        <v>935</v>
      </c>
      <c r="C4" s="18" t="s">
        <v>942</v>
      </c>
      <c r="D4" s="19" t="s">
        <v>940</v>
      </c>
      <c r="E4" s="20">
        <v>42</v>
      </c>
      <c r="F4" s="102">
        <v>42</v>
      </c>
      <c r="H4" s="103" t="s">
        <v>941</v>
      </c>
      <c r="I4" s="104"/>
      <c r="J4" s="104"/>
      <c r="K4" s="23"/>
      <c r="M4" s="24">
        <v>6</v>
      </c>
      <c r="N4" s="25">
        <v>6</v>
      </c>
      <c r="O4" s="26">
        <f t="shared" si="2"/>
        <v>42</v>
      </c>
      <c r="P4" s="27">
        <f t="shared" si="3"/>
        <v>42</v>
      </c>
      <c r="Q4" s="28">
        <f t="shared" si="0"/>
        <v>0</v>
      </c>
      <c r="R4" s="29">
        <f t="shared" si="1"/>
        <v>0</v>
      </c>
      <c r="T4" s="31">
        <f t="shared" si="4"/>
        <v>42</v>
      </c>
      <c r="U4" s="32">
        <f t="shared" si="4"/>
        <v>42</v>
      </c>
      <c r="V4" s="32">
        <f t="shared" si="4"/>
        <v>0</v>
      </c>
      <c r="W4" s="32">
        <f t="shared" si="4"/>
        <v>0</v>
      </c>
    </row>
    <row r="5" spans="1:195" ht="89.25" x14ac:dyDescent="0.25">
      <c r="A5" s="84" t="s">
        <v>938</v>
      </c>
      <c r="B5" s="35" t="s">
        <v>935</v>
      </c>
      <c r="C5" s="18" t="s">
        <v>943</v>
      </c>
      <c r="D5" s="19" t="s">
        <v>940</v>
      </c>
      <c r="E5" s="20">
        <v>48</v>
      </c>
      <c r="F5" s="102">
        <v>48</v>
      </c>
      <c r="H5" s="103" t="s">
        <v>941</v>
      </c>
      <c r="I5" s="104"/>
      <c r="J5" s="104"/>
      <c r="K5" s="23"/>
      <c r="M5" s="24">
        <v>6</v>
      </c>
      <c r="N5" s="25">
        <v>6</v>
      </c>
      <c r="O5" s="26">
        <f t="shared" si="2"/>
        <v>48</v>
      </c>
      <c r="P5" s="27">
        <f t="shared" si="3"/>
        <v>48</v>
      </c>
      <c r="Q5" s="28">
        <f t="shared" si="0"/>
        <v>0</v>
      </c>
      <c r="R5" s="29">
        <f t="shared" si="1"/>
        <v>0</v>
      </c>
      <c r="T5" s="31">
        <f t="shared" si="4"/>
        <v>48</v>
      </c>
      <c r="U5" s="32">
        <f t="shared" si="4"/>
        <v>48</v>
      </c>
      <c r="V5" s="32">
        <f t="shared" si="4"/>
        <v>0</v>
      </c>
      <c r="W5" s="32">
        <f t="shared" si="4"/>
        <v>0</v>
      </c>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row>
    <row r="6" spans="1:195" ht="89.25" x14ac:dyDescent="0.25">
      <c r="A6" s="84" t="s">
        <v>938</v>
      </c>
      <c r="B6" s="35" t="s">
        <v>935</v>
      </c>
      <c r="C6" s="18" t="s">
        <v>944</v>
      </c>
      <c r="D6" s="19" t="s">
        <v>940</v>
      </c>
      <c r="E6" s="20">
        <v>46</v>
      </c>
      <c r="F6" s="102">
        <v>46</v>
      </c>
      <c r="H6" s="103" t="s">
        <v>941</v>
      </c>
      <c r="I6" s="104"/>
      <c r="J6" s="104"/>
      <c r="K6" s="23"/>
      <c r="M6" s="24">
        <v>6</v>
      </c>
      <c r="N6" s="25">
        <v>6</v>
      </c>
      <c r="O6" s="26">
        <f t="shared" si="2"/>
        <v>46</v>
      </c>
      <c r="P6" s="27">
        <f t="shared" si="3"/>
        <v>46</v>
      </c>
      <c r="Q6" s="28">
        <f t="shared" si="0"/>
        <v>0</v>
      </c>
      <c r="R6" s="29">
        <f t="shared" si="1"/>
        <v>0</v>
      </c>
      <c r="T6" s="31">
        <f t="shared" si="4"/>
        <v>46</v>
      </c>
      <c r="U6" s="32">
        <f t="shared" si="4"/>
        <v>46</v>
      </c>
      <c r="V6" s="32">
        <f t="shared" si="4"/>
        <v>0</v>
      </c>
      <c r="W6" s="32">
        <f t="shared" si="4"/>
        <v>0</v>
      </c>
    </row>
    <row r="7" spans="1:195" ht="89.25" x14ac:dyDescent="0.25">
      <c r="A7" s="84" t="s">
        <v>938</v>
      </c>
      <c r="B7" s="35" t="s">
        <v>935</v>
      </c>
      <c r="C7" s="18" t="s">
        <v>945</v>
      </c>
      <c r="D7" s="19" t="s">
        <v>940</v>
      </c>
      <c r="E7" s="20">
        <v>128</v>
      </c>
      <c r="F7" s="102">
        <v>128</v>
      </c>
      <c r="H7" s="103" t="s">
        <v>941</v>
      </c>
      <c r="I7" s="104"/>
      <c r="J7" s="104"/>
      <c r="K7" s="23"/>
      <c r="M7" s="24">
        <v>6</v>
      </c>
      <c r="N7" s="25">
        <v>6</v>
      </c>
      <c r="O7" s="26">
        <f t="shared" si="2"/>
        <v>128</v>
      </c>
      <c r="P7" s="27">
        <f t="shared" si="3"/>
        <v>128</v>
      </c>
      <c r="Q7" s="28">
        <f t="shared" si="0"/>
        <v>0</v>
      </c>
      <c r="R7" s="29">
        <f t="shared" si="1"/>
        <v>0</v>
      </c>
      <c r="T7" s="31">
        <f t="shared" si="4"/>
        <v>128</v>
      </c>
      <c r="U7" s="32">
        <f t="shared" si="4"/>
        <v>128</v>
      </c>
      <c r="V7" s="32">
        <f t="shared" si="4"/>
        <v>0</v>
      </c>
      <c r="W7" s="32">
        <f t="shared" si="4"/>
        <v>0</v>
      </c>
    </row>
    <row r="8" spans="1:195" ht="89.25" x14ac:dyDescent="0.25">
      <c r="A8" s="84" t="s">
        <v>938</v>
      </c>
      <c r="B8" s="35" t="s">
        <v>935</v>
      </c>
      <c r="C8" s="18" t="s">
        <v>946</v>
      </c>
      <c r="D8" s="19" t="s">
        <v>940</v>
      </c>
      <c r="E8" s="20">
        <v>113</v>
      </c>
      <c r="F8" s="102">
        <v>113</v>
      </c>
      <c r="H8" s="103" t="s">
        <v>941</v>
      </c>
      <c r="I8" s="104"/>
      <c r="J8" s="104"/>
      <c r="K8" s="23"/>
      <c r="M8" s="24">
        <v>6</v>
      </c>
      <c r="N8" s="25">
        <v>6</v>
      </c>
      <c r="O8" s="26">
        <f t="shared" si="2"/>
        <v>113</v>
      </c>
      <c r="P8" s="27">
        <f t="shared" si="3"/>
        <v>113</v>
      </c>
      <c r="Q8" s="28">
        <f t="shared" si="0"/>
        <v>0</v>
      </c>
      <c r="R8" s="29">
        <f t="shared" si="1"/>
        <v>0</v>
      </c>
      <c r="T8" s="31">
        <f t="shared" si="4"/>
        <v>113</v>
      </c>
      <c r="U8" s="32">
        <f t="shared" si="4"/>
        <v>113</v>
      </c>
      <c r="V8" s="32">
        <f t="shared" si="4"/>
        <v>0</v>
      </c>
      <c r="W8" s="32">
        <f t="shared" si="4"/>
        <v>0</v>
      </c>
    </row>
    <row r="9" spans="1:195" ht="89.25" x14ac:dyDescent="0.25">
      <c r="A9" s="84" t="s">
        <v>938</v>
      </c>
      <c r="B9" s="35" t="s">
        <v>935</v>
      </c>
      <c r="C9" s="18" t="s">
        <v>947</v>
      </c>
      <c r="D9" s="19" t="s">
        <v>940</v>
      </c>
      <c r="E9" s="20">
        <v>69</v>
      </c>
      <c r="F9" s="102">
        <v>69</v>
      </c>
      <c r="H9" s="103" t="s">
        <v>941</v>
      </c>
      <c r="I9" s="104"/>
      <c r="J9" s="104"/>
      <c r="K9" s="23"/>
      <c r="M9" s="24">
        <v>6</v>
      </c>
      <c r="N9" s="25">
        <v>6</v>
      </c>
      <c r="O9" s="26">
        <f t="shared" si="2"/>
        <v>69</v>
      </c>
      <c r="P9" s="27">
        <f t="shared" si="3"/>
        <v>69</v>
      </c>
      <c r="Q9" s="28">
        <f t="shared" si="0"/>
        <v>0</v>
      </c>
      <c r="R9" s="29">
        <f t="shared" si="1"/>
        <v>0</v>
      </c>
      <c r="T9" s="31">
        <f t="shared" si="4"/>
        <v>69</v>
      </c>
      <c r="U9" s="32">
        <f t="shared" si="4"/>
        <v>69</v>
      </c>
      <c r="V9" s="32">
        <f t="shared" si="4"/>
        <v>0</v>
      </c>
      <c r="W9" s="32">
        <f t="shared" si="4"/>
        <v>0</v>
      </c>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row>
    <row r="10" spans="1:195" ht="89.25" x14ac:dyDescent="0.25">
      <c r="A10" s="84" t="s">
        <v>938</v>
      </c>
      <c r="B10" s="35" t="s">
        <v>935</v>
      </c>
      <c r="C10" s="18" t="s">
        <v>948</v>
      </c>
      <c r="D10" s="19" t="s">
        <v>940</v>
      </c>
      <c r="E10" s="20">
        <v>67</v>
      </c>
      <c r="F10" s="102">
        <v>67</v>
      </c>
      <c r="H10" s="103" t="s">
        <v>941</v>
      </c>
      <c r="I10" s="104"/>
      <c r="J10" s="104"/>
      <c r="K10" s="23"/>
      <c r="M10" s="24">
        <v>6</v>
      </c>
      <c r="N10" s="25">
        <v>6</v>
      </c>
      <c r="O10" s="26">
        <f t="shared" si="2"/>
        <v>67</v>
      </c>
      <c r="P10" s="27">
        <f t="shared" si="3"/>
        <v>67</v>
      </c>
      <c r="Q10" s="28">
        <f t="shared" si="0"/>
        <v>0</v>
      </c>
      <c r="R10" s="29">
        <f t="shared" si="1"/>
        <v>0</v>
      </c>
      <c r="T10" s="31">
        <f t="shared" si="4"/>
        <v>67</v>
      </c>
      <c r="U10" s="32">
        <f t="shared" si="4"/>
        <v>67</v>
      </c>
      <c r="V10" s="32">
        <f t="shared" si="4"/>
        <v>0</v>
      </c>
      <c r="W10" s="32">
        <f t="shared" si="4"/>
        <v>0</v>
      </c>
    </row>
    <row r="11" spans="1:195" ht="89.25" x14ac:dyDescent="0.25">
      <c r="A11" s="84" t="s">
        <v>938</v>
      </c>
      <c r="B11" s="35" t="s">
        <v>935</v>
      </c>
      <c r="C11" s="18" t="s">
        <v>949</v>
      </c>
      <c r="D11" s="19" t="s">
        <v>940</v>
      </c>
      <c r="E11" s="20">
        <v>49</v>
      </c>
      <c r="F11" s="102">
        <v>49</v>
      </c>
      <c r="H11" s="103" t="s">
        <v>941</v>
      </c>
      <c r="I11" s="104"/>
      <c r="J11" s="104"/>
      <c r="K11" s="23"/>
      <c r="M11" s="24">
        <v>6</v>
      </c>
      <c r="N11" s="25">
        <v>6</v>
      </c>
      <c r="O11" s="26">
        <f t="shared" si="2"/>
        <v>49</v>
      </c>
      <c r="P11" s="27">
        <f t="shared" si="3"/>
        <v>49</v>
      </c>
      <c r="Q11" s="28">
        <f t="shared" si="0"/>
        <v>0</v>
      </c>
      <c r="R11" s="29">
        <f t="shared" si="1"/>
        <v>0</v>
      </c>
      <c r="T11" s="31">
        <f t="shared" si="4"/>
        <v>49</v>
      </c>
      <c r="U11" s="32">
        <f t="shared" si="4"/>
        <v>49</v>
      </c>
      <c r="V11" s="32">
        <f t="shared" si="4"/>
        <v>0</v>
      </c>
      <c r="W11" s="32">
        <f t="shared" si="4"/>
        <v>0</v>
      </c>
    </row>
    <row r="12" spans="1:195" ht="89.25" x14ac:dyDescent="0.25">
      <c r="A12" s="84" t="s">
        <v>938</v>
      </c>
      <c r="B12" s="35" t="s">
        <v>935</v>
      </c>
      <c r="C12" s="18" t="s">
        <v>950</v>
      </c>
      <c r="D12" s="19" t="s">
        <v>940</v>
      </c>
      <c r="E12" s="20">
        <v>22</v>
      </c>
      <c r="F12" s="102">
        <v>22</v>
      </c>
      <c r="H12" s="103" t="s">
        <v>941</v>
      </c>
      <c r="I12" s="104"/>
      <c r="J12" s="104"/>
      <c r="K12" s="23"/>
      <c r="M12" s="24">
        <v>6</v>
      </c>
      <c r="N12" s="25">
        <v>6</v>
      </c>
      <c r="O12" s="26">
        <f t="shared" si="2"/>
        <v>22</v>
      </c>
      <c r="P12" s="27">
        <f t="shared" si="3"/>
        <v>22</v>
      </c>
      <c r="Q12" s="28">
        <f t="shared" si="0"/>
        <v>0</v>
      </c>
      <c r="R12" s="29">
        <f t="shared" si="1"/>
        <v>0</v>
      </c>
      <c r="T12" s="31">
        <f t="shared" si="4"/>
        <v>22</v>
      </c>
      <c r="U12" s="32">
        <f t="shared" si="4"/>
        <v>22</v>
      </c>
      <c r="V12" s="32">
        <f t="shared" si="4"/>
        <v>0</v>
      </c>
      <c r="W12" s="32">
        <f t="shared" si="4"/>
        <v>0</v>
      </c>
    </row>
    <row r="13" spans="1:195" ht="89.25" x14ac:dyDescent="0.25">
      <c r="A13" s="84" t="s">
        <v>938</v>
      </c>
      <c r="B13" s="35" t="s">
        <v>935</v>
      </c>
      <c r="C13" s="18" t="s">
        <v>951</v>
      </c>
      <c r="D13" s="19" t="s">
        <v>940</v>
      </c>
      <c r="E13" s="20">
        <v>46</v>
      </c>
      <c r="F13" s="102">
        <v>46</v>
      </c>
      <c r="H13" s="103" t="s">
        <v>941</v>
      </c>
      <c r="I13" s="104"/>
      <c r="J13" s="104"/>
      <c r="K13" s="23"/>
      <c r="M13" s="24">
        <v>6</v>
      </c>
      <c r="N13" s="25">
        <v>6</v>
      </c>
      <c r="O13" s="26">
        <f t="shared" si="2"/>
        <v>46</v>
      </c>
      <c r="P13" s="27">
        <f t="shared" si="3"/>
        <v>46</v>
      </c>
      <c r="Q13" s="28">
        <f t="shared" si="0"/>
        <v>0</v>
      </c>
      <c r="R13" s="29">
        <f t="shared" si="1"/>
        <v>0</v>
      </c>
      <c r="T13" s="31">
        <f t="shared" si="4"/>
        <v>46</v>
      </c>
      <c r="U13" s="32">
        <f t="shared" si="4"/>
        <v>46</v>
      </c>
      <c r="V13" s="32">
        <f t="shared" si="4"/>
        <v>0</v>
      </c>
      <c r="W13" s="32">
        <f t="shared" si="4"/>
        <v>0</v>
      </c>
    </row>
    <row r="14" spans="1:195" s="39" customFormat="1" ht="89.25" x14ac:dyDescent="0.25">
      <c r="A14" s="84" t="s">
        <v>938</v>
      </c>
      <c r="B14" s="35" t="s">
        <v>935</v>
      </c>
      <c r="C14" s="18" t="s">
        <v>952</v>
      </c>
      <c r="D14" s="19" t="s">
        <v>940</v>
      </c>
      <c r="E14" s="37">
        <v>58</v>
      </c>
      <c r="F14" s="102">
        <v>58</v>
      </c>
      <c r="G14" s="21"/>
      <c r="H14" s="103" t="s">
        <v>941</v>
      </c>
      <c r="I14" s="104"/>
      <c r="J14" s="104"/>
      <c r="K14" s="23"/>
      <c r="L14" s="18"/>
      <c r="M14" s="24">
        <v>6</v>
      </c>
      <c r="N14" s="25">
        <v>6</v>
      </c>
      <c r="O14" s="26">
        <f t="shared" si="2"/>
        <v>58</v>
      </c>
      <c r="P14" s="27">
        <f t="shared" si="3"/>
        <v>58</v>
      </c>
      <c r="Q14" s="28">
        <f t="shared" si="0"/>
        <v>0</v>
      </c>
      <c r="R14" s="29">
        <f t="shared" si="1"/>
        <v>0</v>
      </c>
      <c r="S14" s="30"/>
      <c r="T14" s="31">
        <f t="shared" si="4"/>
        <v>58</v>
      </c>
      <c r="U14" s="32">
        <f t="shared" si="4"/>
        <v>58</v>
      </c>
      <c r="V14" s="32">
        <f t="shared" si="4"/>
        <v>0</v>
      </c>
      <c r="W14" s="32">
        <f t="shared" si="4"/>
        <v>0</v>
      </c>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row>
    <row r="15" spans="1:195" s="39" customFormat="1" ht="89.25" x14ac:dyDescent="0.25">
      <c r="A15" s="84" t="s">
        <v>938</v>
      </c>
      <c r="B15" s="35" t="s">
        <v>935</v>
      </c>
      <c r="C15" s="18" t="s">
        <v>953</v>
      </c>
      <c r="D15" s="19" t="s">
        <v>940</v>
      </c>
      <c r="E15" s="37">
        <v>78</v>
      </c>
      <c r="F15" s="102">
        <v>78</v>
      </c>
      <c r="G15" s="21"/>
      <c r="H15" s="103" t="s">
        <v>941</v>
      </c>
      <c r="I15" s="104"/>
      <c r="J15" s="104"/>
      <c r="K15" s="23"/>
      <c r="L15" s="18"/>
      <c r="M15" s="24">
        <v>6</v>
      </c>
      <c r="N15" s="25">
        <v>6</v>
      </c>
      <c r="O15" s="26">
        <f t="shared" si="2"/>
        <v>78</v>
      </c>
      <c r="P15" s="27">
        <f t="shared" si="3"/>
        <v>78</v>
      </c>
      <c r="Q15" s="28">
        <f t="shared" si="0"/>
        <v>0</v>
      </c>
      <c r="R15" s="29">
        <f t="shared" si="1"/>
        <v>0</v>
      </c>
      <c r="S15" s="30"/>
      <c r="T15" s="31">
        <f t="shared" si="4"/>
        <v>78</v>
      </c>
      <c r="U15" s="32">
        <f t="shared" si="4"/>
        <v>78</v>
      </c>
      <c r="V15" s="32">
        <f t="shared" si="4"/>
        <v>0</v>
      </c>
      <c r="W15" s="32">
        <f t="shared" si="4"/>
        <v>0</v>
      </c>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row>
    <row r="16" spans="1:195" s="39" customFormat="1" ht="89.25" x14ac:dyDescent="0.25">
      <c r="A16" s="84" t="s">
        <v>938</v>
      </c>
      <c r="B16" s="35" t="s">
        <v>935</v>
      </c>
      <c r="C16" s="18" t="s">
        <v>954</v>
      </c>
      <c r="D16" s="19" t="s">
        <v>940</v>
      </c>
      <c r="E16" s="37">
        <v>72</v>
      </c>
      <c r="F16" s="102">
        <v>72</v>
      </c>
      <c r="G16" s="21"/>
      <c r="H16" s="103" t="s">
        <v>941</v>
      </c>
      <c r="I16" s="104"/>
      <c r="J16" s="104"/>
      <c r="K16" s="23"/>
      <c r="L16" s="18"/>
      <c r="M16" s="24">
        <v>6</v>
      </c>
      <c r="N16" s="25">
        <v>6</v>
      </c>
      <c r="O16" s="26">
        <f t="shared" si="2"/>
        <v>72</v>
      </c>
      <c r="P16" s="27">
        <f t="shared" si="3"/>
        <v>72</v>
      </c>
      <c r="Q16" s="28">
        <f t="shared" si="0"/>
        <v>0</v>
      </c>
      <c r="R16" s="29">
        <f t="shared" si="1"/>
        <v>0</v>
      </c>
      <c r="S16" s="30"/>
      <c r="T16" s="31">
        <f t="shared" si="4"/>
        <v>72</v>
      </c>
      <c r="U16" s="32">
        <f t="shared" si="4"/>
        <v>72</v>
      </c>
      <c r="V16" s="32">
        <f t="shared" si="4"/>
        <v>0</v>
      </c>
      <c r="W16" s="32">
        <f t="shared" si="4"/>
        <v>0</v>
      </c>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row>
    <row r="17" spans="1:195" s="39" customFormat="1" ht="89.25" x14ac:dyDescent="0.25">
      <c r="A17" s="84" t="s">
        <v>938</v>
      </c>
      <c r="B17" s="35" t="s">
        <v>935</v>
      </c>
      <c r="C17" s="18" t="s">
        <v>955</v>
      </c>
      <c r="D17" s="19" t="s">
        <v>940</v>
      </c>
      <c r="E17" s="37">
        <v>108</v>
      </c>
      <c r="F17" s="102">
        <v>108</v>
      </c>
      <c r="G17" s="21"/>
      <c r="H17" s="103" t="s">
        <v>941</v>
      </c>
      <c r="I17" s="104"/>
      <c r="J17" s="104"/>
      <c r="K17" s="23"/>
      <c r="L17" s="18"/>
      <c r="M17" s="24">
        <v>6</v>
      </c>
      <c r="N17" s="25">
        <v>6</v>
      </c>
      <c r="O17" s="26">
        <f t="shared" si="2"/>
        <v>108</v>
      </c>
      <c r="P17" s="27">
        <f t="shared" si="3"/>
        <v>108</v>
      </c>
      <c r="Q17" s="28">
        <f t="shared" si="0"/>
        <v>0</v>
      </c>
      <c r="R17" s="29">
        <f t="shared" si="1"/>
        <v>0</v>
      </c>
      <c r="S17" s="30"/>
      <c r="T17" s="31">
        <f t="shared" si="4"/>
        <v>108</v>
      </c>
      <c r="U17" s="32">
        <f t="shared" si="4"/>
        <v>108</v>
      </c>
      <c r="V17" s="32">
        <f t="shared" si="4"/>
        <v>0</v>
      </c>
      <c r="W17" s="32">
        <f t="shared" si="4"/>
        <v>0</v>
      </c>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row>
    <row r="18" spans="1:195" s="39" customFormat="1" ht="89.25" x14ac:dyDescent="0.25">
      <c r="A18" s="84" t="s">
        <v>938</v>
      </c>
      <c r="B18" s="35" t="s">
        <v>935</v>
      </c>
      <c r="C18" s="18" t="s">
        <v>956</v>
      </c>
      <c r="D18" s="19" t="s">
        <v>940</v>
      </c>
      <c r="E18" s="37">
        <v>99</v>
      </c>
      <c r="F18" s="102">
        <v>99</v>
      </c>
      <c r="G18" s="21"/>
      <c r="H18" s="103" t="s">
        <v>941</v>
      </c>
      <c r="I18" s="104"/>
      <c r="J18" s="104"/>
      <c r="K18" s="23"/>
      <c r="L18" s="18"/>
      <c r="M18" s="24">
        <v>6</v>
      </c>
      <c r="N18" s="25">
        <v>6</v>
      </c>
      <c r="O18" s="26">
        <f t="shared" si="2"/>
        <v>99</v>
      </c>
      <c r="P18" s="27">
        <f t="shared" si="3"/>
        <v>99</v>
      </c>
      <c r="Q18" s="28">
        <f t="shared" si="0"/>
        <v>0</v>
      </c>
      <c r="R18" s="29">
        <f t="shared" si="1"/>
        <v>0</v>
      </c>
      <c r="S18" s="30"/>
      <c r="T18" s="31">
        <f t="shared" si="4"/>
        <v>99</v>
      </c>
      <c r="U18" s="32">
        <f t="shared" si="4"/>
        <v>99</v>
      </c>
      <c r="V18" s="32">
        <f t="shared" si="4"/>
        <v>0</v>
      </c>
      <c r="W18" s="32">
        <f t="shared" si="4"/>
        <v>0</v>
      </c>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row>
    <row r="19" spans="1:195" s="39" customFormat="1" ht="89.25" x14ac:dyDescent="0.25">
      <c r="A19" s="84" t="s">
        <v>938</v>
      </c>
      <c r="B19" s="35" t="s">
        <v>935</v>
      </c>
      <c r="C19" s="18" t="s">
        <v>957</v>
      </c>
      <c r="D19" s="19" t="s">
        <v>940</v>
      </c>
      <c r="E19" s="37">
        <v>195</v>
      </c>
      <c r="F19" s="102">
        <v>195</v>
      </c>
      <c r="G19" s="21"/>
      <c r="H19" s="103" t="s">
        <v>941</v>
      </c>
      <c r="I19" s="104"/>
      <c r="J19" s="104"/>
      <c r="K19" s="23"/>
      <c r="L19" s="18"/>
      <c r="M19" s="24">
        <v>6</v>
      </c>
      <c r="N19" s="25">
        <v>6</v>
      </c>
      <c r="O19" s="26">
        <f t="shared" si="2"/>
        <v>195</v>
      </c>
      <c r="P19" s="27">
        <f t="shared" si="3"/>
        <v>195</v>
      </c>
      <c r="Q19" s="28">
        <f t="shared" si="0"/>
        <v>0</v>
      </c>
      <c r="R19" s="29">
        <f t="shared" si="1"/>
        <v>0</v>
      </c>
      <c r="S19" s="30"/>
      <c r="T19" s="31">
        <f t="shared" si="4"/>
        <v>195</v>
      </c>
      <c r="U19" s="32">
        <f t="shared" si="4"/>
        <v>195</v>
      </c>
      <c r="V19" s="32">
        <f t="shared" si="4"/>
        <v>0</v>
      </c>
      <c r="W19" s="32">
        <f t="shared" si="4"/>
        <v>0</v>
      </c>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row>
    <row r="20" spans="1:195" s="39" customFormat="1" ht="51" x14ac:dyDescent="0.25">
      <c r="A20" s="35" t="s">
        <v>958</v>
      </c>
      <c r="B20" s="18" t="s">
        <v>935</v>
      </c>
      <c r="C20" s="22" t="s">
        <v>959</v>
      </c>
      <c r="D20" s="36" t="s">
        <v>960</v>
      </c>
      <c r="E20" s="37">
        <v>103.23</v>
      </c>
      <c r="F20" s="38">
        <v>100</v>
      </c>
      <c r="G20" s="21"/>
      <c r="H20" s="18" t="s">
        <v>42</v>
      </c>
      <c r="I20" s="23" t="s">
        <v>31</v>
      </c>
      <c r="J20" s="23"/>
      <c r="K20" s="23"/>
      <c r="L20" s="18"/>
      <c r="M20" s="45">
        <v>1</v>
      </c>
      <c r="N20" s="23">
        <v>1</v>
      </c>
      <c r="O20" s="26">
        <f t="shared" si="2"/>
        <v>105.72</v>
      </c>
      <c r="P20" s="27">
        <f t="shared" si="3"/>
        <v>105.7296</v>
      </c>
      <c r="Q20" s="28">
        <f t="shared" si="0"/>
        <v>2.4899999999999949</v>
      </c>
      <c r="R20" s="29">
        <f t="shared" si="1"/>
        <v>2.4120895088636973E-2</v>
      </c>
      <c r="S20" s="30"/>
      <c r="T20" s="47">
        <f t="shared" ref="T20:T74" si="5">IF(N20=1,ROUND(P20*$X$1*100,2)/100,P20)</f>
        <v>107.05040000000001</v>
      </c>
      <c r="U20" s="39">
        <f t="shared" ref="U20:U53" si="6">IF(N20=1,INT(P20*$X$1*1000)/1000,P20)</f>
        <v>107.05</v>
      </c>
      <c r="V20" s="48">
        <f t="shared" ref="V20:V53" si="7">U20-P20</f>
        <v>1.3203999999999922</v>
      </c>
      <c r="W20" s="49">
        <f t="shared" ref="W20:W53" si="8">IF(P20&lt;&gt;0,V20/P20,0)</f>
        <v>1.2488461131036079E-2</v>
      </c>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row>
    <row r="21" spans="1:195" s="39" customFormat="1" ht="51" x14ac:dyDescent="0.25">
      <c r="A21" s="35" t="s">
        <v>958</v>
      </c>
      <c r="B21" s="18" t="s">
        <v>935</v>
      </c>
      <c r="C21" s="22" t="s">
        <v>961</v>
      </c>
      <c r="D21" s="36" t="s">
        <v>962</v>
      </c>
      <c r="E21" s="37">
        <v>1032.3</v>
      </c>
      <c r="F21" s="38">
        <v>1000</v>
      </c>
      <c r="G21" s="21"/>
      <c r="H21" s="18" t="s">
        <v>42</v>
      </c>
      <c r="I21" s="23" t="s">
        <v>31</v>
      </c>
      <c r="J21" s="23"/>
      <c r="K21" s="23"/>
      <c r="L21" s="18"/>
      <c r="M21" s="45">
        <v>1</v>
      </c>
      <c r="N21" s="23">
        <v>1</v>
      </c>
      <c r="O21" s="26">
        <f t="shared" si="2"/>
        <v>1057.29</v>
      </c>
      <c r="P21" s="27">
        <f t="shared" si="3"/>
        <v>1057.2961</v>
      </c>
      <c r="Q21" s="28">
        <f t="shared" si="0"/>
        <v>24.990000000000009</v>
      </c>
      <c r="R21" s="29">
        <f t="shared" si="1"/>
        <v>2.4208079046788733E-2</v>
      </c>
      <c r="S21" s="30"/>
      <c r="T21" s="47">
        <f t="shared" si="5"/>
        <v>1070.5038</v>
      </c>
      <c r="U21" s="39">
        <f t="shared" si="6"/>
        <v>1070.5029999999999</v>
      </c>
      <c r="V21" s="48">
        <f t="shared" si="7"/>
        <v>13.206899999999905</v>
      </c>
      <c r="W21" s="49">
        <f t="shared" si="8"/>
        <v>1.2491202795508189E-2</v>
      </c>
    </row>
    <row r="22" spans="1:195" s="39" customFormat="1" ht="51" x14ac:dyDescent="0.25">
      <c r="A22" s="35" t="s">
        <v>958</v>
      </c>
      <c r="B22" s="18" t="s">
        <v>935</v>
      </c>
      <c r="C22" s="22" t="s">
        <v>963</v>
      </c>
      <c r="D22" s="36" t="s">
        <v>962</v>
      </c>
      <c r="E22" s="37">
        <v>825.84</v>
      </c>
      <c r="F22" s="38">
        <v>800</v>
      </c>
      <c r="G22" s="21"/>
      <c r="H22" s="18" t="s">
        <v>42</v>
      </c>
      <c r="I22" s="23" t="s">
        <v>31</v>
      </c>
      <c r="J22" s="23"/>
      <c r="K22" s="23"/>
      <c r="L22" s="18"/>
      <c r="M22" s="45">
        <v>1</v>
      </c>
      <c r="N22" s="23">
        <v>1</v>
      </c>
      <c r="O22" s="26">
        <f t="shared" si="2"/>
        <v>845.83</v>
      </c>
      <c r="P22" s="27">
        <f t="shared" si="3"/>
        <v>845.83680000000004</v>
      </c>
      <c r="Q22" s="28">
        <f t="shared" si="0"/>
        <v>19.990000000000009</v>
      </c>
      <c r="R22" s="29">
        <f t="shared" si="1"/>
        <v>2.420565727017341E-2</v>
      </c>
      <c r="S22" s="30"/>
      <c r="T22" s="47">
        <f t="shared" si="5"/>
        <v>856.40300000000002</v>
      </c>
      <c r="U22" s="39">
        <f t="shared" si="6"/>
        <v>856.40200000000004</v>
      </c>
      <c r="V22" s="48">
        <f t="shared" si="7"/>
        <v>10.565200000000004</v>
      </c>
      <c r="W22" s="49">
        <f t="shared" si="8"/>
        <v>1.2490825653364814E-2</v>
      </c>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row>
    <row r="23" spans="1:195" s="39" customFormat="1" ht="51" x14ac:dyDescent="0.25">
      <c r="A23" s="35" t="s">
        <v>964</v>
      </c>
      <c r="B23" s="18" t="s">
        <v>935</v>
      </c>
      <c r="C23" s="22" t="s">
        <v>965</v>
      </c>
      <c r="D23" s="36" t="s">
        <v>962</v>
      </c>
      <c r="E23" s="37">
        <v>283.88</v>
      </c>
      <c r="F23" s="38">
        <v>275</v>
      </c>
      <c r="G23" s="21"/>
      <c r="H23" s="18" t="s">
        <v>42</v>
      </c>
      <c r="I23" s="23" t="s">
        <v>31</v>
      </c>
      <c r="J23" s="23"/>
      <c r="K23" s="23"/>
      <c r="L23" s="18"/>
      <c r="M23" s="45">
        <v>3</v>
      </c>
      <c r="N23" s="23">
        <v>1</v>
      </c>
      <c r="O23" s="26">
        <f t="shared" si="2"/>
        <v>290.75</v>
      </c>
      <c r="P23" s="27">
        <f t="shared" si="3"/>
        <v>290.75380000000001</v>
      </c>
      <c r="Q23" s="28">
        <f t="shared" si="0"/>
        <v>6.8700000000000045</v>
      </c>
      <c r="R23" s="29">
        <f t="shared" si="1"/>
        <v>2.4200366351979728E-2</v>
      </c>
      <c r="S23" s="30"/>
      <c r="T23" s="47">
        <f t="shared" si="5"/>
        <v>294.38589999999999</v>
      </c>
      <c r="U23" s="39">
        <f t="shared" si="6"/>
        <v>294.38499999999999</v>
      </c>
      <c r="V23" s="48">
        <f t="shared" si="7"/>
        <v>3.6311999999999784</v>
      </c>
      <c r="W23" s="49">
        <f t="shared" si="8"/>
        <v>1.2488916739867125E-2</v>
      </c>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row>
    <row r="24" spans="1:195" s="39" customFormat="1" ht="38.25" x14ac:dyDescent="0.25">
      <c r="A24" s="18" t="s">
        <v>966</v>
      </c>
      <c r="B24" s="18" t="s">
        <v>935</v>
      </c>
      <c r="C24" s="18" t="s">
        <v>967</v>
      </c>
      <c r="D24" s="19" t="s">
        <v>968</v>
      </c>
      <c r="E24" s="37">
        <v>15.48</v>
      </c>
      <c r="F24" s="21">
        <v>15</v>
      </c>
      <c r="G24" s="21"/>
      <c r="H24" s="18" t="s">
        <v>969</v>
      </c>
      <c r="I24" s="23" t="s">
        <v>26</v>
      </c>
      <c r="J24" s="23"/>
      <c r="K24" s="23"/>
      <c r="L24" s="18"/>
      <c r="M24" s="45">
        <v>6</v>
      </c>
      <c r="N24" s="23">
        <v>1</v>
      </c>
      <c r="O24" s="26">
        <f t="shared" si="2"/>
        <v>15.85</v>
      </c>
      <c r="P24" s="27">
        <f t="shared" si="3"/>
        <v>15.854799999999999</v>
      </c>
      <c r="Q24" s="28">
        <f t="shared" si="0"/>
        <v>0.36999999999999922</v>
      </c>
      <c r="R24" s="29">
        <f t="shared" si="1"/>
        <v>2.3901808785529666E-2</v>
      </c>
      <c r="S24" s="30"/>
      <c r="T24" s="47">
        <f t="shared" si="5"/>
        <v>16.052900000000001</v>
      </c>
      <c r="U24" s="39">
        <f t="shared" si="6"/>
        <v>16.052</v>
      </c>
      <c r="V24" s="48">
        <f t="shared" si="7"/>
        <v>0.19720000000000049</v>
      </c>
      <c r="W24" s="49">
        <f t="shared" si="8"/>
        <v>1.2437873703862585E-2</v>
      </c>
    </row>
    <row r="25" spans="1:195" s="39" customFormat="1" ht="51" x14ac:dyDescent="0.25">
      <c r="A25" s="35" t="s">
        <v>970</v>
      </c>
      <c r="B25" s="35" t="s">
        <v>935</v>
      </c>
      <c r="C25" s="22" t="s">
        <v>971</v>
      </c>
      <c r="D25" s="36" t="s">
        <v>972</v>
      </c>
      <c r="E25" s="37">
        <v>825.84</v>
      </c>
      <c r="F25" s="38">
        <v>800</v>
      </c>
      <c r="G25" s="21"/>
      <c r="H25" s="18" t="s">
        <v>42</v>
      </c>
      <c r="I25" s="23" t="s">
        <v>31</v>
      </c>
      <c r="J25" s="23" t="s">
        <v>26</v>
      </c>
      <c r="K25" s="23"/>
      <c r="L25" s="18"/>
      <c r="M25" s="45">
        <v>1</v>
      </c>
      <c r="N25" s="23">
        <v>1</v>
      </c>
      <c r="O25" s="26">
        <f t="shared" si="2"/>
        <v>845.83</v>
      </c>
      <c r="P25" s="27">
        <f t="shared" si="3"/>
        <v>845.83680000000004</v>
      </c>
      <c r="Q25" s="28">
        <f t="shared" si="0"/>
        <v>19.990000000000009</v>
      </c>
      <c r="R25" s="29">
        <f t="shared" si="1"/>
        <v>2.420565727017341E-2</v>
      </c>
      <c r="S25" s="30"/>
      <c r="T25" s="47">
        <f t="shared" si="5"/>
        <v>856.40300000000002</v>
      </c>
      <c r="U25" s="39">
        <f t="shared" si="6"/>
        <v>856.40200000000004</v>
      </c>
      <c r="V25" s="48">
        <f t="shared" si="7"/>
        <v>10.565200000000004</v>
      </c>
      <c r="W25" s="49">
        <f t="shared" si="8"/>
        <v>1.2490825653364814E-2</v>
      </c>
    </row>
    <row r="26" spans="1:195" s="39" customFormat="1" ht="51" x14ac:dyDescent="0.25">
      <c r="A26" s="35" t="s">
        <v>970</v>
      </c>
      <c r="B26" s="35" t="s">
        <v>935</v>
      </c>
      <c r="C26" s="22" t="s">
        <v>973</v>
      </c>
      <c r="D26" s="36" t="s">
        <v>974</v>
      </c>
      <c r="E26" s="37">
        <v>361.3</v>
      </c>
      <c r="F26" s="38">
        <v>350</v>
      </c>
      <c r="G26" s="21"/>
      <c r="H26" s="18" t="s">
        <v>42</v>
      </c>
      <c r="I26" s="23" t="s">
        <v>31</v>
      </c>
      <c r="J26" s="23" t="s">
        <v>26</v>
      </c>
      <c r="K26" s="23"/>
      <c r="L26" s="18"/>
      <c r="M26" s="45">
        <v>1</v>
      </c>
      <c r="N26" s="23">
        <v>1</v>
      </c>
      <c r="O26" s="26">
        <f t="shared" si="2"/>
        <v>370.04</v>
      </c>
      <c r="P26" s="27">
        <f t="shared" si="3"/>
        <v>370.04849999999999</v>
      </c>
      <c r="Q26" s="28">
        <f t="shared" si="0"/>
        <v>8.7400000000000091</v>
      </c>
      <c r="R26" s="29">
        <f t="shared" si="1"/>
        <v>2.4190423470799912E-2</v>
      </c>
      <c r="S26" s="30"/>
      <c r="T26" s="47">
        <f t="shared" si="5"/>
        <v>374.67110000000002</v>
      </c>
      <c r="U26" s="39">
        <f t="shared" si="6"/>
        <v>374.67099999999999</v>
      </c>
      <c r="V26" s="48">
        <f t="shared" si="7"/>
        <v>4.6225000000000023</v>
      </c>
      <c r="W26" s="49">
        <f t="shared" si="8"/>
        <v>1.2491605830046609E-2</v>
      </c>
    </row>
    <row r="27" spans="1:195" s="39" customFormat="1" ht="51" x14ac:dyDescent="0.25">
      <c r="A27" s="35" t="s">
        <v>970</v>
      </c>
      <c r="B27" s="35" t="s">
        <v>935</v>
      </c>
      <c r="C27" s="22" t="s">
        <v>975</v>
      </c>
      <c r="D27" s="36" t="s">
        <v>976</v>
      </c>
      <c r="E27" s="37">
        <v>227.1</v>
      </c>
      <c r="F27" s="38">
        <v>220</v>
      </c>
      <c r="G27" s="21"/>
      <c r="H27" s="18" t="s">
        <v>42</v>
      </c>
      <c r="I27" s="23" t="s">
        <v>31</v>
      </c>
      <c r="J27" s="23" t="s">
        <v>26</v>
      </c>
      <c r="K27" s="23"/>
      <c r="L27" s="18"/>
      <c r="M27" s="45">
        <v>1</v>
      </c>
      <c r="N27" s="23">
        <v>1</v>
      </c>
      <c r="O27" s="26">
        <f t="shared" si="2"/>
        <v>232.59</v>
      </c>
      <c r="P27" s="27">
        <f t="shared" si="3"/>
        <v>232.59889999999999</v>
      </c>
      <c r="Q27" s="28">
        <f t="shared" si="0"/>
        <v>5.4900000000000091</v>
      </c>
      <c r="R27" s="29">
        <f t="shared" si="1"/>
        <v>2.4174372523117611E-2</v>
      </c>
      <c r="S27" s="30"/>
      <c r="T27" s="47">
        <f t="shared" si="5"/>
        <v>235.50450000000001</v>
      </c>
      <c r="U27" s="39">
        <f t="shared" si="6"/>
        <v>235.50399999999999</v>
      </c>
      <c r="V27" s="48">
        <f t="shared" si="7"/>
        <v>2.9051000000000045</v>
      </c>
      <c r="W27" s="49">
        <f t="shared" si="8"/>
        <v>1.2489740923108427E-2</v>
      </c>
    </row>
    <row r="28" spans="1:195" s="39" customFormat="1" ht="51" x14ac:dyDescent="0.25">
      <c r="A28" s="35" t="s">
        <v>970</v>
      </c>
      <c r="B28" s="35" t="s">
        <v>935</v>
      </c>
      <c r="C28" s="22" t="s">
        <v>977</v>
      </c>
      <c r="D28" s="36" t="s">
        <v>978</v>
      </c>
      <c r="E28" s="37">
        <v>516.15</v>
      </c>
      <c r="F28" s="38">
        <v>500</v>
      </c>
      <c r="G28" s="21"/>
      <c r="H28" s="18" t="s">
        <v>42</v>
      </c>
      <c r="I28" s="23" t="s">
        <v>31</v>
      </c>
      <c r="J28" s="23" t="s">
        <v>26</v>
      </c>
      <c r="K28" s="23"/>
      <c r="L28" s="18"/>
      <c r="M28" s="45">
        <v>1</v>
      </c>
      <c r="N28" s="23">
        <v>1</v>
      </c>
      <c r="O28" s="26">
        <f t="shared" si="2"/>
        <v>528.64</v>
      </c>
      <c r="P28" s="27">
        <f t="shared" si="3"/>
        <v>528.64800000000002</v>
      </c>
      <c r="Q28" s="28">
        <f t="shared" si="0"/>
        <v>12.490000000000009</v>
      </c>
      <c r="R28" s="29">
        <f t="shared" si="1"/>
        <v>2.4198391940327444E-2</v>
      </c>
      <c r="S28" s="30"/>
      <c r="T28" s="47">
        <f t="shared" si="5"/>
        <v>535.25189999999998</v>
      </c>
      <c r="U28" s="39">
        <f t="shared" si="6"/>
        <v>535.25099999999998</v>
      </c>
      <c r="V28" s="48">
        <f t="shared" si="7"/>
        <v>6.6029999999999518</v>
      </c>
      <c r="W28" s="49">
        <f t="shared" si="8"/>
        <v>1.2490352748898986E-2</v>
      </c>
    </row>
    <row r="29" spans="1:195" s="39" customFormat="1" ht="51" x14ac:dyDescent="0.25">
      <c r="A29" s="35" t="s">
        <v>970</v>
      </c>
      <c r="B29" s="35" t="s">
        <v>935</v>
      </c>
      <c r="C29" s="22" t="s">
        <v>979</v>
      </c>
      <c r="D29" s="36" t="s">
        <v>980</v>
      </c>
      <c r="E29" s="37">
        <v>670.99</v>
      </c>
      <c r="F29" s="38">
        <v>650</v>
      </c>
      <c r="G29" s="21"/>
      <c r="H29" s="18" t="s">
        <v>42</v>
      </c>
      <c r="I29" s="23" t="s">
        <v>31</v>
      </c>
      <c r="J29" s="23" t="s">
        <v>26</v>
      </c>
      <c r="K29" s="23"/>
      <c r="L29" s="18"/>
      <c r="M29" s="45">
        <v>1</v>
      </c>
      <c r="N29" s="23">
        <v>1</v>
      </c>
      <c r="O29" s="26">
        <f t="shared" si="2"/>
        <v>687.23</v>
      </c>
      <c r="P29" s="27">
        <f t="shared" si="3"/>
        <v>687.2373</v>
      </c>
      <c r="Q29" s="28">
        <f t="shared" si="0"/>
        <v>16.240000000000009</v>
      </c>
      <c r="R29" s="29">
        <f t="shared" si="1"/>
        <v>2.4203043264430183E-2</v>
      </c>
      <c r="S29" s="30"/>
      <c r="T29" s="47">
        <f t="shared" si="5"/>
        <v>695.82229999999993</v>
      </c>
      <c r="U29" s="39">
        <f t="shared" si="6"/>
        <v>695.822</v>
      </c>
      <c r="V29" s="48">
        <f t="shared" si="7"/>
        <v>8.584699999999998</v>
      </c>
      <c r="W29" s="49">
        <f t="shared" si="8"/>
        <v>1.2491609521194496E-2</v>
      </c>
    </row>
    <row r="30" spans="1:195" s="39" customFormat="1" ht="51" x14ac:dyDescent="0.25">
      <c r="A30" s="35" t="s">
        <v>970</v>
      </c>
      <c r="B30" s="35" t="s">
        <v>935</v>
      </c>
      <c r="C30" s="22" t="s">
        <v>981</v>
      </c>
      <c r="D30" s="36" t="s">
        <v>982</v>
      </c>
      <c r="E30" s="37">
        <v>154.84</v>
      </c>
      <c r="F30" s="38">
        <v>150</v>
      </c>
      <c r="G30" s="21"/>
      <c r="H30" s="18" t="s">
        <v>42</v>
      </c>
      <c r="I30" s="23" t="s">
        <v>31</v>
      </c>
      <c r="J30" s="23" t="s">
        <v>26</v>
      </c>
      <c r="K30" s="23"/>
      <c r="L30" s="18"/>
      <c r="M30" s="45">
        <v>1</v>
      </c>
      <c r="N30" s="23">
        <v>1</v>
      </c>
      <c r="O30" s="26">
        <f t="shared" si="2"/>
        <v>158.58000000000001</v>
      </c>
      <c r="P30" s="27">
        <f t="shared" si="3"/>
        <v>158.58920000000001</v>
      </c>
      <c r="Q30" s="28">
        <f t="shared" si="0"/>
        <v>3.7400000000000091</v>
      </c>
      <c r="R30" s="29">
        <f t="shared" si="1"/>
        <v>2.4153965383621863E-2</v>
      </c>
      <c r="S30" s="30"/>
      <c r="T30" s="47">
        <f t="shared" si="5"/>
        <v>160.5703</v>
      </c>
      <c r="U30" s="39">
        <f t="shared" si="6"/>
        <v>160.57</v>
      </c>
      <c r="V30" s="48">
        <f t="shared" si="7"/>
        <v>1.9807999999999879</v>
      </c>
      <c r="W30" s="49">
        <f t="shared" si="8"/>
        <v>1.2490131736587282E-2</v>
      </c>
    </row>
    <row r="31" spans="1:195" s="39" customFormat="1" ht="127.5" x14ac:dyDescent="0.25">
      <c r="A31" s="35" t="s">
        <v>970</v>
      </c>
      <c r="B31" s="35" t="s">
        <v>935</v>
      </c>
      <c r="C31" s="22" t="s">
        <v>983</v>
      </c>
      <c r="D31" s="36" t="s">
        <v>984</v>
      </c>
      <c r="E31" s="37">
        <v>94.97</v>
      </c>
      <c r="F31" s="38">
        <v>50</v>
      </c>
      <c r="G31" s="21"/>
      <c r="H31" s="18" t="s">
        <v>985</v>
      </c>
      <c r="I31" s="23" t="s">
        <v>31</v>
      </c>
      <c r="J31" s="23" t="s">
        <v>26</v>
      </c>
      <c r="K31" s="23"/>
      <c r="L31" s="18"/>
      <c r="M31" s="45">
        <v>1</v>
      </c>
      <c r="N31" s="23">
        <v>1</v>
      </c>
      <c r="O31" s="26">
        <f t="shared" si="2"/>
        <v>97.26</v>
      </c>
      <c r="P31" s="27">
        <f t="shared" si="3"/>
        <v>97.269599999999997</v>
      </c>
      <c r="Q31" s="28">
        <f t="shared" si="0"/>
        <v>2.2900000000000063</v>
      </c>
      <c r="R31" s="29">
        <f t="shared" si="1"/>
        <v>2.4112877750868761E-2</v>
      </c>
      <c r="S31" s="30"/>
      <c r="T31" s="47">
        <f t="shared" si="5"/>
        <v>98.484699999999989</v>
      </c>
      <c r="U31" s="39">
        <f t="shared" si="6"/>
        <v>98.483999999999995</v>
      </c>
      <c r="V31" s="48">
        <f t="shared" si="7"/>
        <v>1.2143999999999977</v>
      </c>
      <c r="W31" s="49">
        <f t="shared" si="8"/>
        <v>1.2484887364603101E-2</v>
      </c>
    </row>
    <row r="32" spans="1:195" s="39" customFormat="1" ht="38.25" x14ac:dyDescent="0.25">
      <c r="A32" s="35" t="s">
        <v>970</v>
      </c>
      <c r="B32" s="35" t="s">
        <v>935</v>
      </c>
      <c r="C32" s="22" t="s">
        <v>986</v>
      </c>
      <c r="D32" s="36" t="s">
        <v>987</v>
      </c>
      <c r="E32" s="37">
        <v>51.61</v>
      </c>
      <c r="F32" s="38">
        <v>50</v>
      </c>
      <c r="G32" s="21"/>
      <c r="H32" s="18"/>
      <c r="I32" s="23" t="s">
        <v>31</v>
      </c>
      <c r="J32" s="23" t="s">
        <v>26</v>
      </c>
      <c r="K32" s="23"/>
      <c r="L32" s="18"/>
      <c r="M32" s="45">
        <v>1</v>
      </c>
      <c r="N32" s="23">
        <v>1</v>
      </c>
      <c r="O32" s="26">
        <f t="shared" si="2"/>
        <v>52.85</v>
      </c>
      <c r="P32" s="27">
        <f t="shared" si="3"/>
        <v>52.8596</v>
      </c>
      <c r="Q32" s="28">
        <f t="shared" si="0"/>
        <v>1.240000000000002</v>
      </c>
      <c r="R32" s="29">
        <f t="shared" si="1"/>
        <v>2.4026351482270916E-2</v>
      </c>
      <c r="S32" s="30"/>
      <c r="T32" s="47">
        <f t="shared" si="5"/>
        <v>53.5199</v>
      </c>
      <c r="U32" s="39">
        <f t="shared" si="6"/>
        <v>53.518999999999998</v>
      </c>
      <c r="V32" s="48">
        <f t="shared" si="7"/>
        <v>0.65939999999999799</v>
      </c>
      <c r="W32" s="49">
        <f t="shared" si="8"/>
        <v>1.2474555236891652E-2</v>
      </c>
    </row>
    <row r="33" spans="1:23" s="39" customFormat="1" ht="25.5" x14ac:dyDescent="0.25">
      <c r="A33" s="35" t="s">
        <v>970</v>
      </c>
      <c r="B33" s="35" t="s">
        <v>935</v>
      </c>
      <c r="C33" s="22" t="s">
        <v>988</v>
      </c>
      <c r="D33" s="36" t="s">
        <v>989</v>
      </c>
      <c r="E33" s="37">
        <v>10.32</v>
      </c>
      <c r="F33" s="38">
        <v>10</v>
      </c>
      <c r="G33" s="21"/>
      <c r="H33" s="18"/>
      <c r="I33" s="23" t="s">
        <v>31</v>
      </c>
      <c r="J33" s="23" t="s">
        <v>26</v>
      </c>
      <c r="K33" s="23"/>
      <c r="L33" s="18"/>
      <c r="M33" s="45">
        <v>1</v>
      </c>
      <c r="N33" s="23">
        <v>1</v>
      </c>
      <c r="O33" s="26">
        <f t="shared" si="2"/>
        <v>10.56</v>
      </c>
      <c r="P33" s="27">
        <f t="shared" si="3"/>
        <v>10.569800000000001</v>
      </c>
      <c r="Q33" s="28">
        <f t="shared" si="0"/>
        <v>0.24000000000000021</v>
      </c>
      <c r="R33" s="29">
        <f t="shared" si="1"/>
        <v>2.3255813953488393E-2</v>
      </c>
      <c r="S33" s="30"/>
      <c r="T33" s="47">
        <f t="shared" si="5"/>
        <v>10.7018</v>
      </c>
      <c r="U33" s="39">
        <f t="shared" si="6"/>
        <v>10.701000000000001</v>
      </c>
      <c r="V33" s="48">
        <f t="shared" si="7"/>
        <v>0.13119999999999976</v>
      </c>
      <c r="W33" s="49">
        <f t="shared" si="8"/>
        <v>1.2412723041117122E-2</v>
      </c>
    </row>
    <row r="34" spans="1:23" s="39" customFormat="1" ht="38.25" x14ac:dyDescent="0.25">
      <c r="A34" s="35" t="s">
        <v>990</v>
      </c>
      <c r="B34" s="35" t="s">
        <v>935</v>
      </c>
      <c r="C34" s="22" t="s">
        <v>991</v>
      </c>
      <c r="D34" s="36" t="s">
        <v>992</v>
      </c>
      <c r="E34" s="37">
        <v>10.32</v>
      </c>
      <c r="F34" s="38">
        <v>10</v>
      </c>
      <c r="G34" s="21"/>
      <c r="H34" s="18"/>
      <c r="I34" s="23" t="s">
        <v>31</v>
      </c>
      <c r="J34" s="23" t="s">
        <v>26</v>
      </c>
      <c r="K34" s="23"/>
      <c r="L34" s="18"/>
      <c r="M34" s="45">
        <v>4</v>
      </c>
      <c r="N34" s="23">
        <v>1</v>
      </c>
      <c r="O34" s="26">
        <f t="shared" si="2"/>
        <v>10.56</v>
      </c>
      <c r="P34" s="27">
        <f t="shared" si="3"/>
        <v>10.569800000000001</v>
      </c>
      <c r="Q34" s="28">
        <f t="shared" si="0"/>
        <v>0.24000000000000021</v>
      </c>
      <c r="R34" s="29">
        <f t="shared" si="1"/>
        <v>2.3255813953488393E-2</v>
      </c>
      <c r="S34" s="30"/>
      <c r="T34" s="47">
        <f t="shared" si="5"/>
        <v>10.7018</v>
      </c>
      <c r="U34" s="39">
        <f t="shared" si="6"/>
        <v>10.701000000000001</v>
      </c>
      <c r="V34" s="48">
        <f t="shared" si="7"/>
        <v>0.13119999999999976</v>
      </c>
      <c r="W34" s="49">
        <f t="shared" si="8"/>
        <v>1.2412723041117122E-2</v>
      </c>
    </row>
    <row r="35" spans="1:23" s="39" customFormat="1" ht="25.5" x14ac:dyDescent="0.25">
      <c r="A35" s="35" t="s">
        <v>990</v>
      </c>
      <c r="B35" s="35" t="s">
        <v>935</v>
      </c>
      <c r="C35" s="22" t="s">
        <v>993</v>
      </c>
      <c r="D35" s="36" t="s">
        <v>992</v>
      </c>
      <c r="E35" s="37">
        <v>25.8</v>
      </c>
      <c r="F35" s="38">
        <v>25</v>
      </c>
      <c r="G35" s="21"/>
      <c r="H35" s="18"/>
      <c r="I35" s="23" t="s">
        <v>31</v>
      </c>
      <c r="J35" s="23" t="s">
        <v>26</v>
      </c>
      <c r="K35" s="23"/>
      <c r="L35" s="18"/>
      <c r="M35" s="45">
        <v>4</v>
      </c>
      <c r="N35" s="23">
        <v>1</v>
      </c>
      <c r="O35" s="26">
        <f t="shared" si="2"/>
        <v>26.42</v>
      </c>
      <c r="P35" s="27">
        <f t="shared" si="3"/>
        <v>26.424700000000001</v>
      </c>
      <c r="Q35" s="28">
        <f t="shared" si="0"/>
        <v>0.62000000000000099</v>
      </c>
      <c r="R35" s="29">
        <f t="shared" si="1"/>
        <v>2.4031007751938022E-2</v>
      </c>
      <c r="S35" s="30"/>
      <c r="T35" s="47">
        <f t="shared" si="5"/>
        <v>26.754799999999999</v>
      </c>
      <c r="U35" s="39">
        <f t="shared" si="6"/>
        <v>26.754000000000001</v>
      </c>
      <c r="V35" s="48">
        <f t="shared" si="7"/>
        <v>0.32929999999999993</v>
      </c>
      <c r="W35" s="49">
        <f t="shared" si="8"/>
        <v>1.2461825489031093E-2</v>
      </c>
    </row>
    <row r="36" spans="1:23" s="39" customFormat="1" ht="38.25" x14ac:dyDescent="0.25">
      <c r="A36" s="35" t="s">
        <v>990</v>
      </c>
      <c r="B36" s="35" t="s">
        <v>935</v>
      </c>
      <c r="C36" s="76" t="s">
        <v>994</v>
      </c>
      <c r="D36" s="36" t="s">
        <v>992</v>
      </c>
      <c r="E36" s="37">
        <v>51.61</v>
      </c>
      <c r="F36" s="105">
        <v>50</v>
      </c>
      <c r="G36" s="21"/>
      <c r="H36" s="18"/>
      <c r="I36" s="23" t="s">
        <v>31</v>
      </c>
      <c r="J36" s="23" t="s">
        <v>26</v>
      </c>
      <c r="K36" s="23"/>
      <c r="L36" s="18"/>
      <c r="M36" s="45">
        <v>4</v>
      </c>
      <c r="N36" s="23">
        <v>1</v>
      </c>
      <c r="O36" s="26">
        <f t="shared" si="2"/>
        <v>52.85</v>
      </c>
      <c r="P36" s="27">
        <f t="shared" si="3"/>
        <v>52.8596</v>
      </c>
      <c r="Q36" s="28">
        <f t="shared" si="0"/>
        <v>1.240000000000002</v>
      </c>
      <c r="R36" s="29">
        <f t="shared" si="1"/>
        <v>2.4026351482270916E-2</v>
      </c>
      <c r="S36" s="30"/>
      <c r="T36" s="47">
        <f t="shared" si="5"/>
        <v>53.5199</v>
      </c>
      <c r="U36" s="39">
        <f t="shared" si="6"/>
        <v>53.518999999999998</v>
      </c>
      <c r="V36" s="48">
        <f t="shared" si="7"/>
        <v>0.65939999999999799</v>
      </c>
      <c r="W36" s="49">
        <f t="shared" si="8"/>
        <v>1.2474555236891652E-2</v>
      </c>
    </row>
    <row r="37" spans="1:23" s="39" customFormat="1" ht="38.25" x14ac:dyDescent="0.25">
      <c r="A37" s="35" t="s">
        <v>990</v>
      </c>
      <c r="B37" s="35" t="s">
        <v>935</v>
      </c>
      <c r="C37" s="22" t="s">
        <v>995</v>
      </c>
      <c r="D37" s="36" t="s">
        <v>992</v>
      </c>
      <c r="E37" s="37">
        <v>619.38</v>
      </c>
      <c r="F37" s="38">
        <v>600</v>
      </c>
      <c r="G37" s="21"/>
      <c r="H37" s="18"/>
      <c r="I37" s="23" t="s">
        <v>31</v>
      </c>
      <c r="J37" s="23" t="s">
        <v>26</v>
      </c>
      <c r="K37" s="23"/>
      <c r="L37" s="18"/>
      <c r="M37" s="45">
        <v>4</v>
      </c>
      <c r="N37" s="23">
        <v>1</v>
      </c>
      <c r="O37" s="26">
        <f t="shared" si="2"/>
        <v>634.37</v>
      </c>
      <c r="P37" s="27">
        <f t="shared" si="3"/>
        <v>634.37760000000003</v>
      </c>
      <c r="Q37" s="28">
        <f t="shared" si="0"/>
        <v>14.990000000000009</v>
      </c>
      <c r="R37" s="29">
        <f t="shared" si="1"/>
        <v>2.420162097581454E-2</v>
      </c>
      <c r="S37" s="30"/>
      <c r="T37" s="47">
        <f t="shared" si="5"/>
        <v>642.30219999999997</v>
      </c>
      <c r="U37" s="39">
        <f t="shared" si="6"/>
        <v>642.30200000000002</v>
      </c>
      <c r="V37" s="48">
        <f t="shared" si="7"/>
        <v>7.9243999999999915</v>
      </c>
      <c r="W37" s="49">
        <f t="shared" si="8"/>
        <v>1.2491613827474348E-2</v>
      </c>
    </row>
    <row r="38" spans="1:23" s="39" customFormat="1" ht="38.25" x14ac:dyDescent="0.25">
      <c r="A38" s="35" t="s">
        <v>990</v>
      </c>
      <c r="B38" s="35" t="s">
        <v>935</v>
      </c>
      <c r="C38" s="76" t="s">
        <v>996</v>
      </c>
      <c r="D38" s="36" t="s">
        <v>992</v>
      </c>
      <c r="E38" s="37">
        <v>1238.76</v>
      </c>
      <c r="F38" s="105">
        <v>1200</v>
      </c>
      <c r="G38" s="21"/>
      <c r="H38" s="18"/>
      <c r="I38" s="23" t="s">
        <v>31</v>
      </c>
      <c r="J38" s="23" t="s">
        <v>26</v>
      </c>
      <c r="K38" s="23"/>
      <c r="L38" s="18"/>
      <c r="M38" s="45">
        <v>4</v>
      </c>
      <c r="N38" s="23">
        <v>1</v>
      </c>
      <c r="O38" s="26">
        <f t="shared" si="2"/>
        <v>1268.75</v>
      </c>
      <c r="P38" s="27">
        <f t="shared" si="3"/>
        <v>1268.7553</v>
      </c>
      <c r="Q38" s="28">
        <f t="shared" si="0"/>
        <v>29.990000000000009</v>
      </c>
      <c r="R38" s="29">
        <f t="shared" si="1"/>
        <v>2.4209693564532283E-2</v>
      </c>
      <c r="S38" s="30"/>
      <c r="T38" s="47">
        <f t="shared" si="5"/>
        <v>1284.6046000000001</v>
      </c>
      <c r="U38" s="39">
        <f t="shared" si="6"/>
        <v>1284.604</v>
      </c>
      <c r="V38" s="48">
        <f t="shared" si="7"/>
        <v>15.848700000000008</v>
      </c>
      <c r="W38" s="49">
        <f t="shared" si="8"/>
        <v>1.2491534025513042E-2</v>
      </c>
    </row>
    <row r="39" spans="1:23" s="39" customFormat="1" ht="25.5" x14ac:dyDescent="0.25">
      <c r="A39" s="35" t="s">
        <v>990</v>
      </c>
      <c r="B39" s="35" t="s">
        <v>935</v>
      </c>
      <c r="C39" s="22" t="s">
        <v>997</v>
      </c>
      <c r="D39" s="36" t="s">
        <v>992</v>
      </c>
      <c r="E39" s="37">
        <v>206.46</v>
      </c>
      <c r="F39" s="38">
        <v>200</v>
      </c>
      <c r="G39" s="21"/>
      <c r="H39" s="18"/>
      <c r="I39" s="23" t="s">
        <v>31</v>
      </c>
      <c r="J39" s="23" t="s">
        <v>26</v>
      </c>
      <c r="K39" s="23"/>
      <c r="L39" s="18"/>
      <c r="M39" s="45">
        <v>4</v>
      </c>
      <c r="N39" s="23">
        <v>1</v>
      </c>
      <c r="O39" s="26">
        <f t="shared" si="2"/>
        <v>211.45</v>
      </c>
      <c r="P39" s="27">
        <f t="shared" si="3"/>
        <v>211.45920000000001</v>
      </c>
      <c r="Q39" s="28">
        <f t="shared" si="0"/>
        <v>4.9899999999999807</v>
      </c>
      <c r="R39" s="29">
        <f t="shared" si="1"/>
        <v>2.4169330620943428E-2</v>
      </c>
      <c r="S39" s="30"/>
      <c r="T39" s="47">
        <f t="shared" si="5"/>
        <v>214.10069999999999</v>
      </c>
      <c r="U39" s="39">
        <f t="shared" si="6"/>
        <v>214.1</v>
      </c>
      <c r="V39" s="48">
        <f t="shared" si="7"/>
        <v>2.6407999999999845</v>
      </c>
      <c r="W39" s="49">
        <f t="shared" si="8"/>
        <v>1.2488461131036079E-2</v>
      </c>
    </row>
    <row r="40" spans="1:23" s="39" customFormat="1" ht="38.25" x14ac:dyDescent="0.25">
      <c r="A40" s="35" t="s">
        <v>990</v>
      </c>
      <c r="B40" s="35" t="s">
        <v>935</v>
      </c>
      <c r="C40" s="76" t="s">
        <v>998</v>
      </c>
      <c r="D40" s="36" t="s">
        <v>992</v>
      </c>
      <c r="E40" s="37">
        <v>412.92</v>
      </c>
      <c r="F40" s="105">
        <v>400</v>
      </c>
      <c r="G40" s="21"/>
      <c r="H40" s="18"/>
      <c r="I40" s="23" t="s">
        <v>31</v>
      </c>
      <c r="J40" s="23" t="s">
        <v>26</v>
      </c>
      <c r="K40" s="23"/>
      <c r="L40" s="18"/>
      <c r="M40" s="45">
        <v>4</v>
      </c>
      <c r="N40" s="23">
        <v>1</v>
      </c>
      <c r="O40" s="26">
        <f t="shared" si="2"/>
        <v>422.91</v>
      </c>
      <c r="P40" s="27">
        <f t="shared" si="3"/>
        <v>422.91840000000002</v>
      </c>
      <c r="Q40" s="28">
        <f t="shared" si="0"/>
        <v>9.9900000000000091</v>
      </c>
      <c r="R40" s="29">
        <f t="shared" si="1"/>
        <v>2.4193548387096794E-2</v>
      </c>
      <c r="S40" s="30"/>
      <c r="T40" s="47">
        <f t="shared" si="5"/>
        <v>428.20150000000001</v>
      </c>
      <c r="U40" s="39">
        <f t="shared" si="6"/>
        <v>428.20100000000002</v>
      </c>
      <c r="V40" s="48">
        <f t="shared" si="7"/>
        <v>5.2826000000000022</v>
      </c>
      <c r="W40" s="49">
        <f t="shared" si="8"/>
        <v>1.2490825653364814E-2</v>
      </c>
    </row>
    <row r="41" spans="1:23" s="39" customFormat="1" ht="25.5" x14ac:dyDescent="0.25">
      <c r="A41" s="35" t="s">
        <v>990</v>
      </c>
      <c r="B41" s="35" t="s">
        <v>935</v>
      </c>
      <c r="C41" s="22" t="s">
        <v>999</v>
      </c>
      <c r="D41" s="36" t="s">
        <v>992</v>
      </c>
      <c r="E41" s="37">
        <v>309.69</v>
      </c>
      <c r="F41" s="38">
        <v>300</v>
      </c>
      <c r="G41" s="21"/>
      <c r="H41" s="18"/>
      <c r="I41" s="23" t="s">
        <v>31</v>
      </c>
      <c r="J41" s="23" t="s">
        <v>26</v>
      </c>
      <c r="K41" s="23"/>
      <c r="L41" s="18"/>
      <c r="M41" s="45">
        <v>4</v>
      </c>
      <c r="N41" s="23">
        <v>1</v>
      </c>
      <c r="O41" s="26">
        <f t="shared" si="2"/>
        <v>317.18</v>
      </c>
      <c r="P41" s="27">
        <f t="shared" si="3"/>
        <v>317.18880000000001</v>
      </c>
      <c r="Q41" s="28">
        <f t="shared" si="0"/>
        <v>7.4900000000000091</v>
      </c>
      <c r="R41" s="29">
        <f t="shared" si="1"/>
        <v>2.4185475798379055E-2</v>
      </c>
      <c r="S41" s="30"/>
      <c r="T41" s="47">
        <f t="shared" si="5"/>
        <v>321.15109999999999</v>
      </c>
      <c r="U41" s="39">
        <f t="shared" si="6"/>
        <v>321.15100000000001</v>
      </c>
      <c r="V41" s="48">
        <f t="shared" si="7"/>
        <v>3.9621999999999957</v>
      </c>
      <c r="W41" s="49">
        <f t="shared" si="8"/>
        <v>1.2491613827474348E-2</v>
      </c>
    </row>
    <row r="42" spans="1:23" s="39" customFormat="1" ht="38.25" x14ac:dyDescent="0.25">
      <c r="A42" s="35" t="s">
        <v>990</v>
      </c>
      <c r="B42" s="35" t="s">
        <v>935</v>
      </c>
      <c r="C42" s="76" t="s">
        <v>1000</v>
      </c>
      <c r="D42" s="36" t="s">
        <v>992</v>
      </c>
      <c r="E42" s="37">
        <v>619.38</v>
      </c>
      <c r="F42" s="105">
        <v>600</v>
      </c>
      <c r="G42" s="21"/>
      <c r="H42" s="18"/>
      <c r="I42" s="23" t="s">
        <v>31</v>
      </c>
      <c r="J42" s="23" t="s">
        <v>26</v>
      </c>
      <c r="K42" s="23"/>
      <c r="L42" s="18"/>
      <c r="M42" s="45">
        <v>4</v>
      </c>
      <c r="N42" s="23">
        <v>1</v>
      </c>
      <c r="O42" s="26">
        <f t="shared" si="2"/>
        <v>634.37</v>
      </c>
      <c r="P42" s="27">
        <f t="shared" si="3"/>
        <v>634.37760000000003</v>
      </c>
      <c r="Q42" s="28">
        <f t="shared" si="0"/>
        <v>14.990000000000009</v>
      </c>
      <c r="R42" s="29">
        <f t="shared" si="1"/>
        <v>2.420162097581454E-2</v>
      </c>
      <c r="S42" s="30"/>
      <c r="T42" s="47">
        <f t="shared" si="5"/>
        <v>642.30219999999997</v>
      </c>
      <c r="U42" s="39">
        <f t="shared" si="6"/>
        <v>642.30200000000002</v>
      </c>
      <c r="V42" s="48">
        <f t="shared" si="7"/>
        <v>7.9243999999999915</v>
      </c>
      <c r="W42" s="49">
        <f t="shared" si="8"/>
        <v>1.2491613827474348E-2</v>
      </c>
    </row>
    <row r="43" spans="1:23" s="39" customFormat="1" ht="25.5" x14ac:dyDescent="0.25">
      <c r="A43" s="35" t="s">
        <v>990</v>
      </c>
      <c r="B43" s="35" t="s">
        <v>935</v>
      </c>
      <c r="C43" s="22" t="s">
        <v>1001</v>
      </c>
      <c r="D43" s="36" t="s">
        <v>992</v>
      </c>
      <c r="E43" s="37">
        <v>412.92</v>
      </c>
      <c r="F43" s="38">
        <v>400</v>
      </c>
      <c r="G43" s="21"/>
      <c r="H43" s="18"/>
      <c r="I43" s="23" t="s">
        <v>31</v>
      </c>
      <c r="J43" s="23" t="s">
        <v>26</v>
      </c>
      <c r="K43" s="23"/>
      <c r="L43" s="18"/>
      <c r="M43" s="45">
        <v>4</v>
      </c>
      <c r="N43" s="23">
        <v>1</v>
      </c>
      <c r="O43" s="26">
        <f t="shared" si="2"/>
        <v>422.91</v>
      </c>
      <c r="P43" s="27">
        <f t="shared" si="3"/>
        <v>422.91840000000002</v>
      </c>
      <c r="Q43" s="28">
        <f t="shared" si="0"/>
        <v>9.9900000000000091</v>
      </c>
      <c r="R43" s="29">
        <f t="shared" si="1"/>
        <v>2.4193548387096794E-2</v>
      </c>
      <c r="S43" s="30"/>
      <c r="T43" s="47">
        <f t="shared" si="5"/>
        <v>428.20150000000001</v>
      </c>
      <c r="U43" s="39">
        <f t="shared" si="6"/>
        <v>428.20100000000002</v>
      </c>
      <c r="V43" s="48">
        <f t="shared" si="7"/>
        <v>5.2826000000000022</v>
      </c>
      <c r="W43" s="49">
        <f t="shared" si="8"/>
        <v>1.2490825653364814E-2</v>
      </c>
    </row>
    <row r="44" spans="1:23" s="39" customFormat="1" ht="38.25" x14ac:dyDescent="0.25">
      <c r="A44" s="35" t="s">
        <v>990</v>
      </c>
      <c r="B44" s="35" t="s">
        <v>935</v>
      </c>
      <c r="C44" s="76" t="s">
        <v>1002</v>
      </c>
      <c r="D44" s="36" t="s">
        <v>992</v>
      </c>
      <c r="E44" s="37">
        <v>825.84</v>
      </c>
      <c r="F44" s="105">
        <v>800</v>
      </c>
      <c r="G44" s="21"/>
      <c r="H44" s="18"/>
      <c r="I44" s="23" t="s">
        <v>31</v>
      </c>
      <c r="J44" s="23" t="s">
        <v>26</v>
      </c>
      <c r="K44" s="23"/>
      <c r="L44" s="18"/>
      <c r="M44" s="45">
        <v>4</v>
      </c>
      <c r="N44" s="23">
        <v>1</v>
      </c>
      <c r="O44" s="26">
        <f t="shared" si="2"/>
        <v>845.83</v>
      </c>
      <c r="P44" s="27">
        <f t="shared" si="3"/>
        <v>845.83680000000004</v>
      </c>
      <c r="Q44" s="28">
        <f t="shared" si="0"/>
        <v>19.990000000000009</v>
      </c>
      <c r="R44" s="29">
        <f t="shared" si="1"/>
        <v>2.420565727017341E-2</v>
      </c>
      <c r="S44" s="30"/>
      <c r="T44" s="47">
        <f t="shared" si="5"/>
        <v>856.40300000000002</v>
      </c>
      <c r="U44" s="39">
        <f t="shared" si="6"/>
        <v>856.40200000000004</v>
      </c>
      <c r="V44" s="48">
        <f t="shared" si="7"/>
        <v>10.565200000000004</v>
      </c>
      <c r="W44" s="49">
        <f t="shared" si="8"/>
        <v>1.2490825653364814E-2</v>
      </c>
    </row>
    <row r="45" spans="1:23" s="39" customFormat="1" ht="25.5" x14ac:dyDescent="0.25">
      <c r="A45" s="35" t="s">
        <v>990</v>
      </c>
      <c r="B45" s="35" t="s">
        <v>935</v>
      </c>
      <c r="C45" s="22" t="s">
        <v>1003</v>
      </c>
      <c r="D45" s="36" t="s">
        <v>992</v>
      </c>
      <c r="E45" s="37">
        <v>516.15</v>
      </c>
      <c r="F45" s="38">
        <v>500</v>
      </c>
      <c r="G45" s="21"/>
      <c r="H45" s="18"/>
      <c r="I45" s="23" t="s">
        <v>31</v>
      </c>
      <c r="J45" s="23" t="s">
        <v>26</v>
      </c>
      <c r="K45" s="23"/>
      <c r="L45" s="18"/>
      <c r="M45" s="45">
        <v>4</v>
      </c>
      <c r="N45" s="23">
        <v>1</v>
      </c>
      <c r="O45" s="26">
        <f t="shared" si="2"/>
        <v>528.64</v>
      </c>
      <c r="P45" s="27">
        <f t="shared" si="3"/>
        <v>528.64800000000002</v>
      </c>
      <c r="Q45" s="28">
        <f t="shared" si="0"/>
        <v>12.490000000000009</v>
      </c>
      <c r="R45" s="29">
        <f t="shared" si="1"/>
        <v>2.4198391940327444E-2</v>
      </c>
      <c r="S45" s="30"/>
      <c r="T45" s="47">
        <f t="shared" si="5"/>
        <v>535.25189999999998</v>
      </c>
      <c r="U45" s="39">
        <f t="shared" si="6"/>
        <v>535.25099999999998</v>
      </c>
      <c r="V45" s="48">
        <f t="shared" si="7"/>
        <v>6.6029999999999518</v>
      </c>
      <c r="W45" s="49">
        <f t="shared" si="8"/>
        <v>1.2490352748898986E-2</v>
      </c>
    </row>
    <row r="46" spans="1:23" s="39" customFormat="1" ht="38.25" x14ac:dyDescent="0.25">
      <c r="A46" s="35" t="s">
        <v>990</v>
      </c>
      <c r="B46" s="35" t="s">
        <v>935</v>
      </c>
      <c r="C46" s="76" t="s">
        <v>1004</v>
      </c>
      <c r="D46" s="36" t="s">
        <v>992</v>
      </c>
      <c r="E46" s="37">
        <v>1032.3</v>
      </c>
      <c r="F46" s="105">
        <v>1000</v>
      </c>
      <c r="G46" s="21"/>
      <c r="H46" s="18"/>
      <c r="I46" s="23" t="s">
        <v>31</v>
      </c>
      <c r="J46" s="23" t="s">
        <v>26</v>
      </c>
      <c r="K46" s="23"/>
      <c r="L46" s="18"/>
      <c r="M46" s="45">
        <v>4</v>
      </c>
      <c r="N46" s="23">
        <v>1</v>
      </c>
      <c r="O46" s="26">
        <f t="shared" si="2"/>
        <v>1057.29</v>
      </c>
      <c r="P46" s="27">
        <f t="shared" si="3"/>
        <v>1057.2961</v>
      </c>
      <c r="Q46" s="28">
        <f t="shared" si="0"/>
        <v>24.990000000000009</v>
      </c>
      <c r="R46" s="29">
        <f t="shared" si="1"/>
        <v>2.4208079046788733E-2</v>
      </c>
      <c r="S46" s="30"/>
      <c r="T46" s="47">
        <f t="shared" si="5"/>
        <v>1070.5038</v>
      </c>
      <c r="U46" s="39">
        <f t="shared" si="6"/>
        <v>1070.5029999999999</v>
      </c>
      <c r="V46" s="48">
        <f t="shared" si="7"/>
        <v>13.206899999999905</v>
      </c>
      <c r="W46" s="49">
        <f t="shared" si="8"/>
        <v>1.2491202795508189E-2</v>
      </c>
    </row>
    <row r="47" spans="1:23" s="39" customFormat="1" ht="25.5" x14ac:dyDescent="0.25">
      <c r="A47" s="35" t="s">
        <v>990</v>
      </c>
      <c r="B47" s="35" t="s">
        <v>935</v>
      </c>
      <c r="C47" s="22" t="s">
        <v>1005</v>
      </c>
      <c r="D47" s="36" t="s">
        <v>992</v>
      </c>
      <c r="E47" s="37">
        <v>154.84</v>
      </c>
      <c r="F47" s="38">
        <v>150</v>
      </c>
      <c r="G47" s="21"/>
      <c r="H47" s="18"/>
      <c r="I47" s="23" t="s">
        <v>31</v>
      </c>
      <c r="J47" s="23" t="s">
        <v>26</v>
      </c>
      <c r="K47" s="23"/>
      <c r="L47" s="18"/>
      <c r="M47" s="45">
        <v>4</v>
      </c>
      <c r="N47" s="23">
        <v>1</v>
      </c>
      <c r="O47" s="26">
        <f t="shared" si="2"/>
        <v>158.58000000000001</v>
      </c>
      <c r="P47" s="27">
        <f t="shared" si="3"/>
        <v>158.58920000000001</v>
      </c>
      <c r="Q47" s="28">
        <f t="shared" si="0"/>
        <v>3.7400000000000091</v>
      </c>
      <c r="R47" s="29">
        <f t="shared" si="1"/>
        <v>2.4153965383621863E-2</v>
      </c>
      <c r="S47" s="30"/>
      <c r="T47" s="47">
        <f t="shared" si="5"/>
        <v>160.5703</v>
      </c>
      <c r="U47" s="39">
        <f t="shared" si="6"/>
        <v>160.57</v>
      </c>
      <c r="V47" s="48">
        <f t="shared" si="7"/>
        <v>1.9807999999999879</v>
      </c>
      <c r="W47" s="49">
        <f t="shared" si="8"/>
        <v>1.2490131736587282E-2</v>
      </c>
    </row>
    <row r="48" spans="1:23" s="39" customFormat="1" ht="38.25" x14ac:dyDescent="0.25">
      <c r="A48" s="35" t="s">
        <v>990</v>
      </c>
      <c r="B48" s="35" t="s">
        <v>935</v>
      </c>
      <c r="C48" s="76" t="s">
        <v>1006</v>
      </c>
      <c r="D48" s="36" t="s">
        <v>992</v>
      </c>
      <c r="E48" s="37">
        <v>309.69</v>
      </c>
      <c r="F48" s="105">
        <v>300</v>
      </c>
      <c r="G48" s="21"/>
      <c r="H48" s="18"/>
      <c r="I48" s="23" t="s">
        <v>31</v>
      </c>
      <c r="J48" s="23" t="s">
        <v>26</v>
      </c>
      <c r="K48" s="23"/>
      <c r="L48" s="18"/>
      <c r="M48" s="45">
        <v>4</v>
      </c>
      <c r="N48" s="23">
        <v>1</v>
      </c>
      <c r="O48" s="26">
        <f t="shared" si="2"/>
        <v>317.18</v>
      </c>
      <c r="P48" s="27">
        <f t="shared" si="3"/>
        <v>317.18880000000001</v>
      </c>
      <c r="Q48" s="28">
        <f t="shared" si="0"/>
        <v>7.4900000000000091</v>
      </c>
      <c r="R48" s="29">
        <f t="shared" si="1"/>
        <v>2.4185475798379055E-2</v>
      </c>
      <c r="S48" s="30"/>
      <c r="T48" s="47">
        <f t="shared" si="5"/>
        <v>321.15109999999999</v>
      </c>
      <c r="U48" s="39">
        <f t="shared" si="6"/>
        <v>321.15100000000001</v>
      </c>
      <c r="V48" s="48">
        <f t="shared" si="7"/>
        <v>3.9621999999999957</v>
      </c>
      <c r="W48" s="49">
        <f t="shared" si="8"/>
        <v>1.2491613827474348E-2</v>
      </c>
    </row>
    <row r="49" spans="1:23" s="39" customFormat="1" ht="38.25" x14ac:dyDescent="0.25">
      <c r="A49" s="35" t="s">
        <v>990</v>
      </c>
      <c r="B49" s="35" t="s">
        <v>935</v>
      </c>
      <c r="C49" s="22" t="s">
        <v>1007</v>
      </c>
      <c r="D49" s="36" t="s">
        <v>992</v>
      </c>
      <c r="E49" s="37">
        <v>722.61</v>
      </c>
      <c r="F49" s="38">
        <v>700</v>
      </c>
      <c r="G49" s="21"/>
      <c r="H49" s="18"/>
      <c r="I49" s="23" t="s">
        <v>31</v>
      </c>
      <c r="J49" s="23" t="s">
        <v>26</v>
      </c>
      <c r="K49" s="23"/>
      <c r="L49" s="18"/>
      <c r="M49" s="45">
        <v>4</v>
      </c>
      <c r="N49" s="23">
        <v>1</v>
      </c>
      <c r="O49" s="26">
        <f t="shared" si="2"/>
        <v>740.1</v>
      </c>
      <c r="P49" s="27">
        <f t="shared" si="3"/>
        <v>740.10720000000003</v>
      </c>
      <c r="Q49" s="28">
        <f t="shared" si="0"/>
        <v>17.490000000000009</v>
      </c>
      <c r="R49" s="29">
        <f t="shared" si="1"/>
        <v>2.4203927429733894E-2</v>
      </c>
      <c r="S49" s="30"/>
      <c r="T49" s="47">
        <f t="shared" si="5"/>
        <v>749.35259999999994</v>
      </c>
      <c r="U49" s="39">
        <f t="shared" si="6"/>
        <v>749.35199999999998</v>
      </c>
      <c r="V49" s="48">
        <f t="shared" si="7"/>
        <v>9.2447999999999411</v>
      </c>
      <c r="W49" s="49">
        <f t="shared" si="8"/>
        <v>1.2491163442268824E-2</v>
      </c>
    </row>
    <row r="50" spans="1:23" s="39" customFormat="1" ht="38.25" x14ac:dyDescent="0.25">
      <c r="A50" s="35" t="s">
        <v>990</v>
      </c>
      <c r="B50" s="35" t="s">
        <v>935</v>
      </c>
      <c r="C50" s="76" t="s">
        <v>1008</v>
      </c>
      <c r="D50" s="36" t="s">
        <v>992</v>
      </c>
      <c r="E50" s="37">
        <v>1445.22</v>
      </c>
      <c r="F50" s="105">
        <v>1400</v>
      </c>
      <c r="G50" s="21"/>
      <c r="H50" s="18"/>
      <c r="I50" s="23" t="s">
        <v>31</v>
      </c>
      <c r="J50" s="23" t="s">
        <v>26</v>
      </c>
      <c r="K50" s="23"/>
      <c r="L50" s="18"/>
      <c r="M50" s="45">
        <v>4</v>
      </c>
      <c r="N50" s="23">
        <v>1</v>
      </c>
      <c r="O50" s="26">
        <f t="shared" si="2"/>
        <v>1480.21</v>
      </c>
      <c r="P50" s="27">
        <f t="shared" si="3"/>
        <v>1480.2145</v>
      </c>
      <c r="Q50" s="28">
        <f t="shared" si="0"/>
        <v>34.990000000000009</v>
      </c>
      <c r="R50" s="29">
        <f t="shared" si="1"/>
        <v>2.421084679149196E-2</v>
      </c>
      <c r="S50" s="30"/>
      <c r="T50" s="47">
        <f t="shared" si="5"/>
        <v>1498.7053000000001</v>
      </c>
      <c r="U50" s="39">
        <f t="shared" si="6"/>
        <v>1498.7049999999999</v>
      </c>
      <c r="V50" s="48">
        <f t="shared" si="7"/>
        <v>18.490499999999884</v>
      </c>
      <c r="W50" s="49">
        <f t="shared" si="8"/>
        <v>1.2491770618379892E-2</v>
      </c>
    </row>
    <row r="51" spans="1:23" s="39" customFormat="1" ht="51" x14ac:dyDescent="0.25">
      <c r="A51" s="35" t="s">
        <v>1009</v>
      </c>
      <c r="B51" s="35" t="s">
        <v>935</v>
      </c>
      <c r="C51" s="22" t="s">
        <v>1010</v>
      </c>
      <c r="D51" s="36" t="s">
        <v>1011</v>
      </c>
      <c r="E51" s="37">
        <v>87.74</v>
      </c>
      <c r="F51" s="38">
        <v>85</v>
      </c>
      <c r="G51" s="21"/>
      <c r="H51" s="18" t="s">
        <v>42</v>
      </c>
      <c r="I51" s="23" t="s">
        <v>31</v>
      </c>
      <c r="J51" s="23" t="s">
        <v>26</v>
      </c>
      <c r="K51" s="23"/>
      <c r="L51" s="18"/>
      <c r="M51" s="45">
        <v>3</v>
      </c>
      <c r="N51" s="23">
        <v>1</v>
      </c>
      <c r="O51" s="26">
        <f t="shared" si="2"/>
        <v>89.86</v>
      </c>
      <c r="P51" s="27">
        <f t="shared" si="3"/>
        <v>89.864500000000007</v>
      </c>
      <c r="Q51" s="28">
        <f t="shared" si="0"/>
        <v>2.1200000000000045</v>
      </c>
      <c r="R51" s="29">
        <f t="shared" si="1"/>
        <v>2.4162297697743387E-2</v>
      </c>
      <c r="S51" s="30"/>
      <c r="T51" s="47">
        <f t="shared" si="5"/>
        <v>90.987099999999998</v>
      </c>
      <c r="U51" s="39">
        <f t="shared" si="6"/>
        <v>90.986999999999995</v>
      </c>
      <c r="V51" s="48">
        <f t="shared" si="7"/>
        <v>1.1224999999999881</v>
      </c>
      <c r="W51" s="49">
        <f t="shared" si="8"/>
        <v>1.2491028159061566E-2</v>
      </c>
    </row>
    <row r="52" spans="1:23" s="39" customFormat="1" ht="51" x14ac:dyDescent="0.25">
      <c r="A52" s="35" t="s">
        <v>1012</v>
      </c>
      <c r="B52" s="35" t="s">
        <v>935</v>
      </c>
      <c r="C52" s="22" t="s">
        <v>1013</v>
      </c>
      <c r="D52" s="36" t="s">
        <v>1011</v>
      </c>
      <c r="E52" s="37">
        <v>175.49</v>
      </c>
      <c r="F52" s="38">
        <v>170</v>
      </c>
      <c r="G52" s="21"/>
      <c r="H52" s="18" t="s">
        <v>42</v>
      </c>
      <c r="I52" s="23" t="s">
        <v>31</v>
      </c>
      <c r="J52" s="23" t="s">
        <v>26</v>
      </c>
      <c r="K52" s="23"/>
      <c r="L52" s="18"/>
      <c r="M52" s="45">
        <v>1</v>
      </c>
      <c r="N52" s="23">
        <v>1</v>
      </c>
      <c r="O52" s="26">
        <f t="shared" si="2"/>
        <v>179.73</v>
      </c>
      <c r="P52" s="27">
        <f t="shared" si="3"/>
        <v>179.73929999999999</v>
      </c>
      <c r="Q52" s="28">
        <f t="shared" si="0"/>
        <v>4.2399999999999807</v>
      </c>
      <c r="R52" s="29">
        <f t="shared" si="1"/>
        <v>2.4160920850190781E-2</v>
      </c>
      <c r="S52" s="30"/>
      <c r="T52" s="47">
        <f t="shared" si="5"/>
        <v>181.9846</v>
      </c>
      <c r="U52" s="39">
        <f t="shared" si="6"/>
        <v>181.98400000000001</v>
      </c>
      <c r="V52" s="48">
        <f t="shared" si="7"/>
        <v>2.244700000000023</v>
      </c>
      <c r="W52" s="49">
        <f t="shared" si="8"/>
        <v>1.2488643273897379E-2</v>
      </c>
    </row>
    <row r="53" spans="1:23" s="39" customFormat="1" ht="51" x14ac:dyDescent="0.25">
      <c r="A53" s="106" t="s">
        <v>1014</v>
      </c>
      <c r="B53" s="35" t="s">
        <v>935</v>
      </c>
      <c r="C53" s="106" t="s">
        <v>1015</v>
      </c>
      <c r="D53" s="19" t="s">
        <v>1016</v>
      </c>
      <c r="E53" s="37">
        <v>25.8</v>
      </c>
      <c r="F53" s="107">
        <v>25</v>
      </c>
      <c r="G53" s="108"/>
      <c r="H53" s="18" t="s">
        <v>42</v>
      </c>
      <c r="I53" s="23" t="s">
        <v>31</v>
      </c>
      <c r="J53" s="23"/>
      <c r="K53" s="23"/>
      <c r="L53" s="18"/>
      <c r="M53" s="45">
        <v>6</v>
      </c>
      <c r="N53" s="23">
        <v>1</v>
      </c>
      <c r="O53" s="26">
        <f t="shared" si="2"/>
        <v>26.42</v>
      </c>
      <c r="P53" s="27">
        <f t="shared" si="3"/>
        <v>26.424700000000001</v>
      </c>
      <c r="Q53" s="28">
        <f t="shared" si="0"/>
        <v>0.62000000000000099</v>
      </c>
      <c r="R53" s="29">
        <f t="shared" si="1"/>
        <v>2.4031007751938022E-2</v>
      </c>
      <c r="S53" s="30"/>
      <c r="T53" s="47">
        <f t="shared" si="5"/>
        <v>26.754799999999999</v>
      </c>
      <c r="U53" s="39">
        <f t="shared" si="6"/>
        <v>26.754000000000001</v>
      </c>
      <c r="V53" s="48">
        <f t="shared" si="7"/>
        <v>0.32929999999999993</v>
      </c>
      <c r="W53" s="49">
        <f t="shared" si="8"/>
        <v>1.2461825489031093E-2</v>
      </c>
    </row>
    <row r="54" spans="1:23" s="39" customFormat="1" ht="38.25" x14ac:dyDescent="0.25">
      <c r="A54" s="18" t="s">
        <v>1017</v>
      </c>
      <c r="B54" s="18" t="s">
        <v>935</v>
      </c>
      <c r="C54" s="39" t="s">
        <v>1018</v>
      </c>
      <c r="D54" s="19" t="s">
        <v>1019</v>
      </c>
      <c r="E54" s="37">
        <v>100</v>
      </c>
      <c r="F54" s="21">
        <v>100</v>
      </c>
      <c r="G54" s="21"/>
      <c r="H54" s="103" t="s">
        <v>1020</v>
      </c>
      <c r="I54" s="104"/>
      <c r="J54" s="104"/>
      <c r="K54" s="23"/>
      <c r="L54" s="18"/>
      <c r="M54" s="24">
        <v>6</v>
      </c>
      <c r="N54" s="25">
        <v>6</v>
      </c>
      <c r="O54" s="26">
        <f t="shared" si="2"/>
        <v>100</v>
      </c>
      <c r="P54" s="27">
        <f t="shared" si="3"/>
        <v>100</v>
      </c>
      <c r="Q54" s="28">
        <f t="shared" si="0"/>
        <v>0</v>
      </c>
      <c r="R54" s="29">
        <f t="shared" si="1"/>
        <v>0</v>
      </c>
      <c r="S54" s="30"/>
      <c r="T54" s="31">
        <f t="shared" si="5"/>
        <v>100</v>
      </c>
      <c r="U54" s="32">
        <f t="shared" ref="U54:W74" si="9">P54</f>
        <v>100</v>
      </c>
      <c r="V54" s="32">
        <f t="shared" si="9"/>
        <v>0</v>
      </c>
      <c r="W54" s="32">
        <f t="shared" si="9"/>
        <v>0</v>
      </c>
    </row>
    <row r="55" spans="1:23" s="39" customFormat="1" ht="63.75" x14ac:dyDescent="0.25">
      <c r="A55" s="18" t="s">
        <v>1021</v>
      </c>
      <c r="B55" s="18" t="s">
        <v>935</v>
      </c>
      <c r="C55" s="18" t="s">
        <v>1022</v>
      </c>
      <c r="D55" s="19" t="s">
        <v>1023</v>
      </c>
      <c r="E55" s="37">
        <v>516.15</v>
      </c>
      <c r="F55" s="21">
        <v>500</v>
      </c>
      <c r="G55" s="25"/>
      <c r="H55" s="22" t="s">
        <v>1024</v>
      </c>
      <c r="I55" s="91"/>
      <c r="J55" s="91"/>
      <c r="K55" s="23"/>
      <c r="L55" s="18"/>
      <c r="M55" s="24">
        <v>1</v>
      </c>
      <c r="N55" s="25">
        <v>1</v>
      </c>
      <c r="O55" s="26">
        <f t="shared" si="2"/>
        <v>528.64</v>
      </c>
      <c r="P55" s="27">
        <f t="shared" si="3"/>
        <v>528.64800000000002</v>
      </c>
      <c r="Q55" s="28">
        <f t="shared" si="0"/>
        <v>12.490000000000009</v>
      </c>
      <c r="R55" s="29">
        <f t="shared" si="1"/>
        <v>2.4198391940327444E-2</v>
      </c>
      <c r="S55" s="30"/>
      <c r="T55" s="47">
        <f t="shared" si="5"/>
        <v>535.25189999999998</v>
      </c>
      <c r="U55" s="32">
        <f t="shared" si="9"/>
        <v>528.64800000000002</v>
      </c>
      <c r="V55" s="32">
        <f t="shared" si="9"/>
        <v>12.490000000000009</v>
      </c>
      <c r="W55" s="32">
        <f t="shared" si="9"/>
        <v>2.4198391940327444E-2</v>
      </c>
    </row>
    <row r="56" spans="1:23" s="39" customFormat="1" ht="38.25" x14ac:dyDescent="0.25">
      <c r="A56" s="18" t="s">
        <v>1021</v>
      </c>
      <c r="B56" s="18" t="s">
        <v>935</v>
      </c>
      <c r="C56" s="18" t="s">
        <v>1025</v>
      </c>
      <c r="D56" s="19" t="s">
        <v>1026</v>
      </c>
      <c r="E56" s="37">
        <v>516.15</v>
      </c>
      <c r="F56" s="21">
        <v>500</v>
      </c>
      <c r="G56" s="21"/>
      <c r="H56" s="22" t="s">
        <v>1027</v>
      </c>
      <c r="I56" s="91"/>
      <c r="J56" s="91"/>
      <c r="K56" s="23"/>
      <c r="L56" s="18"/>
      <c r="M56" s="24">
        <v>1</v>
      </c>
      <c r="N56" s="25">
        <v>1</v>
      </c>
      <c r="O56" s="26">
        <f t="shared" si="2"/>
        <v>528.64</v>
      </c>
      <c r="P56" s="27">
        <f t="shared" si="3"/>
        <v>528.64800000000002</v>
      </c>
      <c r="Q56" s="28">
        <f t="shared" si="0"/>
        <v>12.490000000000009</v>
      </c>
      <c r="R56" s="29">
        <f t="shared" si="1"/>
        <v>2.4198391940327444E-2</v>
      </c>
      <c r="S56" s="30"/>
      <c r="T56" s="47">
        <f t="shared" si="5"/>
        <v>535.25189999999998</v>
      </c>
      <c r="U56" s="32">
        <f t="shared" si="9"/>
        <v>528.64800000000002</v>
      </c>
      <c r="V56" s="32">
        <f t="shared" si="9"/>
        <v>12.490000000000009</v>
      </c>
      <c r="W56" s="32">
        <f t="shared" si="9"/>
        <v>2.4198391940327444E-2</v>
      </c>
    </row>
    <row r="57" spans="1:23" s="39" customFormat="1" ht="38.25" x14ac:dyDescent="0.25">
      <c r="A57" s="18" t="s">
        <v>1021</v>
      </c>
      <c r="B57" s="18" t="s">
        <v>935</v>
      </c>
      <c r="C57" s="18" t="s">
        <v>1028</v>
      </c>
      <c r="D57" s="19" t="s">
        <v>1029</v>
      </c>
      <c r="E57" s="37">
        <v>258.08</v>
      </c>
      <c r="F57" s="21">
        <v>250</v>
      </c>
      <c r="G57" s="21"/>
      <c r="H57" s="18" t="s">
        <v>1027</v>
      </c>
      <c r="I57" s="23"/>
      <c r="J57" s="23"/>
      <c r="K57" s="23"/>
      <c r="L57" s="18"/>
      <c r="M57" s="24">
        <v>1</v>
      </c>
      <c r="N57" s="25">
        <v>1</v>
      </c>
      <c r="O57" s="26">
        <f t="shared" si="2"/>
        <v>264.32</v>
      </c>
      <c r="P57" s="27">
        <f t="shared" si="3"/>
        <v>264.32909999999998</v>
      </c>
      <c r="Q57" s="28">
        <f t="shared" si="0"/>
        <v>6.2400000000000091</v>
      </c>
      <c r="R57" s="29">
        <f t="shared" si="1"/>
        <v>2.4178549287042814E-2</v>
      </c>
      <c r="S57" s="30"/>
      <c r="T57" s="47">
        <f t="shared" si="5"/>
        <v>267.6311</v>
      </c>
      <c r="U57" s="32">
        <f t="shared" si="9"/>
        <v>264.32909999999998</v>
      </c>
      <c r="V57" s="32">
        <f t="shared" si="9"/>
        <v>6.2400000000000091</v>
      </c>
      <c r="W57" s="32">
        <f t="shared" si="9"/>
        <v>2.4178549287042814E-2</v>
      </c>
    </row>
    <row r="58" spans="1:23" s="39" customFormat="1" ht="38.25" x14ac:dyDescent="0.25">
      <c r="A58" s="18" t="s">
        <v>1021</v>
      </c>
      <c r="B58" s="18" t="s">
        <v>935</v>
      </c>
      <c r="C58" s="18" t="s">
        <v>1030</v>
      </c>
      <c r="D58" s="19" t="s">
        <v>1029</v>
      </c>
      <c r="E58" s="37">
        <v>103.23</v>
      </c>
      <c r="F58" s="21">
        <v>100</v>
      </c>
      <c r="G58" s="21"/>
      <c r="H58" s="18" t="s">
        <v>1027</v>
      </c>
      <c r="I58" s="23"/>
      <c r="J58" s="23"/>
      <c r="K58" s="23"/>
      <c r="L58" s="18"/>
      <c r="M58" s="24">
        <v>1</v>
      </c>
      <c r="N58" s="25">
        <v>1</v>
      </c>
      <c r="O58" s="26">
        <f t="shared" si="2"/>
        <v>105.72</v>
      </c>
      <c r="P58" s="27">
        <f t="shared" si="3"/>
        <v>105.7296</v>
      </c>
      <c r="Q58" s="28">
        <f t="shared" si="0"/>
        <v>2.4899999999999949</v>
      </c>
      <c r="R58" s="29">
        <f t="shared" si="1"/>
        <v>2.4120895088636973E-2</v>
      </c>
      <c r="S58" s="30"/>
      <c r="T58" s="47">
        <f t="shared" si="5"/>
        <v>107.05040000000001</v>
      </c>
      <c r="U58" s="32">
        <f t="shared" si="9"/>
        <v>105.7296</v>
      </c>
      <c r="V58" s="32">
        <f t="shared" si="9"/>
        <v>2.4899999999999949</v>
      </c>
      <c r="W58" s="32">
        <f t="shared" si="9"/>
        <v>2.4120895088636973E-2</v>
      </c>
    </row>
    <row r="59" spans="1:23" s="39" customFormat="1" ht="38.25" x14ac:dyDescent="0.25">
      <c r="A59" s="18" t="s">
        <v>1021</v>
      </c>
      <c r="B59" s="18" t="s">
        <v>935</v>
      </c>
      <c r="C59" s="18" t="s">
        <v>1031</v>
      </c>
      <c r="D59" s="19" t="s">
        <v>1029</v>
      </c>
      <c r="E59" s="37">
        <v>206.46</v>
      </c>
      <c r="F59" s="21">
        <v>200</v>
      </c>
      <c r="G59" s="21"/>
      <c r="H59" s="18" t="s">
        <v>1027</v>
      </c>
      <c r="I59" s="23"/>
      <c r="J59" s="23"/>
      <c r="K59" s="23"/>
      <c r="L59" s="18"/>
      <c r="M59" s="24">
        <v>1</v>
      </c>
      <c r="N59" s="25">
        <v>1</v>
      </c>
      <c r="O59" s="26">
        <f t="shared" si="2"/>
        <v>211.45</v>
      </c>
      <c r="P59" s="27">
        <f t="shared" si="3"/>
        <v>211.45920000000001</v>
      </c>
      <c r="Q59" s="28">
        <f t="shared" si="0"/>
        <v>4.9899999999999807</v>
      </c>
      <c r="R59" s="29">
        <f t="shared" si="1"/>
        <v>2.4169330620943428E-2</v>
      </c>
      <c r="S59" s="30"/>
      <c r="T59" s="47">
        <f t="shared" si="5"/>
        <v>214.10069999999999</v>
      </c>
      <c r="U59" s="32">
        <f t="shared" si="9"/>
        <v>211.45920000000001</v>
      </c>
      <c r="V59" s="32">
        <f t="shared" si="9"/>
        <v>4.9899999999999807</v>
      </c>
      <c r="W59" s="32">
        <f t="shared" si="9"/>
        <v>2.4169330620943428E-2</v>
      </c>
    </row>
    <row r="60" spans="1:23" s="39" customFormat="1" ht="51" x14ac:dyDescent="0.25">
      <c r="A60" s="18" t="s">
        <v>1021</v>
      </c>
      <c r="B60" s="18" t="s">
        <v>935</v>
      </c>
      <c r="C60" s="18" t="s">
        <v>1032</v>
      </c>
      <c r="D60" s="19" t="s">
        <v>1033</v>
      </c>
      <c r="E60" s="37">
        <v>258.08</v>
      </c>
      <c r="F60" s="21">
        <v>250</v>
      </c>
      <c r="G60" s="21"/>
      <c r="H60" s="18" t="s">
        <v>1027</v>
      </c>
      <c r="I60" s="23"/>
      <c r="J60" s="23"/>
      <c r="K60" s="23"/>
      <c r="L60" s="18"/>
      <c r="M60" s="24">
        <v>1</v>
      </c>
      <c r="N60" s="25">
        <v>1</v>
      </c>
      <c r="O60" s="26">
        <f t="shared" si="2"/>
        <v>264.32</v>
      </c>
      <c r="P60" s="27">
        <f t="shared" si="3"/>
        <v>264.32909999999998</v>
      </c>
      <c r="Q60" s="28">
        <f t="shared" si="0"/>
        <v>6.2400000000000091</v>
      </c>
      <c r="R60" s="29">
        <f t="shared" si="1"/>
        <v>2.4178549287042814E-2</v>
      </c>
      <c r="S60" s="30"/>
      <c r="T60" s="47">
        <f t="shared" si="5"/>
        <v>267.6311</v>
      </c>
      <c r="U60" s="32">
        <f t="shared" si="9"/>
        <v>264.32909999999998</v>
      </c>
      <c r="V60" s="32">
        <f t="shared" si="9"/>
        <v>6.2400000000000091</v>
      </c>
      <c r="W60" s="32">
        <f t="shared" si="9"/>
        <v>2.4178549287042814E-2</v>
      </c>
    </row>
    <row r="61" spans="1:23" s="39" customFormat="1" ht="51" x14ac:dyDescent="0.25">
      <c r="A61" s="18" t="s">
        <v>1021</v>
      </c>
      <c r="B61" s="18" t="s">
        <v>935</v>
      </c>
      <c r="C61" s="18" t="s">
        <v>1034</v>
      </c>
      <c r="D61" s="19" t="s">
        <v>1033</v>
      </c>
      <c r="E61" s="37">
        <v>516.15</v>
      </c>
      <c r="F61" s="21">
        <v>500</v>
      </c>
      <c r="G61" s="21"/>
      <c r="H61" s="18" t="s">
        <v>1027</v>
      </c>
      <c r="I61" s="23"/>
      <c r="J61" s="23"/>
      <c r="K61" s="23"/>
      <c r="L61" s="18"/>
      <c r="M61" s="24">
        <v>1</v>
      </c>
      <c r="N61" s="25">
        <v>1</v>
      </c>
      <c r="O61" s="26">
        <f t="shared" si="2"/>
        <v>528.64</v>
      </c>
      <c r="P61" s="27">
        <f t="shared" si="3"/>
        <v>528.64800000000002</v>
      </c>
      <c r="Q61" s="28">
        <f t="shared" si="0"/>
        <v>12.490000000000009</v>
      </c>
      <c r="R61" s="29">
        <f t="shared" si="1"/>
        <v>2.4198391940327444E-2</v>
      </c>
      <c r="S61" s="30"/>
      <c r="T61" s="47">
        <f t="shared" si="5"/>
        <v>535.25189999999998</v>
      </c>
      <c r="U61" s="32">
        <f t="shared" si="9"/>
        <v>528.64800000000002</v>
      </c>
      <c r="V61" s="32">
        <f t="shared" si="9"/>
        <v>12.490000000000009</v>
      </c>
      <c r="W61" s="32">
        <f t="shared" si="9"/>
        <v>2.4198391940327444E-2</v>
      </c>
    </row>
    <row r="62" spans="1:23" s="39" customFormat="1" ht="38.25" x14ac:dyDescent="0.25">
      <c r="A62" s="18" t="s">
        <v>1021</v>
      </c>
      <c r="B62" s="18" t="s">
        <v>935</v>
      </c>
      <c r="C62" s="18" t="s">
        <v>1035</v>
      </c>
      <c r="D62" s="19" t="s">
        <v>1036</v>
      </c>
      <c r="E62" s="37">
        <v>361.31</v>
      </c>
      <c r="F62" s="21">
        <v>350</v>
      </c>
      <c r="G62" s="21"/>
      <c r="H62" s="18" t="s">
        <v>1027</v>
      </c>
      <c r="I62" s="23"/>
      <c r="J62" s="23"/>
      <c r="K62" s="23"/>
      <c r="L62" s="18"/>
      <c r="M62" s="24">
        <v>1</v>
      </c>
      <c r="N62" s="25">
        <v>1</v>
      </c>
      <c r="O62" s="26">
        <f t="shared" si="2"/>
        <v>370.05</v>
      </c>
      <c r="P62" s="27">
        <f t="shared" si="3"/>
        <v>370.05869999999999</v>
      </c>
      <c r="Q62" s="28">
        <f t="shared" si="0"/>
        <v>8.7400000000000091</v>
      </c>
      <c r="R62" s="29">
        <f t="shared" si="1"/>
        <v>2.4189753950900915E-2</v>
      </c>
      <c r="S62" s="30"/>
      <c r="T62" s="47">
        <f t="shared" si="5"/>
        <v>374.68150000000003</v>
      </c>
      <c r="U62" s="32">
        <f t="shared" si="9"/>
        <v>370.05869999999999</v>
      </c>
      <c r="V62" s="32">
        <f t="shared" si="9"/>
        <v>8.7400000000000091</v>
      </c>
      <c r="W62" s="32">
        <f t="shared" si="9"/>
        <v>2.4189753950900915E-2</v>
      </c>
    </row>
    <row r="63" spans="1:23" s="39" customFormat="1" ht="38.25" x14ac:dyDescent="0.25">
      <c r="A63" s="18" t="s">
        <v>1021</v>
      </c>
      <c r="B63" s="18" t="s">
        <v>935</v>
      </c>
      <c r="C63" s="18" t="s">
        <v>1037</v>
      </c>
      <c r="D63" s="19" t="s">
        <v>1036</v>
      </c>
      <c r="E63" s="37">
        <v>774.23</v>
      </c>
      <c r="F63" s="21">
        <v>750</v>
      </c>
      <c r="G63" s="21"/>
      <c r="H63" s="18" t="s">
        <v>1027</v>
      </c>
      <c r="I63" s="23"/>
      <c r="J63" s="23"/>
      <c r="K63" s="23"/>
      <c r="L63" s="18"/>
      <c r="M63" s="24">
        <v>1</v>
      </c>
      <c r="N63" s="25">
        <v>1</v>
      </c>
      <c r="O63" s="26">
        <f t="shared" si="2"/>
        <v>792.97</v>
      </c>
      <c r="P63" s="27">
        <f t="shared" si="3"/>
        <v>792.97720000000004</v>
      </c>
      <c r="Q63" s="28">
        <f t="shared" si="0"/>
        <v>18.740000000000009</v>
      </c>
      <c r="R63" s="29">
        <f t="shared" si="1"/>
        <v>2.4204693695671839E-2</v>
      </c>
      <c r="S63" s="30"/>
      <c r="T63" s="47">
        <f t="shared" si="5"/>
        <v>802.88310000000001</v>
      </c>
      <c r="U63" s="32">
        <f t="shared" si="9"/>
        <v>792.97720000000004</v>
      </c>
      <c r="V63" s="32">
        <f t="shared" si="9"/>
        <v>18.740000000000009</v>
      </c>
      <c r="W63" s="32">
        <f t="shared" si="9"/>
        <v>2.4204693695671839E-2</v>
      </c>
    </row>
    <row r="64" spans="1:23" s="39" customFormat="1" ht="63.75" x14ac:dyDescent="0.25">
      <c r="A64" s="18" t="s">
        <v>1021</v>
      </c>
      <c r="B64" s="18" t="s">
        <v>935</v>
      </c>
      <c r="C64" s="18" t="s">
        <v>1038</v>
      </c>
      <c r="D64" s="19" t="s">
        <v>1039</v>
      </c>
      <c r="E64" s="37">
        <v>619.38</v>
      </c>
      <c r="F64" s="21">
        <v>600</v>
      </c>
      <c r="G64" s="21"/>
      <c r="H64" s="18" t="s">
        <v>1027</v>
      </c>
      <c r="I64" s="23"/>
      <c r="J64" s="23"/>
      <c r="K64" s="23"/>
      <c r="L64" s="18"/>
      <c r="M64" s="24">
        <v>1</v>
      </c>
      <c r="N64" s="25">
        <v>1</v>
      </c>
      <c r="O64" s="26">
        <f t="shared" si="2"/>
        <v>634.37</v>
      </c>
      <c r="P64" s="27">
        <f t="shared" si="3"/>
        <v>634.37760000000003</v>
      </c>
      <c r="Q64" s="28">
        <f t="shared" si="0"/>
        <v>14.990000000000009</v>
      </c>
      <c r="R64" s="29">
        <f t="shared" si="1"/>
        <v>2.420162097581454E-2</v>
      </c>
      <c r="S64" s="30"/>
      <c r="T64" s="47">
        <f t="shared" si="5"/>
        <v>642.30219999999997</v>
      </c>
      <c r="U64" s="32">
        <f t="shared" si="9"/>
        <v>634.37760000000003</v>
      </c>
      <c r="V64" s="32">
        <f t="shared" si="9"/>
        <v>14.990000000000009</v>
      </c>
      <c r="W64" s="32">
        <f t="shared" si="9"/>
        <v>2.420162097581454E-2</v>
      </c>
    </row>
    <row r="65" spans="1:23" s="39" customFormat="1" ht="63.75" x14ac:dyDescent="0.25">
      <c r="A65" s="18" t="s">
        <v>1021</v>
      </c>
      <c r="B65" s="18" t="s">
        <v>935</v>
      </c>
      <c r="C65" s="18" t="s">
        <v>1040</v>
      </c>
      <c r="D65" s="19" t="s">
        <v>1039</v>
      </c>
      <c r="E65" s="37">
        <v>3096.9</v>
      </c>
      <c r="F65" s="21">
        <v>3000</v>
      </c>
      <c r="G65" s="21"/>
      <c r="H65" s="18" t="s">
        <v>1027</v>
      </c>
      <c r="I65" s="23"/>
      <c r="J65" s="23"/>
      <c r="K65" s="23"/>
      <c r="L65" s="18"/>
      <c r="M65" s="24">
        <v>1</v>
      </c>
      <c r="N65" s="25">
        <v>1</v>
      </c>
      <c r="O65" s="26">
        <f t="shared" si="2"/>
        <v>3171.88</v>
      </c>
      <c r="P65" s="27">
        <f t="shared" si="3"/>
        <v>3171.8883000000001</v>
      </c>
      <c r="Q65" s="28">
        <f t="shared" si="0"/>
        <v>74.980000000000018</v>
      </c>
      <c r="R65" s="29">
        <f t="shared" si="1"/>
        <v>2.4211308082275829E-2</v>
      </c>
      <c r="S65" s="30"/>
      <c r="T65" s="47">
        <f t="shared" si="5"/>
        <v>3211.5115000000001</v>
      </c>
      <c r="U65" s="32">
        <f t="shared" si="9"/>
        <v>3171.8883000000001</v>
      </c>
      <c r="V65" s="32">
        <f t="shared" si="9"/>
        <v>74.980000000000018</v>
      </c>
      <c r="W65" s="32">
        <f t="shared" si="9"/>
        <v>2.4211308082275829E-2</v>
      </c>
    </row>
    <row r="66" spans="1:23" s="39" customFormat="1" ht="63.75" x14ac:dyDescent="0.25">
      <c r="A66" s="18" t="s">
        <v>1021</v>
      </c>
      <c r="B66" s="18" t="s">
        <v>935</v>
      </c>
      <c r="C66" s="18" t="s">
        <v>1041</v>
      </c>
      <c r="D66" s="19" t="s">
        <v>1039</v>
      </c>
      <c r="E66" s="37">
        <v>1238.76</v>
      </c>
      <c r="F66" s="21">
        <v>1200</v>
      </c>
      <c r="G66" s="21"/>
      <c r="H66" s="18" t="s">
        <v>1027</v>
      </c>
      <c r="I66" s="23"/>
      <c r="J66" s="23"/>
      <c r="K66" s="23"/>
      <c r="L66" s="18"/>
      <c r="M66" s="24">
        <v>1</v>
      </c>
      <c r="N66" s="25">
        <v>1</v>
      </c>
      <c r="O66" s="26">
        <f t="shared" si="2"/>
        <v>1268.75</v>
      </c>
      <c r="P66" s="27">
        <f t="shared" si="3"/>
        <v>1268.7553</v>
      </c>
      <c r="Q66" s="28">
        <f t="shared" ref="Q66:Q71" si="10">O66-E66</f>
        <v>29.990000000000009</v>
      </c>
      <c r="R66" s="29">
        <f t="shared" ref="R66:R71" si="11">IF(E66&lt;&gt;0,Q66/E66,0)</f>
        <v>2.4209693564532283E-2</v>
      </c>
      <c r="S66" s="30"/>
      <c r="T66" s="47">
        <f t="shared" si="5"/>
        <v>1284.6046000000001</v>
      </c>
      <c r="U66" s="32">
        <f t="shared" si="9"/>
        <v>1268.7553</v>
      </c>
      <c r="V66" s="32">
        <f t="shared" si="9"/>
        <v>29.990000000000009</v>
      </c>
      <c r="W66" s="32">
        <f t="shared" si="9"/>
        <v>2.4209693564532283E-2</v>
      </c>
    </row>
    <row r="67" spans="1:23" s="39" customFormat="1" ht="63.75" x14ac:dyDescent="0.25">
      <c r="A67" s="18" t="s">
        <v>1021</v>
      </c>
      <c r="B67" s="18" t="s">
        <v>935</v>
      </c>
      <c r="C67" s="18" t="s">
        <v>1042</v>
      </c>
      <c r="D67" s="19" t="s">
        <v>1043</v>
      </c>
      <c r="E67" s="37">
        <v>1238.76</v>
      </c>
      <c r="F67" s="21">
        <v>1200</v>
      </c>
      <c r="G67" s="21"/>
      <c r="H67" s="18" t="s">
        <v>1027</v>
      </c>
      <c r="I67" s="23"/>
      <c r="J67" s="23"/>
      <c r="K67" s="23"/>
      <c r="L67" s="18"/>
      <c r="M67" s="24">
        <v>1</v>
      </c>
      <c r="N67" s="25">
        <v>1</v>
      </c>
      <c r="O67" s="26">
        <f t="shared" ref="O67:O71" si="12">IF(N67=1,INT(E67*$S$1*100)/100,E67)</f>
        <v>1268.75</v>
      </c>
      <c r="P67" s="27">
        <f t="shared" ref="P67:P130" si="13">IF(N67=1,INT(E67*$S$1*10000)/10000,E67)</f>
        <v>1268.7553</v>
      </c>
      <c r="Q67" s="28">
        <f t="shared" si="10"/>
        <v>29.990000000000009</v>
      </c>
      <c r="R67" s="29">
        <f t="shared" si="11"/>
        <v>2.4209693564532283E-2</v>
      </c>
      <c r="S67" s="30"/>
      <c r="T67" s="47">
        <f t="shared" si="5"/>
        <v>1284.6046000000001</v>
      </c>
      <c r="U67" s="32">
        <f t="shared" si="9"/>
        <v>1268.7553</v>
      </c>
      <c r="V67" s="32">
        <f t="shared" si="9"/>
        <v>29.990000000000009</v>
      </c>
      <c r="W67" s="32">
        <f t="shared" si="9"/>
        <v>2.4209693564532283E-2</v>
      </c>
    </row>
    <row r="68" spans="1:23" s="39" customFormat="1" ht="63.75" x14ac:dyDescent="0.25">
      <c r="A68" s="18" t="s">
        <v>1021</v>
      </c>
      <c r="B68" s="18" t="s">
        <v>935</v>
      </c>
      <c r="C68" s="18" t="s">
        <v>1044</v>
      </c>
      <c r="D68" s="19" t="s">
        <v>1043</v>
      </c>
      <c r="E68" s="37">
        <v>2064.6</v>
      </c>
      <c r="F68" s="21">
        <v>2000</v>
      </c>
      <c r="G68" s="21"/>
      <c r="H68" s="18" t="s">
        <v>1027</v>
      </c>
      <c r="I68" s="23"/>
      <c r="J68" s="23"/>
      <c r="K68" s="23"/>
      <c r="L68" s="18"/>
      <c r="M68" s="24">
        <v>1</v>
      </c>
      <c r="N68" s="25">
        <v>1</v>
      </c>
      <c r="O68" s="26">
        <f t="shared" si="12"/>
        <v>2114.59</v>
      </c>
      <c r="P68" s="27">
        <f t="shared" si="13"/>
        <v>2114.5922</v>
      </c>
      <c r="Q68" s="28">
        <f t="shared" si="10"/>
        <v>49.990000000000236</v>
      </c>
      <c r="R68" s="29">
        <f t="shared" si="11"/>
        <v>2.421292260001949E-2</v>
      </c>
      <c r="S68" s="30"/>
      <c r="T68" s="47">
        <f t="shared" si="5"/>
        <v>2141.0077000000001</v>
      </c>
      <c r="U68" s="32">
        <f t="shared" si="9"/>
        <v>2114.5922</v>
      </c>
      <c r="V68" s="32">
        <f t="shared" si="9"/>
        <v>49.990000000000236</v>
      </c>
      <c r="W68" s="32">
        <f t="shared" si="9"/>
        <v>2.421292260001949E-2</v>
      </c>
    </row>
    <row r="69" spans="1:23" s="39" customFormat="1" ht="63.75" x14ac:dyDescent="0.25">
      <c r="A69" s="18" t="s">
        <v>1021</v>
      </c>
      <c r="B69" s="18" t="s">
        <v>935</v>
      </c>
      <c r="C69" s="18" t="s">
        <v>1045</v>
      </c>
      <c r="D69" s="19" t="s">
        <v>1043</v>
      </c>
      <c r="E69" s="37">
        <v>2580.75</v>
      </c>
      <c r="F69" s="21">
        <v>2500</v>
      </c>
      <c r="G69" s="21"/>
      <c r="H69" s="18" t="s">
        <v>1027</v>
      </c>
      <c r="I69" s="23"/>
      <c r="J69" s="23"/>
      <c r="K69" s="23"/>
      <c r="L69" s="18"/>
      <c r="M69" s="24">
        <v>1</v>
      </c>
      <c r="N69" s="25">
        <v>1</v>
      </c>
      <c r="O69" s="26">
        <f t="shared" si="12"/>
        <v>2643.24</v>
      </c>
      <c r="P69" s="27">
        <f t="shared" si="13"/>
        <v>2643.2402000000002</v>
      </c>
      <c r="Q69" s="28">
        <f t="shared" si="10"/>
        <v>62.489999999999782</v>
      </c>
      <c r="R69" s="29">
        <f t="shared" si="11"/>
        <v>2.4213891310665418E-2</v>
      </c>
      <c r="S69" s="30"/>
      <c r="T69" s="47">
        <f t="shared" si="5"/>
        <v>2676.2596000000003</v>
      </c>
      <c r="U69" s="32">
        <f t="shared" si="9"/>
        <v>2643.2402000000002</v>
      </c>
      <c r="V69" s="32">
        <f t="shared" si="9"/>
        <v>62.489999999999782</v>
      </c>
      <c r="W69" s="32">
        <f t="shared" si="9"/>
        <v>2.4213891310665418E-2</v>
      </c>
    </row>
    <row r="70" spans="1:23" s="39" customFormat="1" ht="63.75" x14ac:dyDescent="0.25">
      <c r="A70" s="18" t="s">
        <v>1021</v>
      </c>
      <c r="B70" s="18" t="s">
        <v>935</v>
      </c>
      <c r="C70" s="18" t="s">
        <v>1046</v>
      </c>
      <c r="D70" s="19" t="s">
        <v>1043</v>
      </c>
      <c r="E70" s="37">
        <v>516.15</v>
      </c>
      <c r="F70" s="21">
        <v>500</v>
      </c>
      <c r="G70" s="21"/>
      <c r="H70" s="18" t="s">
        <v>1027</v>
      </c>
      <c r="I70" s="23"/>
      <c r="J70" s="23"/>
      <c r="K70" s="23"/>
      <c r="L70" s="18"/>
      <c r="M70" s="24">
        <v>1</v>
      </c>
      <c r="N70" s="25">
        <v>1</v>
      </c>
      <c r="O70" s="26">
        <f t="shared" si="12"/>
        <v>528.64</v>
      </c>
      <c r="P70" s="27">
        <f t="shared" si="13"/>
        <v>528.64800000000002</v>
      </c>
      <c r="Q70" s="28">
        <f t="shared" si="10"/>
        <v>12.490000000000009</v>
      </c>
      <c r="R70" s="29">
        <f t="shared" si="11"/>
        <v>2.4198391940327444E-2</v>
      </c>
      <c r="S70" s="30"/>
      <c r="T70" s="47">
        <f t="shared" si="5"/>
        <v>535.25189999999998</v>
      </c>
      <c r="U70" s="32">
        <f t="shared" si="9"/>
        <v>528.64800000000002</v>
      </c>
      <c r="V70" s="32">
        <f t="shared" si="9"/>
        <v>12.490000000000009</v>
      </c>
      <c r="W70" s="32">
        <f t="shared" si="9"/>
        <v>2.4198391940327444E-2</v>
      </c>
    </row>
    <row r="71" spans="1:23" s="39" customFormat="1" ht="51" x14ac:dyDescent="0.25">
      <c r="A71" s="18" t="s">
        <v>1021</v>
      </c>
      <c r="B71" s="18" t="s">
        <v>935</v>
      </c>
      <c r="C71" s="18" t="s">
        <v>1047</v>
      </c>
      <c r="D71" s="19" t="s">
        <v>1048</v>
      </c>
      <c r="E71" s="37">
        <v>361.31</v>
      </c>
      <c r="F71" s="21">
        <v>350</v>
      </c>
      <c r="G71" s="21"/>
      <c r="H71" s="18" t="s">
        <v>1027</v>
      </c>
      <c r="I71" s="23"/>
      <c r="J71" s="23"/>
      <c r="K71" s="23"/>
      <c r="L71" s="18"/>
      <c r="M71" s="24">
        <v>1</v>
      </c>
      <c r="N71" s="25">
        <v>1</v>
      </c>
      <c r="O71" s="26">
        <f t="shared" si="12"/>
        <v>370.05</v>
      </c>
      <c r="P71" s="27">
        <f t="shared" si="13"/>
        <v>370.05869999999999</v>
      </c>
      <c r="Q71" s="28">
        <f t="shared" si="10"/>
        <v>8.7400000000000091</v>
      </c>
      <c r="R71" s="29">
        <f t="shared" si="11"/>
        <v>2.4189753950900915E-2</v>
      </c>
      <c r="S71" s="30"/>
      <c r="T71" s="47">
        <f t="shared" si="5"/>
        <v>374.68150000000003</v>
      </c>
      <c r="U71" s="32">
        <f t="shared" si="9"/>
        <v>370.05869999999999</v>
      </c>
      <c r="V71" s="32">
        <f t="shared" si="9"/>
        <v>8.7400000000000091</v>
      </c>
      <c r="W71" s="32">
        <f t="shared" si="9"/>
        <v>2.4189753950900915E-2</v>
      </c>
    </row>
    <row r="72" spans="1:23" s="39" customFormat="1" ht="51" x14ac:dyDescent="0.25">
      <c r="A72" s="18" t="s">
        <v>1021</v>
      </c>
      <c r="B72" s="18" t="s">
        <v>935</v>
      </c>
      <c r="C72" s="18" t="s">
        <v>1049</v>
      </c>
      <c r="D72" s="19" t="s">
        <v>1048</v>
      </c>
      <c r="E72" s="37" t="s">
        <v>112</v>
      </c>
      <c r="F72" s="38" t="s">
        <v>112</v>
      </c>
      <c r="G72" s="21"/>
      <c r="H72" s="18" t="s">
        <v>1027</v>
      </c>
      <c r="I72" s="23"/>
      <c r="J72" s="23"/>
      <c r="K72" s="23"/>
      <c r="L72" s="18"/>
      <c r="M72" s="24">
        <v>1</v>
      </c>
      <c r="N72" s="25">
        <v>1</v>
      </c>
      <c r="O72" s="40" t="str">
        <f>E72</f>
        <v>No charge</v>
      </c>
      <c r="P72" s="27" t="e">
        <f t="shared" si="13"/>
        <v>#VALUE!</v>
      </c>
      <c r="Q72" s="28">
        <v>0</v>
      </c>
      <c r="R72" s="29">
        <v>0</v>
      </c>
      <c r="S72" s="30"/>
      <c r="T72" s="47" t="str">
        <f>O72</f>
        <v>No charge</v>
      </c>
      <c r="U72" s="32" t="e">
        <f t="shared" si="9"/>
        <v>#VALUE!</v>
      </c>
      <c r="V72" s="32">
        <f t="shared" si="9"/>
        <v>0</v>
      </c>
      <c r="W72" s="32">
        <f t="shared" si="9"/>
        <v>0</v>
      </c>
    </row>
    <row r="73" spans="1:23" s="39" customFormat="1" ht="38.25" x14ac:dyDescent="0.25">
      <c r="A73" s="18" t="s">
        <v>1021</v>
      </c>
      <c r="B73" s="18" t="s">
        <v>935</v>
      </c>
      <c r="C73" s="18" t="s">
        <v>1050</v>
      </c>
      <c r="D73" s="19" t="s">
        <v>1048</v>
      </c>
      <c r="E73" s="37">
        <v>258.08</v>
      </c>
      <c r="F73" s="21">
        <v>250</v>
      </c>
      <c r="G73" s="21"/>
      <c r="H73" s="18" t="s">
        <v>1027</v>
      </c>
      <c r="I73" s="23"/>
      <c r="J73" s="23"/>
      <c r="K73" s="23"/>
      <c r="L73" s="18"/>
      <c r="M73" s="24">
        <v>1</v>
      </c>
      <c r="N73" s="25">
        <v>1</v>
      </c>
      <c r="O73" s="26">
        <f t="shared" ref="O73:O136" si="14">IF(N73=1,INT(E73*$S$1*100)/100,E73)</f>
        <v>264.32</v>
      </c>
      <c r="P73" s="27">
        <f t="shared" si="13"/>
        <v>264.32909999999998</v>
      </c>
      <c r="Q73" s="28">
        <f t="shared" ref="Q73:Q136" si="15">O73-E73</f>
        <v>6.2400000000000091</v>
      </c>
      <c r="R73" s="29">
        <f t="shared" ref="R73:R136" si="16">IF(E73&lt;&gt;0,Q73/E73,0)</f>
        <v>2.4178549287042814E-2</v>
      </c>
      <c r="S73" s="30"/>
      <c r="T73" s="47">
        <f t="shared" si="5"/>
        <v>267.6311</v>
      </c>
      <c r="U73" s="32">
        <f t="shared" si="9"/>
        <v>264.32909999999998</v>
      </c>
      <c r="V73" s="32">
        <f t="shared" si="9"/>
        <v>6.2400000000000091</v>
      </c>
      <c r="W73" s="32">
        <f t="shared" si="9"/>
        <v>2.4178549287042814E-2</v>
      </c>
    </row>
    <row r="74" spans="1:23" s="39" customFormat="1" ht="38.25" x14ac:dyDescent="0.25">
      <c r="A74" s="18" t="s">
        <v>1021</v>
      </c>
      <c r="B74" s="18" t="s">
        <v>935</v>
      </c>
      <c r="C74" s="39" t="s">
        <v>1051</v>
      </c>
      <c r="D74" s="19" t="s">
        <v>1019</v>
      </c>
      <c r="E74" s="37">
        <v>300</v>
      </c>
      <c r="F74" s="21">
        <v>300</v>
      </c>
      <c r="G74" s="21"/>
      <c r="H74" s="103" t="s">
        <v>1020</v>
      </c>
      <c r="I74" s="104"/>
      <c r="J74" s="104"/>
      <c r="K74" s="23"/>
      <c r="L74" s="18"/>
      <c r="M74" s="24">
        <v>1</v>
      </c>
      <c r="N74" s="25">
        <v>6</v>
      </c>
      <c r="O74" s="26">
        <f t="shared" si="14"/>
        <v>300</v>
      </c>
      <c r="P74" s="27">
        <f t="shared" si="13"/>
        <v>300</v>
      </c>
      <c r="Q74" s="28">
        <f t="shared" si="15"/>
        <v>0</v>
      </c>
      <c r="R74" s="29">
        <f t="shared" si="16"/>
        <v>0</v>
      </c>
      <c r="S74" s="30"/>
      <c r="T74" s="47">
        <f t="shared" si="5"/>
        <v>300</v>
      </c>
      <c r="U74" s="32">
        <f t="shared" si="9"/>
        <v>300</v>
      </c>
      <c r="V74" s="32">
        <f t="shared" si="9"/>
        <v>0</v>
      </c>
      <c r="W74" s="32">
        <f t="shared" si="9"/>
        <v>0</v>
      </c>
    </row>
    <row r="75" spans="1:23" s="39" customFormat="1" ht="38.25" x14ac:dyDescent="0.25">
      <c r="A75" s="18" t="s">
        <v>1021</v>
      </c>
      <c r="B75" s="18" t="s">
        <v>935</v>
      </c>
      <c r="C75" s="18" t="s">
        <v>1052</v>
      </c>
      <c r="D75" s="19" t="s">
        <v>1053</v>
      </c>
      <c r="E75" s="37">
        <v>10.32</v>
      </c>
      <c r="F75" s="21">
        <v>10</v>
      </c>
      <c r="G75" s="21"/>
      <c r="H75" s="22"/>
      <c r="I75" s="23" t="s">
        <v>31</v>
      </c>
      <c r="J75" s="23"/>
      <c r="K75" s="23"/>
      <c r="L75" s="18"/>
      <c r="M75" s="45">
        <v>1</v>
      </c>
      <c r="N75" s="23">
        <v>1</v>
      </c>
      <c r="O75" s="26">
        <f t="shared" si="14"/>
        <v>10.56</v>
      </c>
      <c r="P75" s="27">
        <f t="shared" si="13"/>
        <v>10.569800000000001</v>
      </c>
      <c r="Q75" s="28">
        <f t="shared" si="15"/>
        <v>0.24000000000000021</v>
      </c>
      <c r="R75" s="29">
        <f t="shared" si="16"/>
        <v>2.3255813953488393E-2</v>
      </c>
      <c r="S75" s="30"/>
      <c r="T75" s="47">
        <f>IF(N75=1,ROUND(P75*$X$1*100,2)/100,P75)</f>
        <v>10.7018</v>
      </c>
      <c r="U75" s="39">
        <f>IF(N75=1,INT(P75*$X$1*1000)/1000,P75)</f>
        <v>10.701000000000001</v>
      </c>
      <c r="V75" s="48">
        <f>U75-P75</f>
        <v>0.13119999999999976</v>
      </c>
      <c r="W75" s="49">
        <f>IF(P75&lt;&gt;0,V75/P75,0)</f>
        <v>1.2412723041117122E-2</v>
      </c>
    </row>
    <row r="76" spans="1:23" s="39" customFormat="1" ht="25.5" x14ac:dyDescent="0.25">
      <c r="A76" s="18" t="s">
        <v>1021</v>
      </c>
      <c r="B76" s="18" t="s">
        <v>935</v>
      </c>
      <c r="C76" s="18" t="s">
        <v>1054</v>
      </c>
      <c r="D76" s="19" t="s">
        <v>1053</v>
      </c>
      <c r="E76" s="37">
        <v>30.96</v>
      </c>
      <c r="F76" s="21">
        <v>30</v>
      </c>
      <c r="G76" s="21"/>
      <c r="H76" s="22"/>
      <c r="I76" s="23" t="s">
        <v>31</v>
      </c>
      <c r="J76" s="23"/>
      <c r="K76" s="23"/>
      <c r="L76" s="18"/>
      <c r="M76" s="45">
        <v>1</v>
      </c>
      <c r="N76" s="23">
        <v>1</v>
      </c>
      <c r="O76" s="26">
        <f t="shared" si="14"/>
        <v>31.7</v>
      </c>
      <c r="P76" s="27">
        <f t="shared" si="13"/>
        <v>31.709599999999998</v>
      </c>
      <c r="Q76" s="28">
        <f t="shared" si="15"/>
        <v>0.73999999999999844</v>
      </c>
      <c r="R76" s="29">
        <f t="shared" si="16"/>
        <v>2.3901808785529666E-2</v>
      </c>
      <c r="S76" s="30"/>
      <c r="T76" s="47">
        <f>IF(N76=1,ROUND(P76*$X$1*100,2)/100,P76)</f>
        <v>32.105699999999999</v>
      </c>
      <c r="U76" s="39">
        <f>IF(N76=1,INT(P76*$X$1*1000)/1000,P76)</f>
        <v>32.104999999999997</v>
      </c>
      <c r="V76" s="48">
        <f>U76-P76</f>
        <v>0.39539999999999864</v>
      </c>
      <c r="W76" s="49">
        <f>IF(P76&lt;&gt;0,V76/P76,0)</f>
        <v>1.2469409894795225E-2</v>
      </c>
    </row>
    <row r="77" spans="1:23" s="39" customFormat="1" ht="25.5" x14ac:dyDescent="0.25">
      <c r="A77" s="18" t="s">
        <v>1021</v>
      </c>
      <c r="B77" s="18" t="s">
        <v>935</v>
      </c>
      <c r="C77" s="18" t="s">
        <v>1055</v>
      </c>
      <c r="D77" s="19" t="s">
        <v>1056</v>
      </c>
      <c r="E77" s="37">
        <v>103.23</v>
      </c>
      <c r="F77" s="21">
        <v>100</v>
      </c>
      <c r="G77" s="21"/>
      <c r="H77" s="22"/>
      <c r="I77" s="23" t="s">
        <v>31</v>
      </c>
      <c r="J77" s="23"/>
      <c r="K77" s="23"/>
      <c r="L77" s="18"/>
      <c r="M77" s="45">
        <v>1</v>
      </c>
      <c r="N77" s="23">
        <v>1</v>
      </c>
      <c r="O77" s="26">
        <f t="shared" si="14"/>
        <v>105.72</v>
      </c>
      <c r="P77" s="27">
        <f t="shared" si="13"/>
        <v>105.7296</v>
      </c>
      <c r="Q77" s="28">
        <f t="shared" si="15"/>
        <v>2.4899999999999949</v>
      </c>
      <c r="R77" s="29">
        <f t="shared" si="16"/>
        <v>2.4120895088636973E-2</v>
      </c>
      <c r="S77" s="30"/>
      <c r="T77" s="47">
        <f>IF(N77=1,ROUND(P77*$X$1*100,2)/100,P77)</f>
        <v>107.05040000000001</v>
      </c>
      <c r="U77" s="39">
        <f>IF(N77=1,INT(P77*$X$1*1000)/1000,P77)</f>
        <v>107.05</v>
      </c>
      <c r="V77" s="48">
        <f>U77-P77</f>
        <v>1.3203999999999922</v>
      </c>
      <c r="W77" s="49">
        <f>IF(P77&lt;&gt;0,V77/P77,0)</f>
        <v>1.2488461131036079E-2</v>
      </c>
    </row>
    <row r="78" spans="1:23" s="39" customFormat="1" ht="25.5" x14ac:dyDescent="0.25">
      <c r="A78" s="18" t="s">
        <v>1021</v>
      </c>
      <c r="B78" s="18" t="s">
        <v>935</v>
      </c>
      <c r="C78" s="18" t="s">
        <v>1057</v>
      </c>
      <c r="D78" s="19" t="s">
        <v>1056</v>
      </c>
      <c r="E78" s="37">
        <v>10.32</v>
      </c>
      <c r="F78" s="21">
        <v>10</v>
      </c>
      <c r="G78" s="21"/>
      <c r="H78" s="22"/>
      <c r="I78" s="23" t="s">
        <v>31</v>
      </c>
      <c r="J78" s="23"/>
      <c r="K78" s="23"/>
      <c r="L78" s="18"/>
      <c r="M78" s="45">
        <v>1</v>
      </c>
      <c r="N78" s="23">
        <v>1</v>
      </c>
      <c r="O78" s="26">
        <f t="shared" si="14"/>
        <v>10.56</v>
      </c>
      <c r="P78" s="27">
        <f t="shared" si="13"/>
        <v>10.569800000000001</v>
      </c>
      <c r="Q78" s="28">
        <f t="shared" si="15"/>
        <v>0.24000000000000021</v>
      </c>
      <c r="R78" s="29">
        <f t="shared" si="16"/>
        <v>2.3255813953488393E-2</v>
      </c>
      <c r="S78" s="30"/>
      <c r="T78" s="47">
        <f>IF(N78=1,ROUND(P78*$X$1*100,2)/100,P78)</f>
        <v>10.7018</v>
      </c>
      <c r="U78" s="39">
        <f>IF(N78=1,INT(P78*$X$1*1000)/1000,P78)</f>
        <v>10.701000000000001</v>
      </c>
      <c r="V78" s="48">
        <f>U78-P78</f>
        <v>0.13119999999999976</v>
      </c>
      <c r="W78" s="49">
        <f>IF(P78&lt;&gt;0,V78/P78,0)</f>
        <v>1.2412723041117122E-2</v>
      </c>
    </row>
    <row r="79" spans="1:23" s="39" customFormat="1" ht="25.5" x14ac:dyDescent="0.25">
      <c r="A79" s="18" t="s">
        <v>1021</v>
      </c>
      <c r="B79" s="18" t="s">
        <v>935</v>
      </c>
      <c r="C79" s="18" t="s">
        <v>1058</v>
      </c>
      <c r="D79" s="19" t="s">
        <v>1056</v>
      </c>
      <c r="E79" s="37">
        <v>30.96</v>
      </c>
      <c r="F79" s="21">
        <v>30</v>
      </c>
      <c r="G79" s="21"/>
      <c r="H79" s="22"/>
      <c r="I79" s="23" t="s">
        <v>31</v>
      </c>
      <c r="J79" s="23"/>
      <c r="K79" s="23"/>
      <c r="L79" s="18"/>
      <c r="M79" s="45">
        <v>1</v>
      </c>
      <c r="N79" s="23">
        <v>1</v>
      </c>
      <c r="O79" s="26">
        <f t="shared" si="14"/>
        <v>31.7</v>
      </c>
      <c r="P79" s="27">
        <f t="shared" si="13"/>
        <v>31.709599999999998</v>
      </c>
      <c r="Q79" s="28">
        <f t="shared" si="15"/>
        <v>0.73999999999999844</v>
      </c>
      <c r="R79" s="29">
        <f t="shared" si="16"/>
        <v>2.3901808785529666E-2</v>
      </c>
      <c r="S79" s="30"/>
      <c r="T79" s="47">
        <f>IF(N79=1,ROUND(P79*$X$1*100,2)/100,P79)</f>
        <v>32.105699999999999</v>
      </c>
      <c r="U79" s="39">
        <f>IF(N79=1,INT(P79*$X$1*1000)/1000,P79)</f>
        <v>32.104999999999997</v>
      </c>
      <c r="V79" s="48">
        <f>U79-P79</f>
        <v>0.39539999999999864</v>
      </c>
      <c r="W79" s="49">
        <f>IF(P79&lt;&gt;0,V79/P79,0)</f>
        <v>1.2469409894795225E-2</v>
      </c>
    </row>
    <row r="80" spans="1:23" s="39" customFormat="1" ht="25.5" x14ac:dyDescent="0.25">
      <c r="A80" s="84" t="s">
        <v>1059</v>
      </c>
      <c r="B80" s="18" t="s">
        <v>935</v>
      </c>
      <c r="C80" s="18" t="s">
        <v>1060</v>
      </c>
      <c r="D80" s="18" t="s">
        <v>1061</v>
      </c>
      <c r="E80" s="20">
        <v>65</v>
      </c>
      <c r="F80" s="109">
        <v>65</v>
      </c>
      <c r="G80" s="109"/>
      <c r="H80" s="18" t="s">
        <v>1062</v>
      </c>
      <c r="I80" s="23"/>
      <c r="J80" s="23"/>
      <c r="K80" s="23"/>
      <c r="L80" s="18"/>
      <c r="M80" s="24">
        <v>6</v>
      </c>
      <c r="N80" s="25">
        <v>6</v>
      </c>
      <c r="O80" s="26">
        <f t="shared" si="14"/>
        <v>65</v>
      </c>
      <c r="P80" s="27">
        <f t="shared" si="13"/>
        <v>65</v>
      </c>
      <c r="Q80" s="28">
        <f t="shared" si="15"/>
        <v>0</v>
      </c>
      <c r="R80" s="29">
        <f t="shared" si="16"/>
        <v>0</v>
      </c>
      <c r="S80" s="30"/>
      <c r="T80" s="31">
        <f t="shared" ref="T80:W111" si="17">O80</f>
        <v>65</v>
      </c>
      <c r="U80" s="32">
        <f t="shared" si="17"/>
        <v>65</v>
      </c>
      <c r="V80" s="32">
        <f t="shared" si="17"/>
        <v>0</v>
      </c>
      <c r="W80" s="32">
        <f t="shared" si="17"/>
        <v>0</v>
      </c>
    </row>
    <row r="81" spans="1:111" s="39" customFormat="1" ht="25.5" x14ac:dyDescent="0.25">
      <c r="A81" s="84" t="s">
        <v>1063</v>
      </c>
      <c r="B81" s="18" t="s">
        <v>935</v>
      </c>
      <c r="C81" s="18" t="s">
        <v>1064</v>
      </c>
      <c r="D81" s="18" t="s">
        <v>1061</v>
      </c>
      <c r="E81" s="20">
        <v>40</v>
      </c>
      <c r="F81" s="109">
        <v>40</v>
      </c>
      <c r="G81" s="109"/>
      <c r="H81" s="18" t="s">
        <v>1062</v>
      </c>
      <c r="I81" s="23"/>
      <c r="J81" s="23"/>
      <c r="K81" s="23"/>
      <c r="L81" s="18"/>
      <c r="M81" s="24">
        <v>6</v>
      </c>
      <c r="N81" s="25">
        <v>6</v>
      </c>
      <c r="O81" s="26">
        <f t="shared" si="14"/>
        <v>40</v>
      </c>
      <c r="P81" s="27">
        <f t="shared" si="13"/>
        <v>40</v>
      </c>
      <c r="Q81" s="28">
        <f t="shared" si="15"/>
        <v>0</v>
      </c>
      <c r="R81" s="29">
        <f t="shared" si="16"/>
        <v>0</v>
      </c>
      <c r="S81" s="74"/>
      <c r="T81" s="31">
        <f t="shared" si="17"/>
        <v>40</v>
      </c>
      <c r="U81" s="32">
        <f t="shared" si="17"/>
        <v>40</v>
      </c>
      <c r="V81" s="32">
        <f t="shared" si="17"/>
        <v>0</v>
      </c>
      <c r="W81" s="32">
        <f t="shared" si="17"/>
        <v>0</v>
      </c>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row>
    <row r="82" spans="1:111" s="39" customFormat="1" ht="25.5" x14ac:dyDescent="0.25">
      <c r="A82" s="84" t="s">
        <v>1065</v>
      </c>
      <c r="B82" s="18" t="s">
        <v>935</v>
      </c>
      <c r="C82" s="18" t="s">
        <v>1066</v>
      </c>
      <c r="D82" s="18" t="s">
        <v>1061</v>
      </c>
      <c r="E82" s="20">
        <v>22</v>
      </c>
      <c r="F82" s="109">
        <v>22</v>
      </c>
      <c r="G82" s="109"/>
      <c r="H82" s="18" t="s">
        <v>1067</v>
      </c>
      <c r="I82" s="23"/>
      <c r="J82" s="23"/>
      <c r="K82" s="23"/>
      <c r="L82" s="18"/>
      <c r="M82" s="24">
        <v>6</v>
      </c>
      <c r="N82" s="25">
        <v>3</v>
      </c>
      <c r="O82" s="26">
        <f t="shared" si="14"/>
        <v>22</v>
      </c>
      <c r="P82" s="27">
        <f t="shared" si="13"/>
        <v>22</v>
      </c>
      <c r="Q82" s="28">
        <f t="shared" si="15"/>
        <v>0</v>
      </c>
      <c r="R82" s="29">
        <f t="shared" si="16"/>
        <v>0</v>
      </c>
      <c r="S82" s="30"/>
      <c r="T82" s="31">
        <f t="shared" si="17"/>
        <v>22</v>
      </c>
      <c r="U82" s="32">
        <f t="shared" si="17"/>
        <v>22</v>
      </c>
      <c r="V82" s="32">
        <f t="shared" si="17"/>
        <v>0</v>
      </c>
      <c r="W82" s="32">
        <f t="shared" si="17"/>
        <v>0</v>
      </c>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row>
    <row r="83" spans="1:111" s="39" customFormat="1" ht="25.5" x14ac:dyDescent="0.25">
      <c r="A83" s="84" t="s">
        <v>1068</v>
      </c>
      <c r="B83" s="84" t="s">
        <v>935</v>
      </c>
      <c r="C83" s="18" t="s">
        <v>1069</v>
      </c>
      <c r="D83" s="18" t="s">
        <v>1061</v>
      </c>
      <c r="E83" s="20">
        <v>80</v>
      </c>
      <c r="F83" s="109">
        <v>80</v>
      </c>
      <c r="G83" s="109"/>
      <c r="H83" s="18" t="s">
        <v>1067</v>
      </c>
      <c r="I83" s="23"/>
      <c r="J83" s="23"/>
      <c r="K83" s="23"/>
      <c r="L83" s="18"/>
      <c r="M83" s="24">
        <v>6</v>
      </c>
      <c r="N83" s="25">
        <v>3</v>
      </c>
      <c r="O83" s="26">
        <f t="shared" si="14"/>
        <v>80</v>
      </c>
      <c r="P83" s="27">
        <f t="shared" si="13"/>
        <v>80</v>
      </c>
      <c r="Q83" s="28">
        <f t="shared" si="15"/>
        <v>0</v>
      </c>
      <c r="R83" s="29">
        <f t="shared" si="16"/>
        <v>0</v>
      </c>
      <c r="S83" s="30"/>
      <c r="T83" s="31">
        <f t="shared" si="17"/>
        <v>80</v>
      </c>
      <c r="U83" s="32">
        <f t="shared" si="17"/>
        <v>80</v>
      </c>
      <c r="V83" s="32">
        <f t="shared" si="17"/>
        <v>0</v>
      </c>
      <c r="W83" s="32">
        <f t="shared" si="17"/>
        <v>0</v>
      </c>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row>
    <row r="84" spans="1:111" s="39" customFormat="1" ht="25.5" x14ac:dyDescent="0.25">
      <c r="A84" s="84" t="s">
        <v>1070</v>
      </c>
      <c r="B84" s="84" t="s">
        <v>935</v>
      </c>
      <c r="C84" s="18" t="s">
        <v>1071</v>
      </c>
      <c r="D84" s="18" t="s">
        <v>1061</v>
      </c>
      <c r="E84" s="20">
        <v>38</v>
      </c>
      <c r="F84" s="109">
        <v>38</v>
      </c>
      <c r="G84" s="109"/>
      <c r="H84" s="18" t="s">
        <v>1067</v>
      </c>
      <c r="I84" s="23"/>
      <c r="J84" s="23"/>
      <c r="K84" s="23"/>
      <c r="L84" s="18"/>
      <c r="M84" s="24">
        <v>6</v>
      </c>
      <c r="N84" s="25">
        <v>3</v>
      </c>
      <c r="O84" s="26">
        <f t="shared" si="14"/>
        <v>38</v>
      </c>
      <c r="P84" s="27">
        <f t="shared" si="13"/>
        <v>38</v>
      </c>
      <c r="Q84" s="28">
        <f t="shared" si="15"/>
        <v>0</v>
      </c>
      <c r="R84" s="29">
        <f t="shared" si="16"/>
        <v>0</v>
      </c>
      <c r="S84" s="30"/>
      <c r="T84" s="31">
        <f t="shared" si="17"/>
        <v>38</v>
      </c>
      <c r="U84" s="32">
        <f t="shared" si="17"/>
        <v>38</v>
      </c>
      <c r="V84" s="32">
        <f t="shared" si="17"/>
        <v>0</v>
      </c>
      <c r="W84" s="32">
        <f t="shared" si="17"/>
        <v>0</v>
      </c>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row>
    <row r="85" spans="1:111" s="39" customFormat="1" ht="38.25" x14ac:dyDescent="0.25">
      <c r="A85" s="84" t="s">
        <v>1072</v>
      </c>
      <c r="B85" s="84" t="s">
        <v>935</v>
      </c>
      <c r="C85" s="18" t="s">
        <v>1073</v>
      </c>
      <c r="D85" s="18" t="s">
        <v>1061</v>
      </c>
      <c r="E85" s="20">
        <v>56</v>
      </c>
      <c r="F85" s="109">
        <v>56</v>
      </c>
      <c r="G85" s="109"/>
      <c r="H85" s="18" t="s">
        <v>1067</v>
      </c>
      <c r="I85" s="23"/>
      <c r="J85" s="23"/>
      <c r="K85" s="23"/>
      <c r="L85" s="18"/>
      <c r="M85" s="24">
        <v>6</v>
      </c>
      <c r="N85" s="25">
        <v>3</v>
      </c>
      <c r="O85" s="26">
        <f t="shared" si="14"/>
        <v>56</v>
      </c>
      <c r="P85" s="27">
        <f t="shared" si="13"/>
        <v>56</v>
      </c>
      <c r="Q85" s="28">
        <f t="shared" si="15"/>
        <v>0</v>
      </c>
      <c r="R85" s="29">
        <f t="shared" si="16"/>
        <v>0</v>
      </c>
      <c r="S85" s="30"/>
      <c r="T85" s="31">
        <f t="shared" si="17"/>
        <v>56</v>
      </c>
      <c r="U85" s="32">
        <f t="shared" si="17"/>
        <v>56</v>
      </c>
      <c r="V85" s="32">
        <f t="shared" si="17"/>
        <v>0</v>
      </c>
      <c r="W85" s="32">
        <f t="shared" si="17"/>
        <v>0</v>
      </c>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row>
    <row r="86" spans="1:111" s="39" customFormat="1" ht="25.5" x14ac:dyDescent="0.25">
      <c r="A86" s="84" t="s">
        <v>1074</v>
      </c>
      <c r="B86" s="84" t="s">
        <v>935</v>
      </c>
      <c r="C86" s="18" t="s">
        <v>1075</v>
      </c>
      <c r="D86" s="18" t="s">
        <v>1061</v>
      </c>
      <c r="E86" s="20">
        <v>38</v>
      </c>
      <c r="F86" s="109">
        <v>38</v>
      </c>
      <c r="G86" s="109"/>
      <c r="H86" s="18" t="s">
        <v>1067</v>
      </c>
      <c r="I86" s="23"/>
      <c r="J86" s="23"/>
      <c r="K86" s="23"/>
      <c r="L86" s="18"/>
      <c r="M86" s="24">
        <v>6</v>
      </c>
      <c r="N86" s="25">
        <v>3</v>
      </c>
      <c r="O86" s="26">
        <f t="shared" si="14"/>
        <v>38</v>
      </c>
      <c r="P86" s="27">
        <f t="shared" si="13"/>
        <v>38</v>
      </c>
      <c r="Q86" s="28">
        <f t="shared" si="15"/>
        <v>0</v>
      </c>
      <c r="R86" s="29">
        <f t="shared" si="16"/>
        <v>0</v>
      </c>
      <c r="S86" s="30"/>
      <c r="T86" s="31">
        <f t="shared" si="17"/>
        <v>38</v>
      </c>
      <c r="U86" s="32">
        <f t="shared" si="17"/>
        <v>38</v>
      </c>
      <c r="V86" s="32">
        <f t="shared" si="17"/>
        <v>0</v>
      </c>
      <c r="W86" s="32">
        <f t="shared" si="17"/>
        <v>0</v>
      </c>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row>
    <row r="87" spans="1:111" s="39" customFormat="1" ht="25.5" x14ac:dyDescent="0.25">
      <c r="A87" s="84" t="s">
        <v>1076</v>
      </c>
      <c r="B87" s="84" t="s">
        <v>935</v>
      </c>
      <c r="C87" s="18" t="s">
        <v>1077</v>
      </c>
      <c r="D87" s="18" t="s">
        <v>1061</v>
      </c>
      <c r="E87" s="20">
        <v>70</v>
      </c>
      <c r="F87" s="109">
        <v>70</v>
      </c>
      <c r="G87" s="109"/>
      <c r="H87" s="18" t="s">
        <v>1067</v>
      </c>
      <c r="I87" s="23"/>
      <c r="J87" s="23"/>
      <c r="K87" s="23"/>
      <c r="L87" s="18"/>
      <c r="M87" s="24">
        <v>6</v>
      </c>
      <c r="N87" s="25">
        <v>3</v>
      </c>
      <c r="O87" s="26">
        <f t="shared" si="14"/>
        <v>70</v>
      </c>
      <c r="P87" s="27">
        <f t="shared" si="13"/>
        <v>70</v>
      </c>
      <c r="Q87" s="28">
        <f t="shared" si="15"/>
        <v>0</v>
      </c>
      <c r="R87" s="29">
        <f t="shared" si="16"/>
        <v>0</v>
      </c>
      <c r="S87" s="30"/>
      <c r="T87" s="31">
        <f t="shared" si="17"/>
        <v>70</v>
      </c>
      <c r="U87" s="32">
        <f t="shared" si="17"/>
        <v>70</v>
      </c>
      <c r="V87" s="32">
        <f t="shared" si="17"/>
        <v>0</v>
      </c>
      <c r="W87" s="32">
        <f t="shared" si="17"/>
        <v>0</v>
      </c>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row>
    <row r="88" spans="1:111" s="39" customFormat="1" ht="38.25" x14ac:dyDescent="0.25">
      <c r="A88" s="84" t="s">
        <v>1078</v>
      </c>
      <c r="B88" s="84" t="s">
        <v>935</v>
      </c>
      <c r="C88" s="18" t="s">
        <v>1079</v>
      </c>
      <c r="D88" s="18" t="s">
        <v>1061</v>
      </c>
      <c r="E88" s="20">
        <v>85</v>
      </c>
      <c r="F88" s="109">
        <v>85</v>
      </c>
      <c r="G88" s="109"/>
      <c r="H88" s="18" t="s">
        <v>1062</v>
      </c>
      <c r="I88" s="23"/>
      <c r="J88" s="23"/>
      <c r="K88" s="23"/>
      <c r="L88" s="18"/>
      <c r="M88" s="24">
        <v>6</v>
      </c>
      <c r="N88" s="25">
        <v>6</v>
      </c>
      <c r="O88" s="26">
        <f t="shared" si="14"/>
        <v>85</v>
      </c>
      <c r="P88" s="27">
        <f t="shared" si="13"/>
        <v>85</v>
      </c>
      <c r="Q88" s="28">
        <f t="shared" si="15"/>
        <v>0</v>
      </c>
      <c r="R88" s="29">
        <f t="shared" si="16"/>
        <v>0</v>
      </c>
      <c r="S88" s="74"/>
      <c r="T88" s="31">
        <f t="shared" si="17"/>
        <v>85</v>
      </c>
      <c r="U88" s="32">
        <f t="shared" si="17"/>
        <v>85</v>
      </c>
      <c r="V88" s="32">
        <f t="shared" si="17"/>
        <v>0</v>
      </c>
      <c r="W88" s="32">
        <f t="shared" si="17"/>
        <v>0</v>
      </c>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row>
    <row r="89" spans="1:111" s="39" customFormat="1" ht="25.5" x14ac:dyDescent="0.25">
      <c r="A89" s="84" t="s">
        <v>1080</v>
      </c>
      <c r="B89" s="84" t="s">
        <v>935</v>
      </c>
      <c r="C89" s="18" t="s">
        <v>1081</v>
      </c>
      <c r="D89" s="18" t="s">
        <v>1061</v>
      </c>
      <c r="E89" s="20">
        <v>20</v>
      </c>
      <c r="F89" s="109">
        <v>20</v>
      </c>
      <c r="G89" s="109"/>
      <c r="H89" s="18" t="s">
        <v>1062</v>
      </c>
      <c r="I89" s="23"/>
      <c r="J89" s="23"/>
      <c r="K89" s="23"/>
      <c r="L89" s="18"/>
      <c r="M89" s="24">
        <v>6</v>
      </c>
      <c r="N89" s="25">
        <v>6</v>
      </c>
      <c r="O89" s="26">
        <f t="shared" si="14"/>
        <v>20</v>
      </c>
      <c r="P89" s="27">
        <f t="shared" si="13"/>
        <v>20</v>
      </c>
      <c r="Q89" s="28">
        <f t="shared" si="15"/>
        <v>0</v>
      </c>
      <c r="R89" s="29">
        <f t="shared" si="16"/>
        <v>0</v>
      </c>
      <c r="S89" s="30"/>
      <c r="T89" s="31">
        <f t="shared" si="17"/>
        <v>20</v>
      </c>
      <c r="U89" s="32">
        <f t="shared" si="17"/>
        <v>20</v>
      </c>
      <c r="V89" s="32">
        <f t="shared" si="17"/>
        <v>0</v>
      </c>
      <c r="W89" s="32">
        <f t="shared" si="17"/>
        <v>0</v>
      </c>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row>
    <row r="90" spans="1:111" s="39" customFormat="1" ht="25.5" x14ac:dyDescent="0.25">
      <c r="A90" s="84" t="s">
        <v>1082</v>
      </c>
      <c r="B90" s="84" t="s">
        <v>935</v>
      </c>
      <c r="C90" s="18" t="s">
        <v>1083</v>
      </c>
      <c r="D90" s="18" t="s">
        <v>1061</v>
      </c>
      <c r="E90" s="20">
        <v>24</v>
      </c>
      <c r="F90" s="109">
        <v>24</v>
      </c>
      <c r="G90" s="109"/>
      <c r="H90" s="18" t="s">
        <v>1062</v>
      </c>
      <c r="I90" s="23"/>
      <c r="J90" s="23"/>
      <c r="K90" s="23"/>
      <c r="L90" s="18"/>
      <c r="M90" s="24">
        <v>6</v>
      </c>
      <c r="N90" s="25">
        <v>6</v>
      </c>
      <c r="O90" s="26">
        <f t="shared" si="14"/>
        <v>24</v>
      </c>
      <c r="P90" s="27">
        <f t="shared" si="13"/>
        <v>24</v>
      </c>
      <c r="Q90" s="28">
        <f t="shared" si="15"/>
        <v>0</v>
      </c>
      <c r="R90" s="29">
        <f t="shared" si="16"/>
        <v>0</v>
      </c>
      <c r="S90" s="30"/>
      <c r="T90" s="31">
        <f t="shared" si="17"/>
        <v>24</v>
      </c>
      <c r="U90" s="32">
        <f t="shared" si="17"/>
        <v>24</v>
      </c>
      <c r="V90" s="32">
        <f t="shared" si="17"/>
        <v>0</v>
      </c>
      <c r="W90" s="32">
        <f t="shared" si="17"/>
        <v>0</v>
      </c>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row>
    <row r="91" spans="1:111" s="39" customFormat="1" ht="25.5" x14ac:dyDescent="0.25">
      <c r="A91" s="84" t="s">
        <v>1084</v>
      </c>
      <c r="B91" s="84" t="s">
        <v>935</v>
      </c>
      <c r="C91" s="18" t="s">
        <v>1085</v>
      </c>
      <c r="D91" s="18" t="s">
        <v>1061</v>
      </c>
      <c r="E91" s="20">
        <v>18</v>
      </c>
      <c r="F91" s="109">
        <v>18</v>
      </c>
      <c r="G91" s="109"/>
      <c r="H91" s="18" t="s">
        <v>1062</v>
      </c>
      <c r="I91" s="23"/>
      <c r="J91" s="23"/>
      <c r="K91" s="23"/>
      <c r="L91" s="18"/>
      <c r="M91" s="24">
        <v>6</v>
      </c>
      <c r="N91" s="25">
        <v>6</v>
      </c>
      <c r="O91" s="26">
        <f t="shared" si="14"/>
        <v>18</v>
      </c>
      <c r="P91" s="27">
        <f t="shared" si="13"/>
        <v>18</v>
      </c>
      <c r="Q91" s="28">
        <f t="shared" si="15"/>
        <v>0</v>
      </c>
      <c r="R91" s="29">
        <f t="shared" si="16"/>
        <v>0</v>
      </c>
      <c r="S91" s="30"/>
      <c r="T91" s="31">
        <f t="shared" si="17"/>
        <v>18</v>
      </c>
      <c r="U91" s="32">
        <f t="shared" si="17"/>
        <v>18</v>
      </c>
      <c r="V91" s="32">
        <f t="shared" si="17"/>
        <v>0</v>
      </c>
      <c r="W91" s="32">
        <f t="shared" si="17"/>
        <v>0</v>
      </c>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row>
    <row r="92" spans="1:111" s="39" customFormat="1" ht="25.5" x14ac:dyDescent="0.25">
      <c r="A92" s="84" t="s">
        <v>1086</v>
      </c>
      <c r="B92" s="84" t="s">
        <v>935</v>
      </c>
      <c r="C92" s="18" t="s">
        <v>1087</v>
      </c>
      <c r="D92" s="18" t="s">
        <v>1061</v>
      </c>
      <c r="E92" s="20">
        <v>26</v>
      </c>
      <c r="F92" s="109">
        <v>26</v>
      </c>
      <c r="G92" s="109"/>
      <c r="H92" s="18" t="s">
        <v>1062</v>
      </c>
      <c r="I92" s="23"/>
      <c r="J92" s="23"/>
      <c r="K92" s="23"/>
      <c r="L92" s="18"/>
      <c r="M92" s="24">
        <v>6</v>
      </c>
      <c r="N92" s="25">
        <v>6</v>
      </c>
      <c r="O92" s="26">
        <f t="shared" si="14"/>
        <v>26</v>
      </c>
      <c r="P92" s="27">
        <f t="shared" si="13"/>
        <v>26</v>
      </c>
      <c r="Q92" s="28">
        <f t="shared" si="15"/>
        <v>0</v>
      </c>
      <c r="R92" s="29">
        <f t="shared" si="16"/>
        <v>0</v>
      </c>
      <c r="S92" s="30"/>
      <c r="T92" s="31">
        <f t="shared" si="17"/>
        <v>26</v>
      </c>
      <c r="U92" s="32">
        <f t="shared" si="17"/>
        <v>26</v>
      </c>
      <c r="V92" s="32">
        <f t="shared" si="17"/>
        <v>0</v>
      </c>
      <c r="W92" s="32">
        <f t="shared" si="17"/>
        <v>0</v>
      </c>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row>
    <row r="93" spans="1:111" s="39" customFormat="1" ht="25.5" x14ac:dyDescent="0.25">
      <c r="A93" s="84" t="s">
        <v>1088</v>
      </c>
      <c r="B93" s="84" t="s">
        <v>935</v>
      </c>
      <c r="C93" s="18" t="s">
        <v>1089</v>
      </c>
      <c r="D93" s="18" t="s">
        <v>1061</v>
      </c>
      <c r="E93" s="20">
        <v>87</v>
      </c>
      <c r="F93" s="109">
        <v>87</v>
      </c>
      <c r="G93" s="109"/>
      <c r="H93" s="18" t="s">
        <v>1062</v>
      </c>
      <c r="I93" s="23"/>
      <c r="J93" s="23"/>
      <c r="K93" s="23"/>
      <c r="L93" s="18"/>
      <c r="M93" s="24">
        <v>6</v>
      </c>
      <c r="N93" s="25">
        <v>6</v>
      </c>
      <c r="O93" s="26">
        <f t="shared" si="14"/>
        <v>87</v>
      </c>
      <c r="P93" s="27">
        <f t="shared" si="13"/>
        <v>87</v>
      </c>
      <c r="Q93" s="28">
        <f t="shared" si="15"/>
        <v>0</v>
      </c>
      <c r="R93" s="29">
        <f t="shared" si="16"/>
        <v>0</v>
      </c>
      <c r="S93" s="30"/>
      <c r="T93" s="31">
        <f t="shared" si="17"/>
        <v>87</v>
      </c>
      <c r="U93" s="32">
        <f t="shared" si="17"/>
        <v>87</v>
      </c>
      <c r="V93" s="32">
        <f t="shared" si="17"/>
        <v>0</v>
      </c>
      <c r="W93" s="32">
        <f t="shared" si="17"/>
        <v>0</v>
      </c>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row>
    <row r="94" spans="1:111" s="39" customFormat="1" ht="25.5" x14ac:dyDescent="0.25">
      <c r="A94" s="84" t="s">
        <v>1090</v>
      </c>
      <c r="B94" s="84" t="s">
        <v>935</v>
      </c>
      <c r="C94" s="18" t="s">
        <v>1091</v>
      </c>
      <c r="D94" s="18" t="s">
        <v>1061</v>
      </c>
      <c r="E94" s="20">
        <v>51</v>
      </c>
      <c r="F94" s="109">
        <v>51</v>
      </c>
      <c r="G94" s="109"/>
      <c r="H94" s="18" t="s">
        <v>1062</v>
      </c>
      <c r="I94" s="23"/>
      <c r="J94" s="23"/>
      <c r="K94" s="23"/>
      <c r="L94" s="18"/>
      <c r="M94" s="24">
        <v>6</v>
      </c>
      <c r="N94" s="25">
        <v>6</v>
      </c>
      <c r="O94" s="26">
        <f t="shared" si="14"/>
        <v>51</v>
      </c>
      <c r="P94" s="27">
        <f t="shared" si="13"/>
        <v>51</v>
      </c>
      <c r="Q94" s="28">
        <f t="shared" si="15"/>
        <v>0</v>
      </c>
      <c r="R94" s="29">
        <f t="shared" si="16"/>
        <v>0</v>
      </c>
      <c r="S94" s="30"/>
      <c r="T94" s="31">
        <f t="shared" si="17"/>
        <v>51</v>
      </c>
      <c r="U94" s="32">
        <f t="shared" si="17"/>
        <v>51</v>
      </c>
      <c r="V94" s="32">
        <f t="shared" si="17"/>
        <v>0</v>
      </c>
      <c r="W94" s="32">
        <f t="shared" si="17"/>
        <v>0</v>
      </c>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row>
    <row r="95" spans="1:111" s="39" customFormat="1" ht="25.5" x14ac:dyDescent="0.25">
      <c r="A95" s="84" t="s">
        <v>1092</v>
      </c>
      <c r="B95" s="84" t="s">
        <v>935</v>
      </c>
      <c r="C95" s="18" t="s">
        <v>1093</v>
      </c>
      <c r="D95" s="18" t="s">
        <v>1061</v>
      </c>
      <c r="E95" s="20">
        <v>41</v>
      </c>
      <c r="F95" s="109">
        <v>41</v>
      </c>
      <c r="G95" s="109"/>
      <c r="H95" s="18" t="s">
        <v>1062</v>
      </c>
      <c r="I95" s="23"/>
      <c r="J95" s="23"/>
      <c r="K95" s="23"/>
      <c r="L95" s="18"/>
      <c r="M95" s="24">
        <v>6</v>
      </c>
      <c r="N95" s="25">
        <v>6</v>
      </c>
      <c r="O95" s="26">
        <f t="shared" si="14"/>
        <v>41</v>
      </c>
      <c r="P95" s="27">
        <f t="shared" si="13"/>
        <v>41</v>
      </c>
      <c r="Q95" s="28">
        <f t="shared" si="15"/>
        <v>0</v>
      </c>
      <c r="R95" s="29">
        <f t="shared" si="16"/>
        <v>0</v>
      </c>
      <c r="S95" s="30"/>
      <c r="T95" s="31">
        <f t="shared" si="17"/>
        <v>41</v>
      </c>
      <c r="U95" s="32">
        <f t="shared" si="17"/>
        <v>41</v>
      </c>
      <c r="V95" s="32">
        <f t="shared" si="17"/>
        <v>0</v>
      </c>
      <c r="W95" s="32">
        <f t="shared" si="17"/>
        <v>0</v>
      </c>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row>
    <row r="96" spans="1:111" s="39" customFormat="1" ht="25.5" x14ac:dyDescent="0.25">
      <c r="A96" s="84" t="s">
        <v>1094</v>
      </c>
      <c r="B96" s="84" t="s">
        <v>935</v>
      </c>
      <c r="C96" s="18" t="s">
        <v>1095</v>
      </c>
      <c r="D96" s="18" t="s">
        <v>1061</v>
      </c>
      <c r="E96" s="20">
        <v>35</v>
      </c>
      <c r="F96" s="109">
        <v>35</v>
      </c>
      <c r="G96" s="109"/>
      <c r="H96" s="18" t="s">
        <v>1067</v>
      </c>
      <c r="I96" s="23"/>
      <c r="J96" s="23"/>
      <c r="K96" s="23"/>
      <c r="L96" s="18"/>
      <c r="M96" s="24">
        <v>6</v>
      </c>
      <c r="N96" s="25">
        <v>3</v>
      </c>
      <c r="O96" s="26">
        <f t="shared" si="14"/>
        <v>35</v>
      </c>
      <c r="P96" s="27">
        <f t="shared" si="13"/>
        <v>35</v>
      </c>
      <c r="Q96" s="28">
        <f t="shared" si="15"/>
        <v>0</v>
      </c>
      <c r="R96" s="29">
        <f t="shared" si="16"/>
        <v>0</v>
      </c>
      <c r="S96" s="30"/>
      <c r="T96" s="31">
        <f t="shared" si="17"/>
        <v>35</v>
      </c>
      <c r="U96" s="32">
        <f t="shared" si="17"/>
        <v>35</v>
      </c>
      <c r="V96" s="32">
        <f t="shared" si="17"/>
        <v>0</v>
      </c>
      <c r="W96" s="32">
        <f t="shared" si="17"/>
        <v>0</v>
      </c>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row>
    <row r="97" spans="1:195" s="39" customFormat="1" ht="25.5" x14ac:dyDescent="0.25">
      <c r="A97" s="84" t="s">
        <v>1096</v>
      </c>
      <c r="B97" s="84" t="s">
        <v>935</v>
      </c>
      <c r="C97" s="18" t="s">
        <v>1097</v>
      </c>
      <c r="D97" s="18" t="s">
        <v>1061</v>
      </c>
      <c r="E97" s="20">
        <v>5</v>
      </c>
      <c r="F97" s="109">
        <v>5</v>
      </c>
      <c r="G97" s="109"/>
      <c r="H97" s="18" t="s">
        <v>1067</v>
      </c>
      <c r="I97" s="23"/>
      <c r="J97" s="23"/>
      <c r="K97" s="23"/>
      <c r="L97" s="18"/>
      <c r="M97" s="24">
        <v>6</v>
      </c>
      <c r="N97" s="25">
        <v>3</v>
      </c>
      <c r="O97" s="26">
        <f t="shared" si="14"/>
        <v>5</v>
      </c>
      <c r="P97" s="27">
        <f t="shared" si="13"/>
        <v>5</v>
      </c>
      <c r="Q97" s="28">
        <f t="shared" si="15"/>
        <v>0</v>
      </c>
      <c r="R97" s="29">
        <f t="shared" si="16"/>
        <v>0</v>
      </c>
      <c r="S97" s="30"/>
      <c r="T97" s="31">
        <f t="shared" si="17"/>
        <v>5</v>
      </c>
      <c r="U97" s="32">
        <f t="shared" si="17"/>
        <v>5</v>
      </c>
      <c r="V97" s="32">
        <f t="shared" si="17"/>
        <v>0</v>
      </c>
      <c r="W97" s="32">
        <f t="shared" si="17"/>
        <v>0</v>
      </c>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row>
    <row r="98" spans="1:195" s="39" customFormat="1" ht="12.75" x14ac:dyDescent="0.25">
      <c r="A98" s="69" t="s">
        <v>1098</v>
      </c>
      <c r="B98" s="84" t="s">
        <v>935</v>
      </c>
      <c r="C98" s="18" t="s">
        <v>1099</v>
      </c>
      <c r="D98" s="18" t="s">
        <v>1061</v>
      </c>
      <c r="E98" s="20">
        <v>14.5</v>
      </c>
      <c r="F98" s="109">
        <v>14.5</v>
      </c>
      <c r="G98" s="109"/>
      <c r="H98" s="18" t="s">
        <v>1100</v>
      </c>
      <c r="I98" s="23"/>
      <c r="J98" s="23"/>
      <c r="K98" s="23"/>
      <c r="L98" s="18"/>
      <c r="M98" s="24">
        <v>6</v>
      </c>
      <c r="N98" s="25">
        <v>6</v>
      </c>
      <c r="O98" s="26">
        <f t="shared" si="14"/>
        <v>14.5</v>
      </c>
      <c r="P98" s="27">
        <f t="shared" si="13"/>
        <v>14.5</v>
      </c>
      <c r="Q98" s="28">
        <f t="shared" si="15"/>
        <v>0</v>
      </c>
      <c r="R98" s="29">
        <f t="shared" si="16"/>
        <v>0</v>
      </c>
      <c r="S98" s="30"/>
      <c r="T98" s="31">
        <f t="shared" si="17"/>
        <v>14.5</v>
      </c>
      <c r="U98" s="32">
        <f t="shared" si="17"/>
        <v>14.5</v>
      </c>
      <c r="V98" s="32">
        <f t="shared" si="17"/>
        <v>0</v>
      </c>
      <c r="W98" s="32">
        <f t="shared" si="17"/>
        <v>0</v>
      </c>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row>
    <row r="99" spans="1:195" s="39" customFormat="1" ht="38.25" x14ac:dyDescent="0.25">
      <c r="A99" s="84" t="s">
        <v>1101</v>
      </c>
      <c r="B99" s="84" t="s">
        <v>935</v>
      </c>
      <c r="C99" s="18" t="s">
        <v>1102</v>
      </c>
      <c r="D99" s="18" t="s">
        <v>1061</v>
      </c>
      <c r="E99" s="20">
        <v>12</v>
      </c>
      <c r="F99" s="109">
        <v>12</v>
      </c>
      <c r="G99" s="109"/>
      <c r="H99" s="18" t="s">
        <v>1067</v>
      </c>
      <c r="I99" s="23"/>
      <c r="J99" s="23"/>
      <c r="K99" s="23"/>
      <c r="L99" s="18"/>
      <c r="M99" s="24">
        <v>6</v>
      </c>
      <c r="N99" s="25">
        <v>3</v>
      </c>
      <c r="O99" s="26">
        <f t="shared" si="14"/>
        <v>12</v>
      </c>
      <c r="P99" s="27">
        <f t="shared" si="13"/>
        <v>12</v>
      </c>
      <c r="Q99" s="28">
        <f t="shared" si="15"/>
        <v>0</v>
      </c>
      <c r="R99" s="29">
        <f t="shared" si="16"/>
        <v>0</v>
      </c>
      <c r="S99" s="30"/>
      <c r="T99" s="31">
        <f t="shared" si="17"/>
        <v>12</v>
      </c>
      <c r="U99" s="32">
        <f t="shared" si="17"/>
        <v>12</v>
      </c>
      <c r="V99" s="32">
        <f t="shared" si="17"/>
        <v>0</v>
      </c>
      <c r="W99" s="32">
        <f t="shared" si="17"/>
        <v>0</v>
      </c>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row>
    <row r="100" spans="1:195" s="39" customFormat="1" ht="25.5" x14ac:dyDescent="0.25">
      <c r="A100" s="84" t="s">
        <v>1103</v>
      </c>
      <c r="B100" s="84" t="s">
        <v>935</v>
      </c>
      <c r="C100" s="18" t="s">
        <v>1104</v>
      </c>
      <c r="D100" s="18" t="s">
        <v>1061</v>
      </c>
      <c r="E100" s="20">
        <v>26</v>
      </c>
      <c r="F100" s="109">
        <v>26</v>
      </c>
      <c r="G100" s="109"/>
      <c r="H100" s="18" t="s">
        <v>1067</v>
      </c>
      <c r="I100" s="23"/>
      <c r="J100" s="23"/>
      <c r="K100" s="23"/>
      <c r="L100" s="18"/>
      <c r="M100" s="24">
        <v>6</v>
      </c>
      <c r="N100" s="25">
        <v>3</v>
      </c>
      <c r="O100" s="26">
        <f t="shared" si="14"/>
        <v>26</v>
      </c>
      <c r="P100" s="27">
        <f t="shared" si="13"/>
        <v>26</v>
      </c>
      <c r="Q100" s="28">
        <f t="shared" si="15"/>
        <v>0</v>
      </c>
      <c r="R100" s="29">
        <f t="shared" si="16"/>
        <v>0</v>
      </c>
      <c r="S100" s="30"/>
      <c r="T100" s="31">
        <f t="shared" si="17"/>
        <v>26</v>
      </c>
      <c r="U100" s="32">
        <f t="shared" si="17"/>
        <v>26</v>
      </c>
      <c r="V100" s="32">
        <f t="shared" si="17"/>
        <v>0</v>
      </c>
      <c r="W100" s="32">
        <f t="shared" si="17"/>
        <v>0</v>
      </c>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row>
    <row r="101" spans="1:195" s="39" customFormat="1" ht="25.5" x14ac:dyDescent="0.25">
      <c r="A101" s="84" t="s">
        <v>1105</v>
      </c>
      <c r="B101" s="84" t="s">
        <v>935</v>
      </c>
      <c r="C101" s="18" t="s">
        <v>1106</v>
      </c>
      <c r="D101" s="18" t="s">
        <v>1061</v>
      </c>
      <c r="E101" s="20">
        <v>16</v>
      </c>
      <c r="F101" s="109">
        <v>16</v>
      </c>
      <c r="G101" s="109"/>
      <c r="H101" s="18" t="s">
        <v>1067</v>
      </c>
      <c r="I101" s="23"/>
      <c r="J101" s="23"/>
      <c r="K101" s="23"/>
      <c r="L101" s="18"/>
      <c r="M101" s="24">
        <v>6</v>
      </c>
      <c r="N101" s="25">
        <v>3</v>
      </c>
      <c r="O101" s="26">
        <f t="shared" si="14"/>
        <v>16</v>
      </c>
      <c r="P101" s="27">
        <f t="shared" si="13"/>
        <v>16</v>
      </c>
      <c r="Q101" s="28">
        <f t="shared" si="15"/>
        <v>0</v>
      </c>
      <c r="R101" s="29">
        <f t="shared" si="16"/>
        <v>0</v>
      </c>
      <c r="S101" s="30"/>
      <c r="T101" s="31">
        <f t="shared" si="17"/>
        <v>16</v>
      </c>
      <c r="U101" s="32">
        <f t="shared" si="17"/>
        <v>16</v>
      </c>
      <c r="V101" s="32">
        <f t="shared" si="17"/>
        <v>0</v>
      </c>
      <c r="W101" s="32">
        <f t="shared" si="17"/>
        <v>0</v>
      </c>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row>
    <row r="102" spans="1:195" s="39" customFormat="1" ht="25.5" x14ac:dyDescent="0.25">
      <c r="A102" s="84" t="s">
        <v>1107</v>
      </c>
      <c r="B102" s="84" t="s">
        <v>935</v>
      </c>
      <c r="C102" s="18" t="s">
        <v>1108</v>
      </c>
      <c r="D102" s="18" t="s">
        <v>1061</v>
      </c>
      <c r="E102" s="20">
        <v>87</v>
      </c>
      <c r="F102" s="109">
        <v>87</v>
      </c>
      <c r="G102" s="109"/>
      <c r="H102" s="18" t="s">
        <v>1100</v>
      </c>
      <c r="I102" s="23"/>
      <c r="J102" s="23"/>
      <c r="K102" s="23"/>
      <c r="L102" s="18"/>
      <c r="M102" s="24">
        <v>6</v>
      </c>
      <c r="N102" s="25">
        <v>6</v>
      </c>
      <c r="O102" s="26">
        <f t="shared" si="14"/>
        <v>87</v>
      </c>
      <c r="P102" s="27">
        <f t="shared" si="13"/>
        <v>87</v>
      </c>
      <c r="Q102" s="28">
        <f t="shared" si="15"/>
        <v>0</v>
      </c>
      <c r="R102" s="29">
        <f t="shared" si="16"/>
        <v>0</v>
      </c>
      <c r="S102" s="30"/>
      <c r="T102" s="31">
        <f t="shared" si="17"/>
        <v>87</v>
      </c>
      <c r="U102" s="32">
        <f t="shared" si="17"/>
        <v>87</v>
      </c>
      <c r="V102" s="32">
        <f t="shared" si="17"/>
        <v>0</v>
      </c>
      <c r="W102" s="32">
        <f t="shared" si="17"/>
        <v>0</v>
      </c>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row>
    <row r="103" spans="1:195" s="39" customFormat="1" ht="25.5" x14ac:dyDescent="0.25">
      <c r="A103" s="84" t="s">
        <v>1109</v>
      </c>
      <c r="B103" s="84" t="s">
        <v>935</v>
      </c>
      <c r="C103" s="18" t="s">
        <v>1110</v>
      </c>
      <c r="D103" s="18" t="s">
        <v>1061</v>
      </c>
      <c r="E103" s="20">
        <v>17</v>
      </c>
      <c r="F103" s="109">
        <v>17</v>
      </c>
      <c r="G103" s="109"/>
      <c r="H103" s="18" t="s">
        <v>1067</v>
      </c>
      <c r="I103" s="23"/>
      <c r="J103" s="23"/>
      <c r="K103" s="23"/>
      <c r="L103" s="18"/>
      <c r="M103" s="24">
        <v>6</v>
      </c>
      <c r="N103" s="25">
        <v>3</v>
      </c>
      <c r="O103" s="26">
        <f t="shared" si="14"/>
        <v>17</v>
      </c>
      <c r="P103" s="27">
        <f t="shared" si="13"/>
        <v>17</v>
      </c>
      <c r="Q103" s="28">
        <f t="shared" si="15"/>
        <v>0</v>
      </c>
      <c r="R103" s="29">
        <f t="shared" si="16"/>
        <v>0</v>
      </c>
      <c r="S103" s="30"/>
      <c r="T103" s="31">
        <f t="shared" si="17"/>
        <v>17</v>
      </c>
      <c r="U103" s="32">
        <f t="shared" si="17"/>
        <v>17</v>
      </c>
      <c r="V103" s="32">
        <f t="shared" si="17"/>
        <v>0</v>
      </c>
      <c r="W103" s="32">
        <f t="shared" si="17"/>
        <v>0</v>
      </c>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row>
    <row r="104" spans="1:195" s="39" customFormat="1" ht="25.5" x14ac:dyDescent="0.25">
      <c r="A104" s="69" t="s">
        <v>1111</v>
      </c>
      <c r="B104" s="84" t="s">
        <v>935</v>
      </c>
      <c r="C104" s="18" t="s">
        <v>1112</v>
      </c>
      <c r="D104" s="18" t="s">
        <v>1061</v>
      </c>
      <c r="E104" s="20">
        <v>22</v>
      </c>
      <c r="F104" s="109">
        <v>22</v>
      </c>
      <c r="G104" s="109"/>
      <c r="H104" s="18" t="s">
        <v>1067</v>
      </c>
      <c r="I104" s="23"/>
      <c r="J104" s="23"/>
      <c r="K104" s="23"/>
      <c r="L104" s="18"/>
      <c r="M104" s="24">
        <v>6</v>
      </c>
      <c r="N104" s="25">
        <v>3</v>
      </c>
      <c r="O104" s="26">
        <f t="shared" si="14"/>
        <v>22</v>
      </c>
      <c r="P104" s="27">
        <f t="shared" si="13"/>
        <v>22</v>
      </c>
      <c r="Q104" s="28">
        <f t="shared" si="15"/>
        <v>0</v>
      </c>
      <c r="R104" s="29">
        <f t="shared" si="16"/>
        <v>0</v>
      </c>
      <c r="S104" s="30"/>
      <c r="T104" s="31">
        <f t="shared" si="17"/>
        <v>22</v>
      </c>
      <c r="U104" s="32">
        <f t="shared" si="17"/>
        <v>22</v>
      </c>
      <c r="V104" s="32">
        <f t="shared" si="17"/>
        <v>0</v>
      </c>
      <c r="W104" s="32">
        <f t="shared" si="17"/>
        <v>0</v>
      </c>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row>
    <row r="105" spans="1:195" s="39" customFormat="1" ht="25.5" x14ac:dyDescent="0.25">
      <c r="A105" s="84" t="s">
        <v>1113</v>
      </c>
      <c r="B105" s="84" t="s">
        <v>935</v>
      </c>
      <c r="C105" s="18" t="s">
        <v>1114</v>
      </c>
      <c r="D105" s="18" t="s">
        <v>1061</v>
      </c>
      <c r="E105" s="20">
        <v>50</v>
      </c>
      <c r="F105" s="109">
        <v>50</v>
      </c>
      <c r="G105" s="109"/>
      <c r="H105" s="18" t="s">
        <v>1115</v>
      </c>
      <c r="I105" s="23"/>
      <c r="J105" s="23"/>
      <c r="K105" s="23"/>
      <c r="L105" s="18"/>
      <c r="M105" s="24">
        <v>6</v>
      </c>
      <c r="N105" s="25">
        <v>2</v>
      </c>
      <c r="O105" s="26">
        <f t="shared" si="14"/>
        <v>50</v>
      </c>
      <c r="P105" s="27">
        <f t="shared" si="13"/>
        <v>50</v>
      </c>
      <c r="Q105" s="28">
        <f t="shared" si="15"/>
        <v>0</v>
      </c>
      <c r="R105" s="29">
        <f t="shared" si="16"/>
        <v>0</v>
      </c>
      <c r="S105" s="30"/>
      <c r="T105" s="31">
        <f t="shared" si="17"/>
        <v>50</v>
      </c>
      <c r="U105" s="32">
        <f t="shared" si="17"/>
        <v>50</v>
      </c>
      <c r="V105" s="32">
        <f t="shared" si="17"/>
        <v>0</v>
      </c>
      <c r="W105" s="32">
        <f t="shared" si="17"/>
        <v>0</v>
      </c>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row>
    <row r="106" spans="1:195" s="39" customFormat="1" ht="25.5" x14ac:dyDescent="0.25">
      <c r="A106" s="84" t="s">
        <v>1116</v>
      </c>
      <c r="B106" s="84" t="s">
        <v>935</v>
      </c>
      <c r="C106" s="18" t="s">
        <v>1117</v>
      </c>
      <c r="D106" s="18" t="s">
        <v>1061</v>
      </c>
      <c r="E106" s="20">
        <v>52</v>
      </c>
      <c r="F106" s="109">
        <v>52</v>
      </c>
      <c r="G106" s="109"/>
      <c r="H106" s="18" t="s">
        <v>1067</v>
      </c>
      <c r="I106" s="23"/>
      <c r="J106" s="23"/>
      <c r="K106" s="23"/>
      <c r="L106" s="18"/>
      <c r="M106" s="24">
        <v>6</v>
      </c>
      <c r="N106" s="25">
        <v>3</v>
      </c>
      <c r="O106" s="26">
        <f t="shared" si="14"/>
        <v>52</v>
      </c>
      <c r="P106" s="27">
        <f t="shared" si="13"/>
        <v>52</v>
      </c>
      <c r="Q106" s="28">
        <f t="shared" si="15"/>
        <v>0</v>
      </c>
      <c r="R106" s="29">
        <f t="shared" si="16"/>
        <v>0</v>
      </c>
      <c r="S106" s="30"/>
      <c r="T106" s="31">
        <f t="shared" si="17"/>
        <v>52</v>
      </c>
      <c r="U106" s="32">
        <f t="shared" si="17"/>
        <v>52</v>
      </c>
      <c r="V106" s="32">
        <f t="shared" si="17"/>
        <v>0</v>
      </c>
      <c r="W106" s="32">
        <f t="shared" si="17"/>
        <v>0</v>
      </c>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row>
    <row r="107" spans="1:195" s="39" customFormat="1" ht="25.5" x14ac:dyDescent="0.25">
      <c r="A107" s="84" t="s">
        <v>1118</v>
      </c>
      <c r="B107" s="84" t="s">
        <v>935</v>
      </c>
      <c r="C107" s="18" t="s">
        <v>1119</v>
      </c>
      <c r="D107" s="18" t="s">
        <v>1061</v>
      </c>
      <c r="E107" s="20">
        <v>8</v>
      </c>
      <c r="F107" s="109">
        <v>8</v>
      </c>
      <c r="G107" s="109"/>
      <c r="H107" s="18" t="s">
        <v>1067</v>
      </c>
      <c r="I107" s="23"/>
      <c r="J107" s="23"/>
      <c r="K107" s="23"/>
      <c r="L107" s="18"/>
      <c r="M107" s="24">
        <v>6</v>
      </c>
      <c r="N107" s="25">
        <v>3</v>
      </c>
      <c r="O107" s="26">
        <f t="shared" si="14"/>
        <v>8</v>
      </c>
      <c r="P107" s="27">
        <f t="shared" si="13"/>
        <v>8</v>
      </c>
      <c r="Q107" s="28">
        <f t="shared" si="15"/>
        <v>0</v>
      </c>
      <c r="R107" s="29">
        <f t="shared" si="16"/>
        <v>0</v>
      </c>
      <c r="S107" s="30"/>
      <c r="T107" s="31">
        <f t="shared" si="17"/>
        <v>8</v>
      </c>
      <c r="U107" s="32">
        <f t="shared" si="17"/>
        <v>8</v>
      </c>
      <c r="V107" s="32">
        <f t="shared" si="17"/>
        <v>0</v>
      </c>
      <c r="W107" s="32">
        <f t="shared" si="17"/>
        <v>0</v>
      </c>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row>
    <row r="108" spans="1:195" s="39" customFormat="1" ht="25.5" x14ac:dyDescent="0.25">
      <c r="A108" s="84" t="s">
        <v>1120</v>
      </c>
      <c r="B108" s="84" t="s">
        <v>935</v>
      </c>
      <c r="C108" s="18" t="s">
        <v>1121</v>
      </c>
      <c r="D108" s="18" t="s">
        <v>1061</v>
      </c>
      <c r="E108" s="20">
        <v>8</v>
      </c>
      <c r="F108" s="109">
        <v>8</v>
      </c>
      <c r="G108" s="109"/>
      <c r="H108" s="18" t="s">
        <v>1067</v>
      </c>
      <c r="I108" s="23"/>
      <c r="J108" s="23"/>
      <c r="K108" s="23"/>
      <c r="L108" s="18"/>
      <c r="M108" s="24">
        <v>6</v>
      </c>
      <c r="N108" s="25">
        <v>3</v>
      </c>
      <c r="O108" s="26">
        <f t="shared" si="14"/>
        <v>8</v>
      </c>
      <c r="P108" s="27">
        <f t="shared" si="13"/>
        <v>8</v>
      </c>
      <c r="Q108" s="28">
        <f t="shared" si="15"/>
        <v>0</v>
      </c>
      <c r="R108" s="29">
        <f t="shared" si="16"/>
        <v>0</v>
      </c>
      <c r="S108" s="30"/>
      <c r="T108" s="31">
        <f t="shared" si="17"/>
        <v>8</v>
      </c>
      <c r="U108" s="32">
        <f t="shared" si="17"/>
        <v>8</v>
      </c>
      <c r="V108" s="32">
        <f t="shared" si="17"/>
        <v>0</v>
      </c>
      <c r="W108" s="32">
        <f t="shared" si="17"/>
        <v>0</v>
      </c>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row>
    <row r="109" spans="1:195" s="39" customFormat="1" ht="25.5" x14ac:dyDescent="0.25">
      <c r="A109" s="84" t="s">
        <v>1122</v>
      </c>
      <c r="B109" s="84" t="s">
        <v>935</v>
      </c>
      <c r="C109" s="18" t="s">
        <v>1123</v>
      </c>
      <c r="D109" s="18" t="s">
        <v>1061</v>
      </c>
      <c r="E109" s="20">
        <v>80</v>
      </c>
      <c r="F109" s="109">
        <v>80</v>
      </c>
      <c r="G109" s="109"/>
      <c r="H109" s="18" t="s">
        <v>1067</v>
      </c>
      <c r="I109" s="23"/>
      <c r="J109" s="23"/>
      <c r="K109" s="23"/>
      <c r="L109" s="18"/>
      <c r="M109" s="24">
        <v>6</v>
      </c>
      <c r="N109" s="25">
        <v>3</v>
      </c>
      <c r="O109" s="26">
        <f t="shared" si="14"/>
        <v>80</v>
      </c>
      <c r="P109" s="27">
        <f t="shared" si="13"/>
        <v>80</v>
      </c>
      <c r="Q109" s="28">
        <f t="shared" si="15"/>
        <v>0</v>
      </c>
      <c r="R109" s="29">
        <f t="shared" si="16"/>
        <v>0</v>
      </c>
      <c r="S109" s="30"/>
      <c r="T109" s="31">
        <f t="shared" si="17"/>
        <v>80</v>
      </c>
      <c r="U109" s="32">
        <f t="shared" si="17"/>
        <v>80</v>
      </c>
      <c r="V109" s="32">
        <f t="shared" si="17"/>
        <v>0</v>
      </c>
      <c r="W109" s="32">
        <f t="shared" si="17"/>
        <v>0</v>
      </c>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row>
    <row r="110" spans="1:195" s="39" customFormat="1" ht="25.5" x14ac:dyDescent="0.25">
      <c r="A110" s="18" t="s">
        <v>1124</v>
      </c>
      <c r="B110" s="84" t="s">
        <v>935</v>
      </c>
      <c r="C110" s="18" t="s">
        <v>1125</v>
      </c>
      <c r="D110" s="18" t="s">
        <v>1061</v>
      </c>
      <c r="E110" s="20">
        <v>35</v>
      </c>
      <c r="F110" s="109">
        <v>35</v>
      </c>
      <c r="G110" s="109"/>
      <c r="H110" s="18" t="s">
        <v>1067</v>
      </c>
      <c r="I110" s="23"/>
      <c r="J110" s="23"/>
      <c r="K110" s="23"/>
      <c r="L110" s="18"/>
      <c r="M110" s="24">
        <v>6</v>
      </c>
      <c r="N110" s="25">
        <v>3</v>
      </c>
      <c r="O110" s="26">
        <f t="shared" si="14"/>
        <v>35</v>
      </c>
      <c r="P110" s="27">
        <f t="shared" si="13"/>
        <v>35</v>
      </c>
      <c r="Q110" s="28">
        <f t="shared" si="15"/>
        <v>0</v>
      </c>
      <c r="R110" s="29">
        <f t="shared" si="16"/>
        <v>0</v>
      </c>
      <c r="S110" s="30"/>
      <c r="T110" s="31">
        <f t="shared" si="17"/>
        <v>35</v>
      </c>
      <c r="U110" s="32">
        <f t="shared" si="17"/>
        <v>35</v>
      </c>
      <c r="V110" s="32">
        <f t="shared" si="17"/>
        <v>0</v>
      </c>
      <c r="W110" s="32">
        <f t="shared" si="17"/>
        <v>0</v>
      </c>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row>
    <row r="111" spans="1:195" s="39" customFormat="1" ht="25.5" x14ac:dyDescent="0.25">
      <c r="A111" s="84" t="s">
        <v>1126</v>
      </c>
      <c r="B111" s="84" t="s">
        <v>935</v>
      </c>
      <c r="C111" s="18" t="s">
        <v>1127</v>
      </c>
      <c r="D111" s="18" t="s">
        <v>1061</v>
      </c>
      <c r="E111" s="37">
        <v>22</v>
      </c>
      <c r="F111" s="109">
        <v>22</v>
      </c>
      <c r="G111" s="109"/>
      <c r="H111" s="18" t="s">
        <v>1067</v>
      </c>
      <c r="I111" s="23"/>
      <c r="J111" s="23"/>
      <c r="K111" s="23"/>
      <c r="L111" s="18"/>
      <c r="M111" s="24">
        <v>6</v>
      </c>
      <c r="N111" s="25">
        <v>3</v>
      </c>
      <c r="O111" s="26">
        <f t="shared" si="14"/>
        <v>22</v>
      </c>
      <c r="P111" s="27">
        <f t="shared" si="13"/>
        <v>22</v>
      </c>
      <c r="Q111" s="28">
        <f t="shared" si="15"/>
        <v>0</v>
      </c>
      <c r="R111" s="29">
        <f t="shared" si="16"/>
        <v>0</v>
      </c>
      <c r="S111" s="30"/>
      <c r="T111" s="31">
        <f t="shared" si="17"/>
        <v>22</v>
      </c>
      <c r="U111" s="32">
        <f t="shared" si="17"/>
        <v>22</v>
      </c>
      <c r="V111" s="32">
        <f t="shared" si="17"/>
        <v>0</v>
      </c>
      <c r="W111" s="32">
        <f t="shared" si="17"/>
        <v>0</v>
      </c>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row>
    <row r="112" spans="1:195" ht="25.5" x14ac:dyDescent="0.25">
      <c r="A112" s="84" t="s">
        <v>1128</v>
      </c>
      <c r="B112" s="84" t="s">
        <v>935</v>
      </c>
      <c r="C112" s="18" t="s">
        <v>1129</v>
      </c>
      <c r="D112" s="18" t="s">
        <v>1061</v>
      </c>
      <c r="E112" s="37">
        <v>42</v>
      </c>
      <c r="F112" s="109">
        <v>42</v>
      </c>
      <c r="G112" s="109"/>
      <c r="H112" s="18" t="s">
        <v>1067</v>
      </c>
      <c r="K112" s="23"/>
      <c r="M112" s="24">
        <v>6</v>
      </c>
      <c r="N112" s="25">
        <v>3</v>
      </c>
      <c r="O112" s="26">
        <f t="shared" si="14"/>
        <v>42</v>
      </c>
      <c r="P112" s="27">
        <f t="shared" si="13"/>
        <v>42</v>
      </c>
      <c r="Q112" s="28">
        <f t="shared" si="15"/>
        <v>0</v>
      </c>
      <c r="R112" s="29">
        <f t="shared" si="16"/>
        <v>0</v>
      </c>
      <c r="T112" s="31">
        <f t="shared" ref="T112:W143" si="18">O112</f>
        <v>42</v>
      </c>
      <c r="U112" s="32">
        <f t="shared" si="18"/>
        <v>42</v>
      </c>
      <c r="V112" s="32">
        <f t="shared" si="18"/>
        <v>0</v>
      </c>
      <c r="W112" s="32">
        <f t="shared" si="18"/>
        <v>0</v>
      </c>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row>
    <row r="113" spans="1:195" ht="25.5" x14ac:dyDescent="0.25">
      <c r="A113" s="84" t="s">
        <v>1130</v>
      </c>
      <c r="B113" s="84" t="s">
        <v>935</v>
      </c>
      <c r="C113" s="18" t="s">
        <v>1131</v>
      </c>
      <c r="D113" s="18" t="s">
        <v>1061</v>
      </c>
      <c r="E113" s="37">
        <v>5</v>
      </c>
      <c r="F113" s="109">
        <v>5</v>
      </c>
      <c r="G113" s="109"/>
      <c r="H113" s="18" t="s">
        <v>1062</v>
      </c>
      <c r="K113" s="23"/>
      <c r="M113" s="24">
        <v>6</v>
      </c>
      <c r="N113" s="25">
        <v>6</v>
      </c>
      <c r="O113" s="26">
        <f t="shared" si="14"/>
        <v>5</v>
      </c>
      <c r="P113" s="27">
        <f t="shared" si="13"/>
        <v>5</v>
      </c>
      <c r="Q113" s="28">
        <f t="shared" si="15"/>
        <v>0</v>
      </c>
      <c r="R113" s="29">
        <f t="shared" si="16"/>
        <v>0</v>
      </c>
      <c r="T113" s="31">
        <f t="shared" si="18"/>
        <v>5</v>
      </c>
      <c r="U113" s="32">
        <f t="shared" si="18"/>
        <v>5</v>
      </c>
      <c r="V113" s="32">
        <f t="shared" si="18"/>
        <v>0</v>
      </c>
      <c r="W113" s="32">
        <f t="shared" si="18"/>
        <v>0</v>
      </c>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row>
    <row r="114" spans="1:195" ht="25.5" x14ac:dyDescent="0.25">
      <c r="A114" s="84" t="s">
        <v>1132</v>
      </c>
      <c r="B114" s="84" t="s">
        <v>935</v>
      </c>
      <c r="C114" s="18" t="s">
        <v>1133</v>
      </c>
      <c r="D114" s="18" t="s">
        <v>1061</v>
      </c>
      <c r="E114" s="37">
        <v>135</v>
      </c>
      <c r="F114" s="109">
        <v>135</v>
      </c>
      <c r="G114" s="109"/>
      <c r="H114" s="18" t="s">
        <v>1067</v>
      </c>
      <c r="K114" s="23"/>
      <c r="M114" s="24">
        <v>6</v>
      </c>
      <c r="N114" s="25">
        <v>3</v>
      </c>
      <c r="O114" s="26">
        <f t="shared" si="14"/>
        <v>135</v>
      </c>
      <c r="P114" s="27">
        <f t="shared" si="13"/>
        <v>135</v>
      </c>
      <c r="Q114" s="28">
        <f t="shared" si="15"/>
        <v>0</v>
      </c>
      <c r="R114" s="29">
        <f t="shared" si="16"/>
        <v>0</v>
      </c>
      <c r="T114" s="31">
        <f t="shared" si="18"/>
        <v>135</v>
      </c>
      <c r="U114" s="32">
        <f t="shared" si="18"/>
        <v>135</v>
      </c>
      <c r="V114" s="32">
        <f t="shared" si="18"/>
        <v>0</v>
      </c>
      <c r="W114" s="32">
        <f t="shared" si="18"/>
        <v>0</v>
      </c>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row>
    <row r="115" spans="1:195" ht="25.5" x14ac:dyDescent="0.25">
      <c r="A115" s="18" t="s">
        <v>1134</v>
      </c>
      <c r="B115" s="18" t="s">
        <v>935</v>
      </c>
      <c r="C115" s="18" t="s">
        <v>1135</v>
      </c>
      <c r="D115" s="18" t="s">
        <v>1061</v>
      </c>
      <c r="E115" s="37">
        <v>167</v>
      </c>
      <c r="F115" s="109">
        <v>167</v>
      </c>
      <c r="G115" s="109"/>
      <c r="H115" s="18" t="s">
        <v>1062</v>
      </c>
      <c r="K115" s="23"/>
      <c r="M115" s="24">
        <v>6</v>
      </c>
      <c r="N115" s="25">
        <v>6</v>
      </c>
      <c r="O115" s="26">
        <f t="shared" si="14"/>
        <v>167</v>
      </c>
      <c r="P115" s="27">
        <f t="shared" si="13"/>
        <v>167</v>
      </c>
      <c r="Q115" s="28">
        <f t="shared" si="15"/>
        <v>0</v>
      </c>
      <c r="R115" s="29">
        <f t="shared" si="16"/>
        <v>0</v>
      </c>
      <c r="T115" s="31">
        <f t="shared" si="18"/>
        <v>167</v>
      </c>
      <c r="U115" s="32">
        <f t="shared" si="18"/>
        <v>167</v>
      </c>
      <c r="V115" s="32">
        <f t="shared" si="18"/>
        <v>0</v>
      </c>
      <c r="W115" s="32">
        <f t="shared" si="18"/>
        <v>0</v>
      </c>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row>
    <row r="116" spans="1:195" ht="25.5" x14ac:dyDescent="0.25">
      <c r="A116" s="18" t="s">
        <v>1136</v>
      </c>
      <c r="B116" s="18" t="s">
        <v>935</v>
      </c>
      <c r="C116" s="18" t="s">
        <v>1137</v>
      </c>
      <c r="D116" s="18" t="s">
        <v>1061</v>
      </c>
      <c r="E116" s="37">
        <v>169</v>
      </c>
      <c r="F116" s="109">
        <v>169</v>
      </c>
      <c r="G116" s="109"/>
      <c r="H116" s="18" t="s">
        <v>1062</v>
      </c>
      <c r="K116" s="23"/>
      <c r="M116" s="24">
        <v>6</v>
      </c>
      <c r="N116" s="25">
        <v>6</v>
      </c>
      <c r="O116" s="26">
        <f t="shared" si="14"/>
        <v>169</v>
      </c>
      <c r="P116" s="27">
        <f t="shared" si="13"/>
        <v>169</v>
      </c>
      <c r="Q116" s="28">
        <f t="shared" si="15"/>
        <v>0</v>
      </c>
      <c r="R116" s="29">
        <f t="shared" si="16"/>
        <v>0</v>
      </c>
      <c r="T116" s="31">
        <f t="shared" si="18"/>
        <v>169</v>
      </c>
      <c r="U116" s="32">
        <f t="shared" si="18"/>
        <v>169</v>
      </c>
      <c r="V116" s="32">
        <f t="shared" si="18"/>
        <v>0</v>
      </c>
      <c r="W116" s="32">
        <f t="shared" si="18"/>
        <v>0</v>
      </c>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row>
    <row r="117" spans="1:195" ht="25.5" x14ac:dyDescent="0.25">
      <c r="A117" s="18" t="s">
        <v>1138</v>
      </c>
      <c r="B117" s="18" t="s">
        <v>935</v>
      </c>
      <c r="C117" s="18" t="s">
        <v>1139</v>
      </c>
      <c r="D117" s="18" t="s">
        <v>1061</v>
      </c>
      <c r="E117" s="37">
        <v>152</v>
      </c>
      <c r="F117" s="109">
        <v>152</v>
      </c>
      <c r="G117" s="109"/>
      <c r="H117" s="18" t="s">
        <v>1062</v>
      </c>
      <c r="K117" s="23"/>
      <c r="M117" s="24">
        <v>6</v>
      </c>
      <c r="N117" s="25">
        <v>6</v>
      </c>
      <c r="O117" s="26">
        <f t="shared" si="14"/>
        <v>152</v>
      </c>
      <c r="P117" s="27">
        <f t="shared" si="13"/>
        <v>152</v>
      </c>
      <c r="Q117" s="28">
        <f t="shared" si="15"/>
        <v>0</v>
      </c>
      <c r="R117" s="29">
        <f t="shared" si="16"/>
        <v>0</v>
      </c>
      <c r="T117" s="31">
        <f t="shared" si="18"/>
        <v>152</v>
      </c>
      <c r="U117" s="32">
        <f t="shared" si="18"/>
        <v>152</v>
      </c>
      <c r="V117" s="32">
        <f t="shared" si="18"/>
        <v>0</v>
      </c>
      <c r="W117" s="32">
        <f t="shared" si="18"/>
        <v>0</v>
      </c>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row>
    <row r="118" spans="1:195" ht="25.5" x14ac:dyDescent="0.25">
      <c r="A118" s="18" t="s">
        <v>1140</v>
      </c>
      <c r="B118" s="18" t="s">
        <v>935</v>
      </c>
      <c r="C118" s="18" t="s">
        <v>1141</v>
      </c>
      <c r="D118" s="18" t="s">
        <v>1061</v>
      </c>
      <c r="E118" s="37">
        <v>34</v>
      </c>
      <c r="F118" s="109">
        <v>34</v>
      </c>
      <c r="G118" s="109"/>
      <c r="H118" s="18" t="s">
        <v>1062</v>
      </c>
      <c r="K118" s="23"/>
      <c r="M118" s="24">
        <v>6</v>
      </c>
      <c r="N118" s="25">
        <v>6</v>
      </c>
      <c r="O118" s="26">
        <f t="shared" si="14"/>
        <v>34</v>
      </c>
      <c r="P118" s="27">
        <f t="shared" si="13"/>
        <v>34</v>
      </c>
      <c r="Q118" s="28">
        <f t="shared" si="15"/>
        <v>0</v>
      </c>
      <c r="R118" s="29">
        <f t="shared" si="16"/>
        <v>0</v>
      </c>
      <c r="T118" s="31">
        <f t="shared" si="18"/>
        <v>34</v>
      </c>
      <c r="U118" s="32">
        <f t="shared" si="18"/>
        <v>34</v>
      </c>
      <c r="V118" s="32">
        <f t="shared" si="18"/>
        <v>0</v>
      </c>
      <c r="W118" s="32">
        <f t="shared" si="18"/>
        <v>0</v>
      </c>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row>
    <row r="119" spans="1:195" ht="25.5" x14ac:dyDescent="0.25">
      <c r="A119" s="18" t="s">
        <v>1142</v>
      </c>
      <c r="B119" s="18" t="s">
        <v>935</v>
      </c>
      <c r="C119" s="18" t="s">
        <v>1143</v>
      </c>
      <c r="D119" s="18" t="s">
        <v>1061</v>
      </c>
      <c r="E119" s="37">
        <v>34</v>
      </c>
      <c r="F119" s="109">
        <v>34</v>
      </c>
      <c r="G119" s="109"/>
      <c r="H119" s="18" t="s">
        <v>1062</v>
      </c>
      <c r="K119" s="23"/>
      <c r="M119" s="24">
        <v>6</v>
      </c>
      <c r="N119" s="25">
        <v>6</v>
      </c>
      <c r="O119" s="26">
        <f t="shared" si="14"/>
        <v>34</v>
      </c>
      <c r="P119" s="27">
        <f t="shared" si="13"/>
        <v>34</v>
      </c>
      <c r="Q119" s="28">
        <f t="shared" si="15"/>
        <v>0</v>
      </c>
      <c r="R119" s="29">
        <f t="shared" si="16"/>
        <v>0</v>
      </c>
      <c r="T119" s="31">
        <f t="shared" si="18"/>
        <v>34</v>
      </c>
      <c r="U119" s="32">
        <f t="shared" si="18"/>
        <v>34</v>
      </c>
      <c r="V119" s="32">
        <f t="shared" si="18"/>
        <v>0</v>
      </c>
      <c r="W119" s="32">
        <f t="shared" si="18"/>
        <v>0</v>
      </c>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row>
    <row r="120" spans="1:195" ht="25.5" x14ac:dyDescent="0.25">
      <c r="A120" s="18" t="s">
        <v>1144</v>
      </c>
      <c r="B120" s="18" t="s">
        <v>935</v>
      </c>
      <c r="C120" s="18" t="s">
        <v>1145</v>
      </c>
      <c r="D120" s="18" t="s">
        <v>1061</v>
      </c>
      <c r="E120" s="37">
        <v>34</v>
      </c>
      <c r="F120" s="109">
        <v>34</v>
      </c>
      <c r="G120" s="109"/>
      <c r="H120" s="18" t="s">
        <v>1062</v>
      </c>
      <c r="K120" s="23"/>
      <c r="M120" s="24">
        <v>6</v>
      </c>
      <c r="N120" s="25">
        <v>6</v>
      </c>
      <c r="O120" s="26">
        <f t="shared" si="14"/>
        <v>34</v>
      </c>
      <c r="P120" s="27">
        <f t="shared" si="13"/>
        <v>34</v>
      </c>
      <c r="Q120" s="28">
        <f t="shared" si="15"/>
        <v>0</v>
      </c>
      <c r="R120" s="29">
        <f t="shared" si="16"/>
        <v>0</v>
      </c>
      <c r="T120" s="31">
        <f t="shared" si="18"/>
        <v>34</v>
      </c>
      <c r="U120" s="32">
        <f t="shared" si="18"/>
        <v>34</v>
      </c>
      <c r="V120" s="32">
        <f t="shared" si="18"/>
        <v>0</v>
      </c>
      <c r="W120" s="32">
        <f t="shared" si="18"/>
        <v>0</v>
      </c>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row>
    <row r="121" spans="1:195" ht="25.5" x14ac:dyDescent="0.25">
      <c r="A121" s="18" t="s">
        <v>1146</v>
      </c>
      <c r="B121" s="18" t="s">
        <v>935</v>
      </c>
      <c r="C121" s="18" t="s">
        <v>1147</v>
      </c>
      <c r="D121" s="18" t="s">
        <v>1061</v>
      </c>
      <c r="E121" s="37">
        <v>34</v>
      </c>
      <c r="F121" s="109">
        <v>34</v>
      </c>
      <c r="G121" s="109"/>
      <c r="H121" s="18" t="s">
        <v>1062</v>
      </c>
      <c r="K121" s="23"/>
      <c r="M121" s="24">
        <v>6</v>
      </c>
      <c r="N121" s="25">
        <v>6</v>
      </c>
      <c r="O121" s="26">
        <f t="shared" si="14"/>
        <v>34</v>
      </c>
      <c r="P121" s="27">
        <f t="shared" si="13"/>
        <v>34</v>
      </c>
      <c r="Q121" s="28">
        <f t="shared" si="15"/>
        <v>0</v>
      </c>
      <c r="R121" s="29">
        <f t="shared" si="16"/>
        <v>0</v>
      </c>
      <c r="T121" s="31">
        <f t="shared" si="18"/>
        <v>34</v>
      </c>
      <c r="U121" s="32">
        <f t="shared" si="18"/>
        <v>34</v>
      </c>
      <c r="V121" s="32">
        <f t="shared" si="18"/>
        <v>0</v>
      </c>
      <c r="W121" s="32">
        <f t="shared" si="18"/>
        <v>0</v>
      </c>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row>
    <row r="122" spans="1:195" ht="38.25" x14ac:dyDescent="0.25">
      <c r="A122" s="84" t="s">
        <v>1148</v>
      </c>
      <c r="B122" s="18" t="s">
        <v>935</v>
      </c>
      <c r="C122" s="18" t="s">
        <v>1149</v>
      </c>
      <c r="D122" s="18" t="s">
        <v>1061</v>
      </c>
      <c r="E122" s="37">
        <v>180</v>
      </c>
      <c r="F122" s="109">
        <v>180</v>
      </c>
      <c r="G122" s="109"/>
      <c r="H122" s="18" t="s">
        <v>1062</v>
      </c>
      <c r="K122" s="23"/>
      <c r="M122" s="24">
        <v>6</v>
      </c>
      <c r="N122" s="25">
        <v>6</v>
      </c>
      <c r="O122" s="26">
        <f t="shared" si="14"/>
        <v>180</v>
      </c>
      <c r="P122" s="27">
        <f t="shared" si="13"/>
        <v>180</v>
      </c>
      <c r="Q122" s="28">
        <f t="shared" si="15"/>
        <v>0</v>
      </c>
      <c r="R122" s="29">
        <f t="shared" si="16"/>
        <v>0</v>
      </c>
      <c r="T122" s="31">
        <f t="shared" si="18"/>
        <v>180</v>
      </c>
      <c r="U122" s="32">
        <f t="shared" si="18"/>
        <v>180</v>
      </c>
      <c r="V122" s="32">
        <f t="shared" si="18"/>
        <v>0</v>
      </c>
      <c r="W122" s="32">
        <f t="shared" si="18"/>
        <v>0</v>
      </c>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row>
    <row r="123" spans="1:195" ht="38.25" x14ac:dyDescent="0.25">
      <c r="A123" s="84" t="s">
        <v>1150</v>
      </c>
      <c r="B123" s="18" t="s">
        <v>935</v>
      </c>
      <c r="C123" s="18" t="s">
        <v>1151</v>
      </c>
      <c r="D123" s="18" t="s">
        <v>1061</v>
      </c>
      <c r="E123" s="37">
        <v>812</v>
      </c>
      <c r="F123" s="109">
        <v>812</v>
      </c>
      <c r="G123" s="109"/>
      <c r="H123" s="18" t="s">
        <v>1062</v>
      </c>
      <c r="K123" s="23"/>
      <c r="M123" s="24">
        <v>6</v>
      </c>
      <c r="N123" s="25">
        <v>6</v>
      </c>
      <c r="O123" s="26">
        <f t="shared" si="14"/>
        <v>812</v>
      </c>
      <c r="P123" s="27">
        <f t="shared" si="13"/>
        <v>812</v>
      </c>
      <c r="Q123" s="28">
        <f t="shared" si="15"/>
        <v>0</v>
      </c>
      <c r="R123" s="29">
        <f t="shared" si="16"/>
        <v>0</v>
      </c>
      <c r="T123" s="31">
        <f t="shared" si="18"/>
        <v>812</v>
      </c>
      <c r="U123" s="32">
        <f t="shared" si="18"/>
        <v>812</v>
      </c>
      <c r="V123" s="32">
        <f t="shared" si="18"/>
        <v>0</v>
      </c>
      <c r="W123" s="32">
        <f t="shared" si="18"/>
        <v>0</v>
      </c>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row>
    <row r="124" spans="1:195" ht="25.5" x14ac:dyDescent="0.25">
      <c r="A124" s="18" t="s">
        <v>1152</v>
      </c>
      <c r="B124" s="18" t="s">
        <v>935</v>
      </c>
      <c r="C124" s="18" t="s">
        <v>1153</v>
      </c>
      <c r="D124" s="18" t="s">
        <v>1061</v>
      </c>
      <c r="E124" s="37">
        <v>152</v>
      </c>
      <c r="F124" s="109">
        <v>152</v>
      </c>
      <c r="G124" s="109"/>
      <c r="H124" s="18" t="s">
        <v>1062</v>
      </c>
      <c r="K124" s="23"/>
      <c r="M124" s="24">
        <v>6</v>
      </c>
      <c r="N124" s="25">
        <v>6</v>
      </c>
      <c r="O124" s="26">
        <f t="shared" si="14"/>
        <v>152</v>
      </c>
      <c r="P124" s="27">
        <f t="shared" si="13"/>
        <v>152</v>
      </c>
      <c r="Q124" s="28">
        <f t="shared" si="15"/>
        <v>0</v>
      </c>
      <c r="R124" s="29">
        <f t="shared" si="16"/>
        <v>0</v>
      </c>
      <c r="T124" s="31">
        <f t="shared" si="18"/>
        <v>152</v>
      </c>
      <c r="U124" s="32">
        <f t="shared" si="18"/>
        <v>152</v>
      </c>
      <c r="V124" s="32">
        <f t="shared" si="18"/>
        <v>0</v>
      </c>
      <c r="W124" s="32">
        <f t="shared" si="18"/>
        <v>0</v>
      </c>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row>
    <row r="125" spans="1:195" ht="25.5" x14ac:dyDescent="0.25">
      <c r="A125" s="18" t="s">
        <v>1154</v>
      </c>
      <c r="B125" s="18" t="s">
        <v>935</v>
      </c>
      <c r="C125" s="18" t="s">
        <v>1155</v>
      </c>
      <c r="D125" s="18" t="s">
        <v>1061</v>
      </c>
      <c r="E125" s="37">
        <v>119</v>
      </c>
      <c r="F125" s="109">
        <v>119</v>
      </c>
      <c r="G125" s="109"/>
      <c r="H125" s="18" t="s">
        <v>1062</v>
      </c>
      <c r="K125" s="23"/>
      <c r="M125" s="24">
        <v>6</v>
      </c>
      <c r="N125" s="25">
        <v>6</v>
      </c>
      <c r="O125" s="26">
        <f t="shared" si="14"/>
        <v>119</v>
      </c>
      <c r="P125" s="27">
        <f t="shared" si="13"/>
        <v>119</v>
      </c>
      <c r="Q125" s="28">
        <f t="shared" si="15"/>
        <v>0</v>
      </c>
      <c r="R125" s="29">
        <f t="shared" si="16"/>
        <v>0</v>
      </c>
      <c r="T125" s="31">
        <f t="shared" si="18"/>
        <v>119</v>
      </c>
      <c r="U125" s="32">
        <f t="shared" si="18"/>
        <v>119</v>
      </c>
      <c r="V125" s="32">
        <f t="shared" si="18"/>
        <v>0</v>
      </c>
      <c r="W125" s="32">
        <f t="shared" si="18"/>
        <v>0</v>
      </c>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row>
    <row r="126" spans="1:195" ht="25.5" x14ac:dyDescent="0.25">
      <c r="A126" s="84" t="s">
        <v>1156</v>
      </c>
      <c r="B126" s="18" t="s">
        <v>935</v>
      </c>
      <c r="C126" s="18" t="s">
        <v>1157</v>
      </c>
      <c r="D126" s="18" t="s">
        <v>1061</v>
      </c>
      <c r="E126" s="37">
        <v>56</v>
      </c>
      <c r="F126" s="109">
        <v>56</v>
      </c>
      <c r="G126" s="109"/>
      <c r="H126" s="18" t="s">
        <v>1067</v>
      </c>
      <c r="K126" s="23"/>
      <c r="M126" s="24">
        <v>6</v>
      </c>
      <c r="N126" s="25">
        <v>3</v>
      </c>
      <c r="O126" s="26">
        <f t="shared" si="14"/>
        <v>56</v>
      </c>
      <c r="P126" s="27">
        <f t="shared" si="13"/>
        <v>56</v>
      </c>
      <c r="Q126" s="28">
        <f t="shared" si="15"/>
        <v>0</v>
      </c>
      <c r="R126" s="29">
        <f t="shared" si="16"/>
        <v>0</v>
      </c>
      <c r="T126" s="31">
        <f t="shared" si="18"/>
        <v>56</v>
      </c>
      <c r="U126" s="32">
        <f t="shared" si="18"/>
        <v>56</v>
      </c>
      <c r="V126" s="32">
        <f t="shared" si="18"/>
        <v>0</v>
      </c>
      <c r="W126" s="32">
        <f t="shared" si="18"/>
        <v>0</v>
      </c>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row>
    <row r="127" spans="1:195" ht="38.25" x14ac:dyDescent="0.25">
      <c r="A127" s="18" t="s">
        <v>1158</v>
      </c>
      <c r="B127" s="18" t="s">
        <v>935</v>
      </c>
      <c r="C127" s="18" t="s">
        <v>1159</v>
      </c>
      <c r="D127" s="18" t="s">
        <v>1061</v>
      </c>
      <c r="E127" s="37">
        <v>116</v>
      </c>
      <c r="F127" s="109">
        <v>116</v>
      </c>
      <c r="G127" s="109"/>
      <c r="H127" s="18" t="s">
        <v>1062</v>
      </c>
      <c r="K127" s="23"/>
      <c r="M127" s="24">
        <v>6</v>
      </c>
      <c r="N127" s="25">
        <v>6</v>
      </c>
      <c r="O127" s="26">
        <f t="shared" si="14"/>
        <v>116</v>
      </c>
      <c r="P127" s="27">
        <f t="shared" si="13"/>
        <v>116</v>
      </c>
      <c r="Q127" s="28">
        <f t="shared" si="15"/>
        <v>0</v>
      </c>
      <c r="R127" s="29">
        <f t="shared" si="16"/>
        <v>0</v>
      </c>
      <c r="T127" s="31">
        <f t="shared" si="18"/>
        <v>116</v>
      </c>
      <c r="U127" s="32">
        <f t="shared" si="18"/>
        <v>116</v>
      </c>
      <c r="V127" s="32">
        <f t="shared" si="18"/>
        <v>0</v>
      </c>
      <c r="W127" s="32">
        <f t="shared" si="18"/>
        <v>0</v>
      </c>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row>
    <row r="128" spans="1:195" ht="25.5" x14ac:dyDescent="0.25">
      <c r="A128" s="84" t="s">
        <v>1160</v>
      </c>
      <c r="B128" s="18" t="s">
        <v>935</v>
      </c>
      <c r="C128" s="18" t="s">
        <v>1161</v>
      </c>
      <c r="D128" s="18" t="s">
        <v>1061</v>
      </c>
      <c r="E128" s="37">
        <v>33</v>
      </c>
      <c r="F128" s="109">
        <v>33</v>
      </c>
      <c r="G128" s="109"/>
      <c r="H128" s="18" t="s">
        <v>1062</v>
      </c>
      <c r="K128" s="23"/>
      <c r="M128" s="24">
        <v>6</v>
      </c>
      <c r="N128" s="25">
        <v>6</v>
      </c>
      <c r="O128" s="26">
        <f t="shared" si="14"/>
        <v>33</v>
      </c>
      <c r="P128" s="27">
        <f t="shared" si="13"/>
        <v>33</v>
      </c>
      <c r="Q128" s="28">
        <f t="shared" si="15"/>
        <v>0</v>
      </c>
      <c r="R128" s="29">
        <f t="shared" si="16"/>
        <v>0</v>
      </c>
      <c r="T128" s="31">
        <f t="shared" si="18"/>
        <v>33</v>
      </c>
      <c r="U128" s="32">
        <f t="shared" si="18"/>
        <v>33</v>
      </c>
      <c r="V128" s="32">
        <f t="shared" si="18"/>
        <v>0</v>
      </c>
      <c r="W128" s="32">
        <f t="shared" si="18"/>
        <v>0</v>
      </c>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row>
    <row r="129" spans="1:195" ht="25.5" x14ac:dyDescent="0.25">
      <c r="A129" s="18" t="s">
        <v>1162</v>
      </c>
      <c r="B129" s="18" t="s">
        <v>935</v>
      </c>
      <c r="C129" s="18" t="s">
        <v>1163</v>
      </c>
      <c r="D129" s="18" t="s">
        <v>1061</v>
      </c>
      <c r="E129" s="37">
        <v>33</v>
      </c>
      <c r="F129" s="109">
        <v>33</v>
      </c>
      <c r="G129" s="109"/>
      <c r="H129" s="18" t="s">
        <v>1062</v>
      </c>
      <c r="K129" s="23"/>
      <c r="M129" s="24">
        <v>6</v>
      </c>
      <c r="N129" s="25">
        <v>6</v>
      </c>
      <c r="O129" s="26">
        <f t="shared" si="14"/>
        <v>33</v>
      </c>
      <c r="P129" s="27">
        <f t="shared" si="13"/>
        <v>33</v>
      </c>
      <c r="Q129" s="28">
        <f t="shared" si="15"/>
        <v>0</v>
      </c>
      <c r="R129" s="29">
        <f t="shared" si="16"/>
        <v>0</v>
      </c>
      <c r="T129" s="31">
        <f t="shared" si="18"/>
        <v>33</v>
      </c>
      <c r="U129" s="32">
        <f t="shared" si="18"/>
        <v>33</v>
      </c>
      <c r="V129" s="32">
        <f t="shared" si="18"/>
        <v>0</v>
      </c>
      <c r="W129" s="32">
        <f t="shared" si="18"/>
        <v>0</v>
      </c>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row>
    <row r="130" spans="1:195" ht="25.5" x14ac:dyDescent="0.25">
      <c r="A130" s="18" t="s">
        <v>1164</v>
      </c>
      <c r="B130" s="18" t="s">
        <v>935</v>
      </c>
      <c r="C130" s="18" t="s">
        <v>1165</v>
      </c>
      <c r="D130" s="18" t="s">
        <v>1061</v>
      </c>
      <c r="E130" s="37">
        <v>33</v>
      </c>
      <c r="F130" s="109">
        <v>33</v>
      </c>
      <c r="G130" s="109"/>
      <c r="H130" s="18" t="s">
        <v>1062</v>
      </c>
      <c r="K130" s="23"/>
      <c r="M130" s="24">
        <v>6</v>
      </c>
      <c r="N130" s="25">
        <v>6</v>
      </c>
      <c r="O130" s="26">
        <f t="shared" si="14"/>
        <v>33</v>
      </c>
      <c r="P130" s="27">
        <f t="shared" si="13"/>
        <v>33</v>
      </c>
      <c r="Q130" s="28">
        <f t="shared" si="15"/>
        <v>0</v>
      </c>
      <c r="R130" s="29">
        <f t="shared" si="16"/>
        <v>0</v>
      </c>
      <c r="T130" s="31">
        <f t="shared" si="18"/>
        <v>33</v>
      </c>
      <c r="U130" s="32">
        <f t="shared" si="18"/>
        <v>33</v>
      </c>
      <c r="V130" s="32">
        <f t="shared" si="18"/>
        <v>0</v>
      </c>
      <c r="W130" s="32">
        <f t="shared" si="18"/>
        <v>0</v>
      </c>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row>
    <row r="131" spans="1:195" ht="38.25" x14ac:dyDescent="0.25">
      <c r="A131" s="18" t="s">
        <v>1166</v>
      </c>
      <c r="B131" s="18" t="s">
        <v>935</v>
      </c>
      <c r="C131" s="18" t="s">
        <v>1167</v>
      </c>
      <c r="D131" s="18" t="s">
        <v>1061</v>
      </c>
      <c r="E131" s="37">
        <v>26</v>
      </c>
      <c r="F131" s="109">
        <v>26</v>
      </c>
      <c r="G131" s="109"/>
      <c r="H131" s="18" t="s">
        <v>1062</v>
      </c>
      <c r="K131" s="23"/>
      <c r="M131" s="24">
        <v>6</v>
      </c>
      <c r="N131" s="25">
        <v>6</v>
      </c>
      <c r="O131" s="26">
        <f t="shared" si="14"/>
        <v>26</v>
      </c>
      <c r="P131" s="27">
        <f t="shared" ref="P131:P194" si="19">IF(N131=1,INT(E131*$S$1*10000)/10000,E131)</f>
        <v>26</v>
      </c>
      <c r="Q131" s="28">
        <f t="shared" si="15"/>
        <v>0</v>
      </c>
      <c r="R131" s="29">
        <f t="shared" si="16"/>
        <v>0</v>
      </c>
      <c r="T131" s="31">
        <f t="shared" si="18"/>
        <v>26</v>
      </c>
      <c r="U131" s="32">
        <f t="shared" si="18"/>
        <v>26</v>
      </c>
      <c r="V131" s="32">
        <f t="shared" si="18"/>
        <v>0</v>
      </c>
      <c r="W131" s="32">
        <f t="shared" si="18"/>
        <v>0</v>
      </c>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row>
    <row r="132" spans="1:195" ht="25.5" x14ac:dyDescent="0.25">
      <c r="A132" s="84" t="s">
        <v>1168</v>
      </c>
      <c r="B132" s="18" t="s">
        <v>935</v>
      </c>
      <c r="C132" s="18" t="s">
        <v>1169</v>
      </c>
      <c r="D132" s="18" t="s">
        <v>1061</v>
      </c>
      <c r="E132" s="37">
        <v>56</v>
      </c>
      <c r="F132" s="109">
        <v>56</v>
      </c>
      <c r="G132" s="109"/>
      <c r="H132" s="18" t="s">
        <v>1067</v>
      </c>
      <c r="K132" s="23"/>
      <c r="M132" s="24">
        <v>6</v>
      </c>
      <c r="N132" s="25">
        <v>3</v>
      </c>
      <c r="O132" s="26">
        <f t="shared" si="14"/>
        <v>56</v>
      </c>
      <c r="P132" s="27">
        <f t="shared" si="19"/>
        <v>56</v>
      </c>
      <c r="Q132" s="28">
        <f t="shared" si="15"/>
        <v>0</v>
      </c>
      <c r="R132" s="29">
        <f t="shared" si="16"/>
        <v>0</v>
      </c>
      <c r="T132" s="31">
        <f t="shared" si="18"/>
        <v>56</v>
      </c>
      <c r="U132" s="32">
        <f t="shared" si="18"/>
        <v>56</v>
      </c>
      <c r="V132" s="32">
        <f t="shared" si="18"/>
        <v>0</v>
      </c>
      <c r="W132" s="32">
        <f t="shared" si="18"/>
        <v>0</v>
      </c>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row>
    <row r="133" spans="1:195" ht="25.5" x14ac:dyDescent="0.25">
      <c r="A133" s="84" t="s">
        <v>1170</v>
      </c>
      <c r="B133" s="18" t="s">
        <v>935</v>
      </c>
      <c r="C133" s="18" t="s">
        <v>1171</v>
      </c>
      <c r="D133" s="18" t="s">
        <v>1061</v>
      </c>
      <c r="E133" s="37">
        <v>56</v>
      </c>
      <c r="F133" s="109">
        <v>56</v>
      </c>
      <c r="G133" s="109"/>
      <c r="H133" s="18" t="s">
        <v>1067</v>
      </c>
      <c r="K133" s="23"/>
      <c r="M133" s="24">
        <v>6</v>
      </c>
      <c r="N133" s="25">
        <v>3</v>
      </c>
      <c r="O133" s="26">
        <f t="shared" si="14"/>
        <v>56</v>
      </c>
      <c r="P133" s="27">
        <f t="shared" si="19"/>
        <v>56</v>
      </c>
      <c r="Q133" s="28">
        <f t="shared" si="15"/>
        <v>0</v>
      </c>
      <c r="R133" s="29">
        <f t="shared" si="16"/>
        <v>0</v>
      </c>
      <c r="T133" s="31">
        <f t="shared" si="18"/>
        <v>56</v>
      </c>
      <c r="U133" s="32">
        <f t="shared" si="18"/>
        <v>56</v>
      </c>
      <c r="V133" s="32">
        <f t="shared" si="18"/>
        <v>0</v>
      </c>
      <c r="W133" s="32">
        <f t="shared" si="18"/>
        <v>0</v>
      </c>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row>
    <row r="134" spans="1:195" ht="25.5" x14ac:dyDescent="0.25">
      <c r="A134" s="84" t="s">
        <v>1172</v>
      </c>
      <c r="B134" s="18" t="s">
        <v>935</v>
      </c>
      <c r="C134" s="18" t="s">
        <v>1173</v>
      </c>
      <c r="D134" s="18" t="s">
        <v>1061</v>
      </c>
      <c r="E134" s="37">
        <v>56</v>
      </c>
      <c r="F134" s="109">
        <v>56</v>
      </c>
      <c r="G134" s="109"/>
      <c r="H134" s="18" t="s">
        <v>1067</v>
      </c>
      <c r="K134" s="23"/>
      <c r="M134" s="24">
        <v>6</v>
      </c>
      <c r="N134" s="25">
        <v>3</v>
      </c>
      <c r="O134" s="26">
        <f t="shared" si="14"/>
        <v>56</v>
      </c>
      <c r="P134" s="27">
        <f t="shared" si="19"/>
        <v>56</v>
      </c>
      <c r="Q134" s="28">
        <f t="shared" si="15"/>
        <v>0</v>
      </c>
      <c r="R134" s="29">
        <f t="shared" si="16"/>
        <v>0</v>
      </c>
      <c r="T134" s="31">
        <f t="shared" si="18"/>
        <v>56</v>
      </c>
      <c r="U134" s="32">
        <f t="shared" si="18"/>
        <v>56</v>
      </c>
      <c r="V134" s="32">
        <f t="shared" si="18"/>
        <v>0</v>
      </c>
      <c r="W134" s="32">
        <f t="shared" si="18"/>
        <v>0</v>
      </c>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row>
    <row r="135" spans="1:195" ht="25.5" x14ac:dyDescent="0.25">
      <c r="A135" s="84" t="s">
        <v>1174</v>
      </c>
      <c r="B135" s="84" t="s">
        <v>935</v>
      </c>
      <c r="C135" s="18" t="s">
        <v>1175</v>
      </c>
      <c r="D135" s="18" t="s">
        <v>1061</v>
      </c>
      <c r="E135" s="37">
        <v>135</v>
      </c>
      <c r="F135" s="109">
        <v>135</v>
      </c>
      <c r="G135" s="109"/>
      <c r="H135" s="18" t="s">
        <v>1062</v>
      </c>
      <c r="K135" s="23"/>
      <c r="M135" s="24">
        <v>6</v>
      </c>
      <c r="N135" s="25">
        <v>6</v>
      </c>
      <c r="O135" s="26">
        <f t="shared" si="14"/>
        <v>135</v>
      </c>
      <c r="P135" s="27">
        <f t="shared" si="19"/>
        <v>135</v>
      </c>
      <c r="Q135" s="28">
        <f t="shared" si="15"/>
        <v>0</v>
      </c>
      <c r="R135" s="29">
        <f t="shared" si="16"/>
        <v>0</v>
      </c>
      <c r="T135" s="31">
        <f t="shared" si="18"/>
        <v>135</v>
      </c>
      <c r="U135" s="32">
        <f t="shared" si="18"/>
        <v>135</v>
      </c>
      <c r="V135" s="32">
        <f t="shared" si="18"/>
        <v>0</v>
      </c>
      <c r="W135" s="32">
        <f t="shared" si="18"/>
        <v>0</v>
      </c>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row>
    <row r="136" spans="1:195" ht="25.5" x14ac:dyDescent="0.25">
      <c r="A136" s="84" t="s">
        <v>1176</v>
      </c>
      <c r="B136" s="84" t="s">
        <v>935</v>
      </c>
      <c r="C136" s="18" t="s">
        <v>1177</v>
      </c>
      <c r="D136" s="18" t="s">
        <v>1061</v>
      </c>
      <c r="E136" s="37">
        <v>35</v>
      </c>
      <c r="F136" s="109">
        <v>35</v>
      </c>
      <c r="G136" s="109"/>
      <c r="H136" s="18" t="s">
        <v>1067</v>
      </c>
      <c r="K136" s="23"/>
      <c r="M136" s="24">
        <v>6</v>
      </c>
      <c r="N136" s="25">
        <v>3</v>
      </c>
      <c r="O136" s="26">
        <f t="shared" si="14"/>
        <v>35</v>
      </c>
      <c r="P136" s="27">
        <f t="shared" si="19"/>
        <v>35</v>
      </c>
      <c r="Q136" s="28">
        <f t="shared" si="15"/>
        <v>0</v>
      </c>
      <c r="R136" s="29">
        <f t="shared" si="16"/>
        <v>0</v>
      </c>
      <c r="T136" s="31">
        <f t="shared" si="18"/>
        <v>35</v>
      </c>
      <c r="U136" s="32">
        <f t="shared" si="18"/>
        <v>35</v>
      </c>
      <c r="V136" s="32">
        <f t="shared" si="18"/>
        <v>0</v>
      </c>
      <c r="W136" s="32">
        <f t="shared" si="18"/>
        <v>0</v>
      </c>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row>
    <row r="137" spans="1:195" ht="38.25" x14ac:dyDescent="0.25">
      <c r="A137" s="84" t="s">
        <v>1178</v>
      </c>
      <c r="B137" s="84" t="s">
        <v>935</v>
      </c>
      <c r="C137" s="18" t="s">
        <v>1179</v>
      </c>
      <c r="D137" s="18" t="s">
        <v>1061</v>
      </c>
      <c r="E137" s="37">
        <v>45</v>
      </c>
      <c r="F137" s="109">
        <v>45</v>
      </c>
      <c r="G137" s="109"/>
      <c r="H137" s="18" t="s">
        <v>1067</v>
      </c>
      <c r="K137" s="23"/>
      <c r="M137" s="24">
        <v>6</v>
      </c>
      <c r="N137" s="25">
        <v>3</v>
      </c>
      <c r="O137" s="26">
        <f t="shared" ref="O137:O200" si="20">IF(N137=1,INT(E137*$S$1*100)/100,E137)</f>
        <v>45</v>
      </c>
      <c r="P137" s="27">
        <f t="shared" si="19"/>
        <v>45</v>
      </c>
      <c r="Q137" s="28">
        <f t="shared" ref="Q137:Q200" si="21">O137-E137</f>
        <v>0</v>
      </c>
      <c r="R137" s="29">
        <f t="shared" ref="R137:R200" si="22">IF(E137&lt;&gt;0,Q137/E137,0)</f>
        <v>0</v>
      </c>
      <c r="T137" s="31">
        <f t="shared" si="18"/>
        <v>45</v>
      </c>
      <c r="U137" s="32">
        <f t="shared" si="18"/>
        <v>45</v>
      </c>
      <c r="V137" s="32">
        <f t="shared" si="18"/>
        <v>0</v>
      </c>
      <c r="W137" s="32">
        <f t="shared" si="18"/>
        <v>0</v>
      </c>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row>
    <row r="138" spans="1:195" s="84" customFormat="1" ht="25.5" x14ac:dyDescent="0.25">
      <c r="A138" s="84" t="s">
        <v>1180</v>
      </c>
      <c r="B138" s="84" t="s">
        <v>935</v>
      </c>
      <c r="C138" s="18" t="s">
        <v>1181</v>
      </c>
      <c r="D138" s="18" t="s">
        <v>1061</v>
      </c>
      <c r="E138" s="37">
        <v>45</v>
      </c>
      <c r="F138" s="109">
        <v>45</v>
      </c>
      <c r="G138" s="109"/>
      <c r="H138" s="18" t="s">
        <v>1062</v>
      </c>
      <c r="I138" s="23"/>
      <c r="J138" s="23"/>
      <c r="K138" s="23"/>
      <c r="L138" s="18"/>
      <c r="M138" s="24">
        <v>6</v>
      </c>
      <c r="N138" s="25">
        <v>6</v>
      </c>
      <c r="O138" s="26">
        <f t="shared" si="20"/>
        <v>45</v>
      </c>
      <c r="P138" s="27">
        <f t="shared" si="19"/>
        <v>45</v>
      </c>
      <c r="Q138" s="28">
        <f t="shared" si="21"/>
        <v>0</v>
      </c>
      <c r="R138" s="29">
        <f t="shared" si="22"/>
        <v>0</v>
      </c>
      <c r="S138" s="30"/>
      <c r="T138" s="31">
        <f t="shared" si="18"/>
        <v>45</v>
      </c>
      <c r="U138" s="32">
        <f t="shared" si="18"/>
        <v>45</v>
      </c>
      <c r="V138" s="32">
        <f t="shared" si="18"/>
        <v>0</v>
      </c>
      <c r="W138" s="32">
        <f t="shared" si="18"/>
        <v>0</v>
      </c>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row>
    <row r="139" spans="1:195" s="84" customFormat="1" ht="25.5" x14ac:dyDescent="0.25">
      <c r="A139" s="84" t="s">
        <v>1182</v>
      </c>
      <c r="B139" s="84" t="s">
        <v>935</v>
      </c>
      <c r="C139" s="18" t="s">
        <v>1183</v>
      </c>
      <c r="D139" s="18" t="s">
        <v>1061</v>
      </c>
      <c r="E139" s="37">
        <v>35</v>
      </c>
      <c r="F139" s="109">
        <v>35</v>
      </c>
      <c r="G139" s="109"/>
      <c r="H139" s="18" t="s">
        <v>1067</v>
      </c>
      <c r="I139" s="23"/>
      <c r="J139" s="23"/>
      <c r="K139" s="23"/>
      <c r="L139" s="18"/>
      <c r="M139" s="24">
        <v>6</v>
      </c>
      <c r="N139" s="25">
        <v>3</v>
      </c>
      <c r="O139" s="26">
        <f t="shared" si="20"/>
        <v>35</v>
      </c>
      <c r="P139" s="27">
        <f t="shared" si="19"/>
        <v>35</v>
      </c>
      <c r="Q139" s="28">
        <f t="shared" si="21"/>
        <v>0</v>
      </c>
      <c r="R139" s="29">
        <f t="shared" si="22"/>
        <v>0</v>
      </c>
      <c r="S139" s="30"/>
      <c r="T139" s="31">
        <f t="shared" si="18"/>
        <v>35</v>
      </c>
      <c r="U139" s="32">
        <f t="shared" si="18"/>
        <v>35</v>
      </c>
      <c r="V139" s="32">
        <f t="shared" si="18"/>
        <v>0</v>
      </c>
      <c r="W139" s="32">
        <f t="shared" si="18"/>
        <v>0</v>
      </c>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row>
    <row r="140" spans="1:195" ht="25.5" x14ac:dyDescent="0.25">
      <c r="A140" s="84" t="s">
        <v>1184</v>
      </c>
      <c r="B140" s="84" t="s">
        <v>935</v>
      </c>
      <c r="C140" s="18" t="s">
        <v>1185</v>
      </c>
      <c r="D140" s="18" t="s">
        <v>1061</v>
      </c>
      <c r="E140" s="37">
        <v>45</v>
      </c>
      <c r="F140" s="109">
        <v>45</v>
      </c>
      <c r="G140" s="109"/>
      <c r="H140" s="18" t="s">
        <v>1067</v>
      </c>
      <c r="K140" s="23"/>
      <c r="M140" s="24">
        <v>6</v>
      </c>
      <c r="N140" s="25">
        <v>3</v>
      </c>
      <c r="O140" s="26">
        <f t="shared" si="20"/>
        <v>45</v>
      </c>
      <c r="P140" s="27">
        <f t="shared" si="19"/>
        <v>45</v>
      </c>
      <c r="Q140" s="28">
        <f t="shared" si="21"/>
        <v>0</v>
      </c>
      <c r="R140" s="29">
        <f t="shared" si="22"/>
        <v>0</v>
      </c>
      <c r="T140" s="31">
        <f t="shared" si="18"/>
        <v>45</v>
      </c>
      <c r="U140" s="32">
        <f t="shared" si="18"/>
        <v>45</v>
      </c>
      <c r="V140" s="32">
        <f t="shared" si="18"/>
        <v>0</v>
      </c>
      <c r="W140" s="32">
        <f t="shared" si="18"/>
        <v>0</v>
      </c>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row>
    <row r="141" spans="1:195" ht="25.5" x14ac:dyDescent="0.25">
      <c r="A141" s="84" t="s">
        <v>1186</v>
      </c>
      <c r="B141" s="84" t="s">
        <v>935</v>
      </c>
      <c r="C141" s="18" t="s">
        <v>1187</v>
      </c>
      <c r="D141" s="18" t="s">
        <v>1061</v>
      </c>
      <c r="E141" s="37">
        <v>0.05</v>
      </c>
      <c r="F141" s="109">
        <v>0.05</v>
      </c>
      <c r="G141" s="109"/>
      <c r="H141" s="18" t="s">
        <v>1062</v>
      </c>
      <c r="K141" s="23"/>
      <c r="M141" s="24">
        <v>6</v>
      </c>
      <c r="N141" s="25">
        <v>6</v>
      </c>
      <c r="O141" s="26">
        <f t="shared" si="20"/>
        <v>0.05</v>
      </c>
      <c r="P141" s="27">
        <f t="shared" si="19"/>
        <v>0.05</v>
      </c>
      <c r="Q141" s="28">
        <f t="shared" si="21"/>
        <v>0</v>
      </c>
      <c r="R141" s="29">
        <f t="shared" si="22"/>
        <v>0</v>
      </c>
      <c r="T141" s="31">
        <f t="shared" si="18"/>
        <v>0.05</v>
      </c>
      <c r="U141" s="32">
        <f t="shared" si="18"/>
        <v>0.05</v>
      </c>
      <c r="V141" s="32">
        <f t="shared" si="18"/>
        <v>0</v>
      </c>
      <c r="W141" s="32">
        <f t="shared" si="18"/>
        <v>0</v>
      </c>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row>
    <row r="142" spans="1:195" ht="25.5" x14ac:dyDescent="0.25">
      <c r="A142" s="18" t="s">
        <v>1188</v>
      </c>
      <c r="B142" s="18" t="s">
        <v>935</v>
      </c>
      <c r="C142" s="18" t="s">
        <v>1189</v>
      </c>
      <c r="D142" s="18" t="s">
        <v>1061</v>
      </c>
      <c r="E142" s="37">
        <v>152</v>
      </c>
      <c r="F142" s="109">
        <v>152</v>
      </c>
      <c r="G142" s="109"/>
      <c r="H142" s="18" t="s">
        <v>1062</v>
      </c>
      <c r="K142" s="23"/>
      <c r="M142" s="24">
        <v>6</v>
      </c>
      <c r="N142" s="25">
        <v>6</v>
      </c>
      <c r="O142" s="26">
        <f t="shared" si="20"/>
        <v>152</v>
      </c>
      <c r="P142" s="27">
        <f t="shared" si="19"/>
        <v>152</v>
      </c>
      <c r="Q142" s="28">
        <f t="shared" si="21"/>
        <v>0</v>
      </c>
      <c r="R142" s="29">
        <f t="shared" si="22"/>
        <v>0</v>
      </c>
      <c r="T142" s="31">
        <f t="shared" si="18"/>
        <v>152</v>
      </c>
      <c r="U142" s="32">
        <f t="shared" si="18"/>
        <v>152</v>
      </c>
      <c r="V142" s="32">
        <f t="shared" si="18"/>
        <v>0</v>
      </c>
      <c r="W142" s="32">
        <f t="shared" si="18"/>
        <v>0</v>
      </c>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row>
    <row r="143" spans="1:195" s="39" customFormat="1" ht="38.25" x14ac:dyDescent="0.25">
      <c r="A143" s="18" t="s">
        <v>1190</v>
      </c>
      <c r="B143" s="84" t="s">
        <v>935</v>
      </c>
      <c r="C143" s="18" t="s">
        <v>1191</v>
      </c>
      <c r="D143" s="18" t="s">
        <v>1061</v>
      </c>
      <c r="E143" s="37">
        <v>119</v>
      </c>
      <c r="F143" s="109">
        <v>119</v>
      </c>
      <c r="G143" s="109"/>
      <c r="H143" s="18" t="s">
        <v>1062</v>
      </c>
      <c r="I143" s="23"/>
      <c r="J143" s="23"/>
      <c r="K143" s="23"/>
      <c r="L143" s="18"/>
      <c r="M143" s="24">
        <v>6</v>
      </c>
      <c r="N143" s="25">
        <v>6</v>
      </c>
      <c r="O143" s="26">
        <f t="shared" si="20"/>
        <v>119</v>
      </c>
      <c r="P143" s="27">
        <f t="shared" si="19"/>
        <v>119</v>
      </c>
      <c r="Q143" s="28">
        <f t="shared" si="21"/>
        <v>0</v>
      </c>
      <c r="R143" s="29">
        <f t="shared" si="22"/>
        <v>0</v>
      </c>
      <c r="S143" s="30"/>
      <c r="T143" s="31">
        <f t="shared" si="18"/>
        <v>119</v>
      </c>
      <c r="U143" s="32">
        <f t="shared" si="18"/>
        <v>119</v>
      </c>
      <c r="V143" s="32">
        <f t="shared" si="18"/>
        <v>0</v>
      </c>
      <c r="W143" s="32">
        <f t="shared" si="18"/>
        <v>0</v>
      </c>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84"/>
      <c r="FE143" s="84"/>
      <c r="FF143" s="84"/>
      <c r="FG143" s="84"/>
      <c r="FH143" s="84"/>
      <c r="FI143" s="84"/>
      <c r="FJ143" s="84"/>
      <c r="FK143" s="84"/>
      <c r="FL143" s="84"/>
      <c r="FM143" s="84"/>
      <c r="FN143" s="84"/>
      <c r="FO143" s="84"/>
      <c r="FP143" s="84"/>
      <c r="FQ143" s="84"/>
      <c r="FR143" s="84"/>
      <c r="FS143" s="84"/>
      <c r="FT143" s="84"/>
      <c r="FU143" s="84"/>
      <c r="FV143" s="84"/>
      <c r="FW143" s="84"/>
      <c r="FX143" s="84"/>
      <c r="FY143" s="84"/>
      <c r="FZ143" s="84"/>
      <c r="GA143" s="84"/>
      <c r="GB143" s="84"/>
      <c r="GC143" s="84"/>
      <c r="GD143" s="84"/>
      <c r="GE143" s="84"/>
      <c r="GF143" s="84"/>
      <c r="GG143" s="84"/>
      <c r="GH143" s="84"/>
      <c r="GI143" s="84"/>
      <c r="GJ143" s="84"/>
      <c r="GK143" s="84"/>
      <c r="GL143" s="84"/>
      <c r="GM143" s="84"/>
    </row>
    <row r="144" spans="1:195" s="39" customFormat="1" ht="25.5" x14ac:dyDescent="0.25">
      <c r="A144" s="84" t="s">
        <v>1192</v>
      </c>
      <c r="B144" s="84" t="s">
        <v>935</v>
      </c>
      <c r="C144" s="18" t="s">
        <v>1193</v>
      </c>
      <c r="D144" s="18" t="s">
        <v>1061</v>
      </c>
      <c r="E144" s="37">
        <v>5.15</v>
      </c>
      <c r="F144" s="109">
        <v>5.15</v>
      </c>
      <c r="G144" s="109"/>
      <c r="H144" s="18" t="s">
        <v>1067</v>
      </c>
      <c r="I144" s="23"/>
      <c r="J144" s="23"/>
      <c r="K144" s="23"/>
      <c r="L144" s="18"/>
      <c r="M144" s="24">
        <v>6</v>
      </c>
      <c r="N144" s="25">
        <v>3</v>
      </c>
      <c r="O144" s="26">
        <f t="shared" si="20"/>
        <v>5.15</v>
      </c>
      <c r="P144" s="27">
        <f t="shared" si="19"/>
        <v>5.15</v>
      </c>
      <c r="Q144" s="28">
        <f t="shared" si="21"/>
        <v>0</v>
      </c>
      <c r="R144" s="29">
        <f t="shared" si="22"/>
        <v>0</v>
      </c>
      <c r="S144" s="30"/>
      <c r="T144" s="31">
        <f t="shared" ref="T144:W175" si="23">O144</f>
        <v>5.15</v>
      </c>
      <c r="U144" s="32">
        <f t="shared" si="23"/>
        <v>5.15</v>
      </c>
      <c r="V144" s="32">
        <f t="shared" si="23"/>
        <v>0</v>
      </c>
      <c r="W144" s="32">
        <f t="shared" si="23"/>
        <v>0</v>
      </c>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84"/>
      <c r="FE144" s="84"/>
      <c r="FF144" s="84"/>
      <c r="FG144" s="84"/>
      <c r="FH144" s="84"/>
      <c r="FI144" s="84"/>
      <c r="FJ144" s="84"/>
      <c r="FK144" s="84"/>
      <c r="FL144" s="84"/>
      <c r="FM144" s="84"/>
      <c r="FN144" s="84"/>
      <c r="FO144" s="84"/>
      <c r="FP144" s="84"/>
      <c r="FQ144" s="84"/>
      <c r="FR144" s="84"/>
      <c r="FS144" s="84"/>
      <c r="FT144" s="84"/>
      <c r="FU144" s="84"/>
      <c r="FV144" s="84"/>
      <c r="FW144" s="84"/>
      <c r="FX144" s="84"/>
      <c r="FY144" s="84"/>
      <c r="FZ144" s="84"/>
      <c r="GA144" s="84"/>
      <c r="GB144" s="84"/>
      <c r="GC144" s="84"/>
      <c r="GD144" s="84"/>
      <c r="GE144" s="84"/>
      <c r="GF144" s="84"/>
      <c r="GG144" s="84"/>
      <c r="GH144" s="84"/>
      <c r="GI144" s="84"/>
      <c r="GJ144" s="84"/>
      <c r="GK144" s="84"/>
      <c r="GL144" s="84"/>
      <c r="GM144" s="84"/>
    </row>
    <row r="145" spans="1:195" s="39" customFormat="1" ht="25.5" x14ac:dyDescent="0.25">
      <c r="A145" s="84" t="s">
        <v>1194</v>
      </c>
      <c r="B145" s="84" t="s">
        <v>935</v>
      </c>
      <c r="C145" s="18" t="s">
        <v>1195</v>
      </c>
      <c r="D145" s="18" t="s">
        <v>1061</v>
      </c>
      <c r="E145" s="37">
        <v>10</v>
      </c>
      <c r="F145" s="109">
        <v>10</v>
      </c>
      <c r="G145" s="109"/>
      <c r="H145" s="18" t="s">
        <v>1067</v>
      </c>
      <c r="I145" s="23"/>
      <c r="J145" s="23"/>
      <c r="K145" s="23"/>
      <c r="L145" s="18"/>
      <c r="M145" s="24">
        <v>6</v>
      </c>
      <c r="N145" s="25">
        <v>3</v>
      </c>
      <c r="O145" s="26">
        <f t="shared" si="20"/>
        <v>10</v>
      </c>
      <c r="P145" s="27">
        <f t="shared" si="19"/>
        <v>10</v>
      </c>
      <c r="Q145" s="28">
        <f t="shared" si="21"/>
        <v>0</v>
      </c>
      <c r="R145" s="29">
        <f t="shared" si="22"/>
        <v>0</v>
      </c>
      <c r="S145" s="30"/>
      <c r="T145" s="31">
        <f t="shared" si="23"/>
        <v>10</v>
      </c>
      <c r="U145" s="32">
        <f t="shared" si="23"/>
        <v>10</v>
      </c>
      <c r="V145" s="32">
        <f t="shared" si="23"/>
        <v>0</v>
      </c>
      <c r="W145" s="32">
        <f t="shared" si="23"/>
        <v>0</v>
      </c>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row>
    <row r="146" spans="1:195" s="39" customFormat="1" ht="25.5" x14ac:dyDescent="0.25">
      <c r="A146" s="84" t="s">
        <v>1196</v>
      </c>
      <c r="B146" s="18" t="s">
        <v>935</v>
      </c>
      <c r="C146" s="18" t="s">
        <v>1197</v>
      </c>
      <c r="D146" s="18" t="s">
        <v>1061</v>
      </c>
      <c r="E146" s="37">
        <v>5.15</v>
      </c>
      <c r="F146" s="109">
        <v>5.15</v>
      </c>
      <c r="G146" s="109"/>
      <c r="H146" s="18" t="s">
        <v>1100</v>
      </c>
      <c r="I146" s="23"/>
      <c r="J146" s="23"/>
      <c r="K146" s="23"/>
      <c r="L146" s="18"/>
      <c r="M146" s="24">
        <v>6</v>
      </c>
      <c r="N146" s="25">
        <v>6</v>
      </c>
      <c r="O146" s="26">
        <f t="shared" si="20"/>
        <v>5.15</v>
      </c>
      <c r="P146" s="27">
        <f t="shared" si="19"/>
        <v>5.15</v>
      </c>
      <c r="Q146" s="28">
        <f t="shared" si="21"/>
        <v>0</v>
      </c>
      <c r="R146" s="29">
        <f t="shared" si="22"/>
        <v>0</v>
      </c>
      <c r="S146" s="30"/>
      <c r="T146" s="31">
        <f t="shared" si="23"/>
        <v>5.15</v>
      </c>
      <c r="U146" s="32">
        <f t="shared" si="23"/>
        <v>5.15</v>
      </c>
      <c r="V146" s="32">
        <f t="shared" si="23"/>
        <v>0</v>
      </c>
      <c r="W146" s="32">
        <f t="shared" si="23"/>
        <v>0</v>
      </c>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row>
    <row r="147" spans="1:195" s="39" customFormat="1" ht="25.5" x14ac:dyDescent="0.25">
      <c r="A147" s="18" t="s">
        <v>1198</v>
      </c>
      <c r="B147" s="18" t="s">
        <v>935</v>
      </c>
      <c r="C147" s="18" t="s">
        <v>1199</v>
      </c>
      <c r="D147" s="18" t="s">
        <v>1061</v>
      </c>
      <c r="E147" s="37">
        <v>8</v>
      </c>
      <c r="F147" s="109">
        <v>8</v>
      </c>
      <c r="G147" s="109"/>
      <c r="H147" s="18" t="s">
        <v>1067</v>
      </c>
      <c r="I147" s="23"/>
      <c r="J147" s="23"/>
      <c r="K147" s="23"/>
      <c r="L147" s="18"/>
      <c r="M147" s="24">
        <v>6</v>
      </c>
      <c r="N147" s="25">
        <v>3</v>
      </c>
      <c r="O147" s="26">
        <f t="shared" si="20"/>
        <v>8</v>
      </c>
      <c r="P147" s="27">
        <f t="shared" si="19"/>
        <v>8</v>
      </c>
      <c r="Q147" s="28">
        <f t="shared" si="21"/>
        <v>0</v>
      </c>
      <c r="R147" s="29">
        <f t="shared" si="22"/>
        <v>0</v>
      </c>
      <c r="S147" s="30"/>
      <c r="T147" s="31">
        <f t="shared" si="23"/>
        <v>8</v>
      </c>
      <c r="U147" s="32">
        <f t="shared" si="23"/>
        <v>8</v>
      </c>
      <c r="V147" s="32">
        <f t="shared" si="23"/>
        <v>0</v>
      </c>
      <c r="W147" s="32">
        <f t="shared" si="23"/>
        <v>0</v>
      </c>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row>
    <row r="148" spans="1:195" s="39" customFormat="1" ht="25.5" x14ac:dyDescent="0.25">
      <c r="A148" s="84" t="s">
        <v>1200</v>
      </c>
      <c r="B148" s="18" t="s">
        <v>935</v>
      </c>
      <c r="C148" s="18" t="s">
        <v>1201</v>
      </c>
      <c r="D148" s="18" t="s">
        <v>1061</v>
      </c>
      <c r="E148" s="37">
        <v>23</v>
      </c>
      <c r="F148" s="109">
        <v>23</v>
      </c>
      <c r="G148" s="109"/>
      <c r="H148" s="18" t="s">
        <v>1062</v>
      </c>
      <c r="I148" s="23"/>
      <c r="J148" s="23"/>
      <c r="K148" s="23"/>
      <c r="L148" s="18"/>
      <c r="M148" s="24">
        <v>6</v>
      </c>
      <c r="N148" s="25">
        <v>6</v>
      </c>
      <c r="O148" s="26">
        <f t="shared" si="20"/>
        <v>23</v>
      </c>
      <c r="P148" s="27">
        <f t="shared" si="19"/>
        <v>23</v>
      </c>
      <c r="Q148" s="28">
        <f t="shared" si="21"/>
        <v>0</v>
      </c>
      <c r="R148" s="29">
        <f t="shared" si="22"/>
        <v>0</v>
      </c>
      <c r="S148" s="30"/>
      <c r="T148" s="31">
        <f t="shared" si="23"/>
        <v>23</v>
      </c>
      <c r="U148" s="32">
        <f t="shared" si="23"/>
        <v>23</v>
      </c>
      <c r="V148" s="32">
        <f t="shared" si="23"/>
        <v>0</v>
      </c>
      <c r="W148" s="32">
        <f t="shared" si="23"/>
        <v>0</v>
      </c>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row>
    <row r="149" spans="1:195" s="39" customFormat="1" ht="25.5" x14ac:dyDescent="0.25">
      <c r="A149" s="84" t="s">
        <v>1202</v>
      </c>
      <c r="B149" s="18" t="s">
        <v>935</v>
      </c>
      <c r="C149" s="18" t="s">
        <v>1203</v>
      </c>
      <c r="D149" s="18" t="s">
        <v>1061</v>
      </c>
      <c r="E149" s="37">
        <v>25</v>
      </c>
      <c r="F149" s="109">
        <v>25</v>
      </c>
      <c r="G149" s="109"/>
      <c r="H149" s="18" t="s">
        <v>1067</v>
      </c>
      <c r="I149" s="23"/>
      <c r="J149" s="23"/>
      <c r="K149" s="23"/>
      <c r="L149" s="18"/>
      <c r="M149" s="24">
        <v>6</v>
      </c>
      <c r="N149" s="25">
        <v>3</v>
      </c>
      <c r="O149" s="26">
        <f t="shared" si="20"/>
        <v>25</v>
      </c>
      <c r="P149" s="27">
        <f t="shared" si="19"/>
        <v>25</v>
      </c>
      <c r="Q149" s="28">
        <f t="shared" si="21"/>
        <v>0</v>
      </c>
      <c r="R149" s="29">
        <f t="shared" si="22"/>
        <v>0</v>
      </c>
      <c r="S149" s="30"/>
      <c r="T149" s="31">
        <f t="shared" si="23"/>
        <v>25</v>
      </c>
      <c r="U149" s="32">
        <f t="shared" si="23"/>
        <v>25</v>
      </c>
      <c r="V149" s="32">
        <f t="shared" si="23"/>
        <v>0</v>
      </c>
      <c r="W149" s="32">
        <f t="shared" si="23"/>
        <v>0</v>
      </c>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row>
    <row r="150" spans="1:195" s="39" customFormat="1" ht="25.5" x14ac:dyDescent="0.25">
      <c r="A150" s="84" t="s">
        <v>1204</v>
      </c>
      <c r="B150" s="18" t="s">
        <v>935</v>
      </c>
      <c r="C150" s="18" t="s">
        <v>1205</v>
      </c>
      <c r="D150" s="18" t="s">
        <v>1061</v>
      </c>
      <c r="E150" s="37">
        <v>24</v>
      </c>
      <c r="F150" s="109">
        <v>24</v>
      </c>
      <c r="G150" s="109"/>
      <c r="H150" s="18" t="s">
        <v>1062</v>
      </c>
      <c r="I150" s="23"/>
      <c r="J150" s="23"/>
      <c r="K150" s="23"/>
      <c r="L150" s="18"/>
      <c r="M150" s="24">
        <v>6</v>
      </c>
      <c r="N150" s="25">
        <v>6</v>
      </c>
      <c r="O150" s="26">
        <f t="shared" si="20"/>
        <v>24</v>
      </c>
      <c r="P150" s="27">
        <f t="shared" si="19"/>
        <v>24</v>
      </c>
      <c r="Q150" s="28">
        <f t="shared" si="21"/>
        <v>0</v>
      </c>
      <c r="R150" s="29">
        <f t="shared" si="22"/>
        <v>0</v>
      </c>
      <c r="S150" s="30"/>
      <c r="T150" s="31">
        <f t="shared" si="23"/>
        <v>24</v>
      </c>
      <c r="U150" s="32">
        <f t="shared" si="23"/>
        <v>24</v>
      </c>
      <c r="V150" s="32">
        <f t="shared" si="23"/>
        <v>0</v>
      </c>
      <c r="W150" s="32">
        <f t="shared" si="23"/>
        <v>0</v>
      </c>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row>
    <row r="151" spans="1:195" s="39" customFormat="1" ht="25.5" x14ac:dyDescent="0.25">
      <c r="A151" s="84" t="s">
        <v>1206</v>
      </c>
      <c r="B151" s="18" t="s">
        <v>935</v>
      </c>
      <c r="C151" s="18" t="s">
        <v>1207</v>
      </c>
      <c r="D151" s="18" t="s">
        <v>1061</v>
      </c>
      <c r="E151" s="37">
        <v>30</v>
      </c>
      <c r="F151" s="109">
        <v>30</v>
      </c>
      <c r="G151" s="109"/>
      <c r="H151" s="18" t="s">
        <v>1067</v>
      </c>
      <c r="I151" s="23"/>
      <c r="J151" s="23"/>
      <c r="K151" s="23"/>
      <c r="L151" s="18"/>
      <c r="M151" s="24">
        <v>6</v>
      </c>
      <c r="N151" s="25">
        <v>3</v>
      </c>
      <c r="O151" s="26">
        <f t="shared" si="20"/>
        <v>30</v>
      </c>
      <c r="P151" s="27">
        <f t="shared" si="19"/>
        <v>30</v>
      </c>
      <c r="Q151" s="28">
        <f t="shared" si="21"/>
        <v>0</v>
      </c>
      <c r="R151" s="29">
        <f t="shared" si="22"/>
        <v>0</v>
      </c>
      <c r="S151" s="30"/>
      <c r="T151" s="31">
        <f t="shared" si="23"/>
        <v>30</v>
      </c>
      <c r="U151" s="32">
        <f t="shared" si="23"/>
        <v>30</v>
      </c>
      <c r="V151" s="32">
        <f t="shared" si="23"/>
        <v>0</v>
      </c>
      <c r="W151" s="32">
        <f t="shared" si="23"/>
        <v>0</v>
      </c>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row>
    <row r="152" spans="1:195" s="39" customFormat="1" ht="25.5" x14ac:dyDescent="0.25">
      <c r="A152" s="84" t="s">
        <v>1208</v>
      </c>
      <c r="B152" s="18" t="s">
        <v>935</v>
      </c>
      <c r="C152" s="18" t="s">
        <v>1209</v>
      </c>
      <c r="D152" s="18" t="s">
        <v>1061</v>
      </c>
      <c r="E152" s="37">
        <v>30</v>
      </c>
      <c r="F152" s="109">
        <v>30</v>
      </c>
      <c r="G152" s="109"/>
      <c r="H152" s="18" t="s">
        <v>1062</v>
      </c>
      <c r="I152" s="23"/>
      <c r="J152" s="23"/>
      <c r="K152" s="23"/>
      <c r="L152" s="18"/>
      <c r="M152" s="24">
        <v>6</v>
      </c>
      <c r="N152" s="25">
        <v>6</v>
      </c>
      <c r="O152" s="26">
        <f t="shared" si="20"/>
        <v>30</v>
      </c>
      <c r="P152" s="27">
        <f t="shared" si="19"/>
        <v>30</v>
      </c>
      <c r="Q152" s="28">
        <f t="shared" si="21"/>
        <v>0</v>
      </c>
      <c r="R152" s="29">
        <f t="shared" si="22"/>
        <v>0</v>
      </c>
      <c r="S152" s="30"/>
      <c r="T152" s="31">
        <f t="shared" si="23"/>
        <v>30</v>
      </c>
      <c r="U152" s="32">
        <f t="shared" si="23"/>
        <v>30</v>
      </c>
      <c r="V152" s="32">
        <f t="shared" si="23"/>
        <v>0</v>
      </c>
      <c r="W152" s="32">
        <f t="shared" si="23"/>
        <v>0</v>
      </c>
    </row>
    <row r="153" spans="1:195" s="39" customFormat="1" ht="25.5" x14ac:dyDescent="0.25">
      <c r="A153" s="84" t="s">
        <v>1210</v>
      </c>
      <c r="B153" s="18" t="s">
        <v>935</v>
      </c>
      <c r="C153" s="18" t="s">
        <v>1211</v>
      </c>
      <c r="D153" s="18" t="s">
        <v>1061</v>
      </c>
      <c r="E153" s="37">
        <v>31</v>
      </c>
      <c r="F153" s="109">
        <v>31</v>
      </c>
      <c r="G153" s="109"/>
      <c r="H153" s="18" t="s">
        <v>1062</v>
      </c>
      <c r="I153" s="23"/>
      <c r="J153" s="23"/>
      <c r="K153" s="23"/>
      <c r="L153" s="18"/>
      <c r="M153" s="24">
        <v>6</v>
      </c>
      <c r="N153" s="25">
        <v>6</v>
      </c>
      <c r="O153" s="26">
        <f t="shared" si="20"/>
        <v>31</v>
      </c>
      <c r="P153" s="27">
        <f t="shared" si="19"/>
        <v>31</v>
      </c>
      <c r="Q153" s="28">
        <f t="shared" si="21"/>
        <v>0</v>
      </c>
      <c r="R153" s="29">
        <f t="shared" si="22"/>
        <v>0</v>
      </c>
      <c r="S153" s="30"/>
      <c r="T153" s="31">
        <f t="shared" si="23"/>
        <v>31</v>
      </c>
      <c r="U153" s="32">
        <f t="shared" si="23"/>
        <v>31</v>
      </c>
      <c r="V153" s="32">
        <f t="shared" si="23"/>
        <v>0</v>
      </c>
      <c r="W153" s="32">
        <f t="shared" si="23"/>
        <v>0</v>
      </c>
    </row>
    <row r="154" spans="1:195" s="39" customFormat="1" ht="25.5" x14ac:dyDescent="0.25">
      <c r="A154" s="84" t="s">
        <v>1212</v>
      </c>
      <c r="B154" s="18" t="s">
        <v>935</v>
      </c>
      <c r="C154" s="18" t="s">
        <v>1213</v>
      </c>
      <c r="D154" s="18" t="s">
        <v>1061</v>
      </c>
      <c r="E154" s="37">
        <v>25</v>
      </c>
      <c r="F154" s="109">
        <v>25</v>
      </c>
      <c r="G154" s="109"/>
      <c r="H154" s="18" t="s">
        <v>1062</v>
      </c>
      <c r="I154" s="23"/>
      <c r="J154" s="23"/>
      <c r="K154" s="23"/>
      <c r="L154" s="18"/>
      <c r="M154" s="24">
        <v>6</v>
      </c>
      <c r="N154" s="25">
        <v>6</v>
      </c>
      <c r="O154" s="26">
        <f t="shared" si="20"/>
        <v>25</v>
      </c>
      <c r="P154" s="27">
        <f t="shared" si="19"/>
        <v>25</v>
      </c>
      <c r="Q154" s="28">
        <f t="shared" si="21"/>
        <v>0</v>
      </c>
      <c r="R154" s="29">
        <f t="shared" si="22"/>
        <v>0</v>
      </c>
      <c r="S154" s="30"/>
      <c r="T154" s="31">
        <f t="shared" si="23"/>
        <v>25</v>
      </c>
      <c r="U154" s="32">
        <f t="shared" si="23"/>
        <v>25</v>
      </c>
      <c r="V154" s="32">
        <f t="shared" si="23"/>
        <v>0</v>
      </c>
      <c r="W154" s="32">
        <f t="shared" si="23"/>
        <v>0</v>
      </c>
    </row>
    <row r="155" spans="1:195" s="39" customFormat="1" ht="25.5" x14ac:dyDescent="0.25">
      <c r="A155" s="84" t="s">
        <v>1214</v>
      </c>
      <c r="B155" s="18" t="s">
        <v>935</v>
      </c>
      <c r="C155" s="18" t="s">
        <v>1215</v>
      </c>
      <c r="D155" s="18" t="s">
        <v>1061</v>
      </c>
      <c r="E155" s="37">
        <v>30</v>
      </c>
      <c r="F155" s="109">
        <v>30</v>
      </c>
      <c r="G155" s="109"/>
      <c r="H155" s="18" t="s">
        <v>1062</v>
      </c>
      <c r="I155" s="23"/>
      <c r="J155" s="23"/>
      <c r="K155" s="23"/>
      <c r="L155" s="18"/>
      <c r="M155" s="24">
        <v>6</v>
      </c>
      <c r="N155" s="25">
        <v>6</v>
      </c>
      <c r="O155" s="26">
        <f t="shared" si="20"/>
        <v>30</v>
      </c>
      <c r="P155" s="27">
        <f t="shared" si="19"/>
        <v>30</v>
      </c>
      <c r="Q155" s="28">
        <f t="shared" si="21"/>
        <v>0</v>
      </c>
      <c r="R155" s="29">
        <f t="shared" si="22"/>
        <v>0</v>
      </c>
      <c r="S155" s="30"/>
      <c r="T155" s="31">
        <f t="shared" si="23"/>
        <v>30</v>
      </c>
      <c r="U155" s="32">
        <f t="shared" si="23"/>
        <v>30</v>
      </c>
      <c r="V155" s="32">
        <f t="shared" si="23"/>
        <v>0</v>
      </c>
      <c r="W155" s="32">
        <f t="shared" si="23"/>
        <v>0</v>
      </c>
    </row>
    <row r="156" spans="1:195" s="39" customFormat="1" ht="25.5" x14ac:dyDescent="0.25">
      <c r="A156" s="84" t="s">
        <v>1216</v>
      </c>
      <c r="B156" s="18" t="s">
        <v>935</v>
      </c>
      <c r="C156" s="18" t="s">
        <v>1217</v>
      </c>
      <c r="D156" s="18" t="s">
        <v>1061</v>
      </c>
      <c r="E156" s="37">
        <v>0.05</v>
      </c>
      <c r="F156" s="109">
        <v>0.05</v>
      </c>
      <c r="G156" s="109"/>
      <c r="H156" s="18" t="s">
        <v>1062</v>
      </c>
      <c r="I156" s="23"/>
      <c r="J156" s="23"/>
      <c r="K156" s="23"/>
      <c r="L156" s="18"/>
      <c r="M156" s="24">
        <v>6</v>
      </c>
      <c r="N156" s="25">
        <v>6</v>
      </c>
      <c r="O156" s="26">
        <f t="shared" si="20"/>
        <v>0.05</v>
      </c>
      <c r="P156" s="27">
        <f t="shared" si="19"/>
        <v>0.05</v>
      </c>
      <c r="Q156" s="28">
        <f t="shared" si="21"/>
        <v>0</v>
      </c>
      <c r="R156" s="29">
        <f t="shared" si="22"/>
        <v>0</v>
      </c>
      <c r="S156" s="30"/>
      <c r="T156" s="31">
        <f t="shared" si="23"/>
        <v>0.05</v>
      </c>
      <c r="U156" s="32">
        <f t="shared" si="23"/>
        <v>0.05</v>
      </c>
      <c r="V156" s="32">
        <f t="shared" si="23"/>
        <v>0</v>
      </c>
      <c r="W156" s="32">
        <f t="shared" si="23"/>
        <v>0</v>
      </c>
    </row>
    <row r="157" spans="1:195" s="39" customFormat="1" ht="25.5" x14ac:dyDescent="0.25">
      <c r="A157" s="84" t="s">
        <v>1218</v>
      </c>
      <c r="B157" s="18" t="s">
        <v>935</v>
      </c>
      <c r="C157" s="18" t="s">
        <v>1219</v>
      </c>
      <c r="D157" s="18" t="s">
        <v>1061</v>
      </c>
      <c r="E157" s="37">
        <v>21</v>
      </c>
      <c r="F157" s="109">
        <v>21</v>
      </c>
      <c r="G157" s="109"/>
      <c r="H157" s="18" t="s">
        <v>1062</v>
      </c>
      <c r="I157" s="23"/>
      <c r="J157" s="23"/>
      <c r="K157" s="23"/>
      <c r="L157" s="18"/>
      <c r="M157" s="24">
        <v>6</v>
      </c>
      <c r="N157" s="25">
        <v>6</v>
      </c>
      <c r="O157" s="26">
        <f t="shared" si="20"/>
        <v>21</v>
      </c>
      <c r="P157" s="27">
        <f t="shared" si="19"/>
        <v>21</v>
      </c>
      <c r="Q157" s="28">
        <f t="shared" si="21"/>
        <v>0</v>
      </c>
      <c r="R157" s="29">
        <f t="shared" si="22"/>
        <v>0</v>
      </c>
      <c r="S157" s="30"/>
      <c r="T157" s="31">
        <f t="shared" si="23"/>
        <v>21</v>
      </c>
      <c r="U157" s="32">
        <f t="shared" si="23"/>
        <v>21</v>
      </c>
      <c r="V157" s="32">
        <f t="shared" si="23"/>
        <v>0</v>
      </c>
      <c r="W157" s="32">
        <f t="shared" si="23"/>
        <v>0</v>
      </c>
    </row>
    <row r="158" spans="1:195" s="39" customFormat="1" ht="25.5" x14ac:dyDescent="0.25">
      <c r="A158" s="84" t="s">
        <v>1220</v>
      </c>
      <c r="B158" s="18" t="s">
        <v>935</v>
      </c>
      <c r="C158" s="18" t="s">
        <v>1221</v>
      </c>
      <c r="D158" s="18" t="s">
        <v>1061</v>
      </c>
      <c r="E158" s="37">
        <v>39</v>
      </c>
      <c r="F158" s="109">
        <v>39</v>
      </c>
      <c r="G158" s="109"/>
      <c r="H158" s="18" t="s">
        <v>1062</v>
      </c>
      <c r="I158" s="23"/>
      <c r="J158" s="23"/>
      <c r="K158" s="23"/>
      <c r="L158" s="18"/>
      <c r="M158" s="24">
        <v>6</v>
      </c>
      <c r="N158" s="25">
        <v>6</v>
      </c>
      <c r="O158" s="26">
        <f t="shared" si="20"/>
        <v>39</v>
      </c>
      <c r="P158" s="27">
        <f t="shared" si="19"/>
        <v>39</v>
      </c>
      <c r="Q158" s="28">
        <f t="shared" si="21"/>
        <v>0</v>
      </c>
      <c r="R158" s="29">
        <f t="shared" si="22"/>
        <v>0</v>
      </c>
      <c r="S158" s="30"/>
      <c r="T158" s="31">
        <f t="shared" si="23"/>
        <v>39</v>
      </c>
      <c r="U158" s="32">
        <f t="shared" si="23"/>
        <v>39</v>
      </c>
      <c r="V158" s="32">
        <f t="shared" si="23"/>
        <v>0</v>
      </c>
      <c r="W158" s="32">
        <f t="shared" si="23"/>
        <v>0</v>
      </c>
    </row>
    <row r="159" spans="1:195" s="39" customFormat="1" ht="25.5" x14ac:dyDescent="0.25">
      <c r="A159" s="84" t="s">
        <v>1222</v>
      </c>
      <c r="B159" s="18" t="s">
        <v>935</v>
      </c>
      <c r="C159" s="18" t="s">
        <v>1223</v>
      </c>
      <c r="D159" s="18" t="s">
        <v>1061</v>
      </c>
      <c r="E159" s="37">
        <v>36</v>
      </c>
      <c r="F159" s="109">
        <v>36</v>
      </c>
      <c r="G159" s="109"/>
      <c r="H159" s="18" t="s">
        <v>1062</v>
      </c>
      <c r="I159" s="23"/>
      <c r="J159" s="23"/>
      <c r="K159" s="23"/>
      <c r="L159" s="18"/>
      <c r="M159" s="24">
        <v>6</v>
      </c>
      <c r="N159" s="25">
        <v>6</v>
      </c>
      <c r="O159" s="26">
        <f t="shared" si="20"/>
        <v>36</v>
      </c>
      <c r="P159" s="27">
        <f t="shared" si="19"/>
        <v>36</v>
      </c>
      <c r="Q159" s="28">
        <f t="shared" si="21"/>
        <v>0</v>
      </c>
      <c r="R159" s="29">
        <f t="shared" si="22"/>
        <v>0</v>
      </c>
      <c r="S159" s="30"/>
      <c r="T159" s="31">
        <f t="shared" si="23"/>
        <v>36</v>
      </c>
      <c r="U159" s="32">
        <f t="shared" si="23"/>
        <v>36</v>
      </c>
      <c r="V159" s="32">
        <f t="shared" si="23"/>
        <v>0</v>
      </c>
      <c r="W159" s="32">
        <f t="shared" si="23"/>
        <v>0</v>
      </c>
    </row>
    <row r="160" spans="1:195" ht="25.5" x14ac:dyDescent="0.25">
      <c r="A160" s="84" t="s">
        <v>1224</v>
      </c>
      <c r="B160" s="18" t="s">
        <v>935</v>
      </c>
      <c r="C160" s="18" t="s">
        <v>1225</v>
      </c>
      <c r="D160" s="18" t="s">
        <v>1061</v>
      </c>
      <c r="E160" s="37">
        <v>38</v>
      </c>
      <c r="F160" s="109">
        <v>38</v>
      </c>
      <c r="G160" s="109"/>
      <c r="H160" s="18" t="s">
        <v>1062</v>
      </c>
      <c r="K160" s="23"/>
      <c r="M160" s="24">
        <v>6</v>
      </c>
      <c r="N160" s="25">
        <v>6</v>
      </c>
      <c r="O160" s="26">
        <f t="shared" si="20"/>
        <v>38</v>
      </c>
      <c r="P160" s="27">
        <f t="shared" si="19"/>
        <v>38</v>
      </c>
      <c r="Q160" s="28">
        <f t="shared" si="21"/>
        <v>0</v>
      </c>
      <c r="R160" s="29">
        <f t="shared" si="22"/>
        <v>0</v>
      </c>
      <c r="T160" s="31">
        <f t="shared" si="23"/>
        <v>38</v>
      </c>
      <c r="U160" s="32">
        <f t="shared" si="23"/>
        <v>38</v>
      </c>
      <c r="V160" s="32">
        <f t="shared" si="23"/>
        <v>0</v>
      </c>
      <c r="W160" s="32">
        <f t="shared" si="23"/>
        <v>0</v>
      </c>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row>
    <row r="161" spans="1:195" ht="25.5" x14ac:dyDescent="0.25">
      <c r="A161" s="84" t="s">
        <v>1226</v>
      </c>
      <c r="B161" s="18" t="s">
        <v>935</v>
      </c>
      <c r="C161" s="18" t="s">
        <v>1227</v>
      </c>
      <c r="D161" s="18" t="s">
        <v>1061</v>
      </c>
      <c r="E161" s="37">
        <v>49</v>
      </c>
      <c r="F161" s="109">
        <v>49</v>
      </c>
      <c r="G161" s="109"/>
      <c r="H161" s="18" t="s">
        <v>1062</v>
      </c>
      <c r="K161" s="23"/>
      <c r="M161" s="24">
        <v>6</v>
      </c>
      <c r="N161" s="25">
        <v>6</v>
      </c>
      <c r="O161" s="26">
        <f t="shared" si="20"/>
        <v>49</v>
      </c>
      <c r="P161" s="27">
        <f t="shared" si="19"/>
        <v>49</v>
      </c>
      <c r="Q161" s="28">
        <f t="shared" si="21"/>
        <v>0</v>
      </c>
      <c r="R161" s="29">
        <f t="shared" si="22"/>
        <v>0</v>
      </c>
      <c r="T161" s="31">
        <f t="shared" si="23"/>
        <v>49</v>
      </c>
      <c r="U161" s="32">
        <f t="shared" si="23"/>
        <v>49</v>
      </c>
      <c r="V161" s="32">
        <f t="shared" si="23"/>
        <v>0</v>
      </c>
      <c r="W161" s="32">
        <f t="shared" si="23"/>
        <v>0</v>
      </c>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row>
    <row r="162" spans="1:195" ht="25.5" x14ac:dyDescent="0.25">
      <c r="A162" s="84" t="s">
        <v>1228</v>
      </c>
      <c r="B162" s="18" t="s">
        <v>935</v>
      </c>
      <c r="C162" s="18" t="s">
        <v>1229</v>
      </c>
      <c r="D162" s="18" t="s">
        <v>1061</v>
      </c>
      <c r="E162" s="37">
        <v>50</v>
      </c>
      <c r="F162" s="109">
        <v>50</v>
      </c>
      <c r="G162" s="109"/>
      <c r="H162" s="18" t="s">
        <v>1062</v>
      </c>
      <c r="K162" s="23"/>
      <c r="M162" s="24">
        <v>6</v>
      </c>
      <c r="N162" s="25">
        <v>6</v>
      </c>
      <c r="O162" s="26">
        <f t="shared" si="20"/>
        <v>50</v>
      </c>
      <c r="P162" s="27">
        <f t="shared" si="19"/>
        <v>50</v>
      </c>
      <c r="Q162" s="28">
        <f t="shared" si="21"/>
        <v>0</v>
      </c>
      <c r="R162" s="29">
        <f t="shared" si="22"/>
        <v>0</v>
      </c>
      <c r="T162" s="31">
        <f t="shared" si="23"/>
        <v>50</v>
      </c>
      <c r="U162" s="32">
        <f t="shared" si="23"/>
        <v>50</v>
      </c>
      <c r="V162" s="32">
        <f t="shared" si="23"/>
        <v>0</v>
      </c>
      <c r="W162" s="32">
        <f t="shared" si="23"/>
        <v>0</v>
      </c>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row>
    <row r="163" spans="1:195" ht="25.5" x14ac:dyDescent="0.25">
      <c r="A163" s="84" t="s">
        <v>1230</v>
      </c>
      <c r="B163" s="18" t="s">
        <v>935</v>
      </c>
      <c r="C163" s="18" t="s">
        <v>1231</v>
      </c>
      <c r="D163" s="18" t="s">
        <v>1061</v>
      </c>
      <c r="E163" s="37">
        <v>50</v>
      </c>
      <c r="F163" s="109">
        <v>50</v>
      </c>
      <c r="G163" s="109"/>
      <c r="H163" s="18" t="s">
        <v>1062</v>
      </c>
      <c r="K163" s="23"/>
      <c r="M163" s="24">
        <v>6</v>
      </c>
      <c r="N163" s="25">
        <v>6</v>
      </c>
      <c r="O163" s="26">
        <f t="shared" si="20"/>
        <v>50</v>
      </c>
      <c r="P163" s="27">
        <f t="shared" si="19"/>
        <v>50</v>
      </c>
      <c r="Q163" s="28">
        <f t="shared" si="21"/>
        <v>0</v>
      </c>
      <c r="R163" s="29">
        <f t="shared" si="22"/>
        <v>0</v>
      </c>
      <c r="T163" s="31">
        <f t="shared" si="23"/>
        <v>50</v>
      </c>
      <c r="U163" s="32">
        <f t="shared" si="23"/>
        <v>50</v>
      </c>
      <c r="V163" s="32">
        <f t="shared" si="23"/>
        <v>0</v>
      </c>
      <c r="W163" s="32">
        <f t="shared" si="23"/>
        <v>0</v>
      </c>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row>
    <row r="164" spans="1:195" ht="25.5" x14ac:dyDescent="0.25">
      <c r="A164" s="84" t="s">
        <v>1232</v>
      </c>
      <c r="B164" s="18" t="s">
        <v>935</v>
      </c>
      <c r="C164" s="18" t="s">
        <v>1233</v>
      </c>
      <c r="D164" s="18" t="s">
        <v>1061</v>
      </c>
      <c r="E164" s="37">
        <v>8</v>
      </c>
      <c r="F164" s="109">
        <v>8</v>
      </c>
      <c r="G164" s="109"/>
      <c r="H164" s="18" t="s">
        <v>1067</v>
      </c>
      <c r="K164" s="23"/>
      <c r="M164" s="24">
        <v>6</v>
      </c>
      <c r="N164" s="25">
        <v>3</v>
      </c>
      <c r="O164" s="26">
        <f t="shared" si="20"/>
        <v>8</v>
      </c>
      <c r="P164" s="27">
        <f t="shared" si="19"/>
        <v>8</v>
      </c>
      <c r="Q164" s="28">
        <f t="shared" si="21"/>
        <v>0</v>
      </c>
      <c r="R164" s="29">
        <f t="shared" si="22"/>
        <v>0</v>
      </c>
      <c r="T164" s="31">
        <f t="shared" si="23"/>
        <v>8</v>
      </c>
      <c r="U164" s="32">
        <f t="shared" si="23"/>
        <v>8</v>
      </c>
      <c r="V164" s="32">
        <f t="shared" si="23"/>
        <v>0</v>
      </c>
      <c r="W164" s="32">
        <f t="shared" si="23"/>
        <v>0</v>
      </c>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row>
    <row r="165" spans="1:195" ht="25.5" x14ac:dyDescent="0.25">
      <c r="A165" s="84" t="s">
        <v>1234</v>
      </c>
      <c r="B165" s="18" t="s">
        <v>935</v>
      </c>
      <c r="C165" s="18" t="s">
        <v>1235</v>
      </c>
      <c r="D165" s="18" t="s">
        <v>1061</v>
      </c>
      <c r="E165" s="37">
        <v>28</v>
      </c>
      <c r="F165" s="109">
        <v>28</v>
      </c>
      <c r="G165" s="109"/>
      <c r="H165" s="18" t="s">
        <v>1062</v>
      </c>
      <c r="K165" s="23"/>
      <c r="M165" s="24">
        <v>6</v>
      </c>
      <c r="N165" s="25">
        <v>6</v>
      </c>
      <c r="O165" s="26">
        <f t="shared" si="20"/>
        <v>28</v>
      </c>
      <c r="P165" s="27">
        <f t="shared" si="19"/>
        <v>28</v>
      </c>
      <c r="Q165" s="28">
        <f t="shared" si="21"/>
        <v>0</v>
      </c>
      <c r="R165" s="29">
        <f t="shared" si="22"/>
        <v>0</v>
      </c>
      <c r="T165" s="31">
        <f t="shared" si="23"/>
        <v>28</v>
      </c>
      <c r="U165" s="32">
        <f t="shared" si="23"/>
        <v>28</v>
      </c>
      <c r="V165" s="32">
        <f t="shared" si="23"/>
        <v>0</v>
      </c>
      <c r="W165" s="32">
        <f t="shared" si="23"/>
        <v>0</v>
      </c>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row>
    <row r="166" spans="1:195" ht="25.5" x14ac:dyDescent="0.25">
      <c r="A166" s="84" t="s">
        <v>1236</v>
      </c>
      <c r="B166" s="18" t="s">
        <v>935</v>
      </c>
      <c r="C166" s="18" t="s">
        <v>1237</v>
      </c>
      <c r="D166" s="18" t="s">
        <v>1061</v>
      </c>
      <c r="E166" s="37">
        <v>0.05</v>
      </c>
      <c r="F166" s="109">
        <v>0.05</v>
      </c>
      <c r="G166" s="109"/>
      <c r="H166" s="18" t="s">
        <v>1062</v>
      </c>
      <c r="K166" s="23"/>
      <c r="M166" s="24">
        <v>6</v>
      </c>
      <c r="N166" s="25">
        <v>6</v>
      </c>
      <c r="O166" s="26">
        <f t="shared" si="20"/>
        <v>0.05</v>
      </c>
      <c r="P166" s="27">
        <f t="shared" si="19"/>
        <v>0.05</v>
      </c>
      <c r="Q166" s="28">
        <f t="shared" si="21"/>
        <v>0</v>
      </c>
      <c r="R166" s="29">
        <f t="shared" si="22"/>
        <v>0</v>
      </c>
      <c r="T166" s="31">
        <f t="shared" si="23"/>
        <v>0.05</v>
      </c>
      <c r="U166" s="32">
        <f t="shared" si="23"/>
        <v>0.05</v>
      </c>
      <c r="V166" s="32">
        <f t="shared" si="23"/>
        <v>0</v>
      </c>
      <c r="W166" s="32">
        <f t="shared" si="23"/>
        <v>0</v>
      </c>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row>
    <row r="167" spans="1:195" ht="25.5" x14ac:dyDescent="0.25">
      <c r="A167" s="84" t="s">
        <v>1238</v>
      </c>
      <c r="B167" s="18" t="s">
        <v>935</v>
      </c>
      <c r="C167" s="18" t="s">
        <v>1239</v>
      </c>
      <c r="D167" s="18" t="s">
        <v>1061</v>
      </c>
      <c r="E167" s="37">
        <v>14</v>
      </c>
      <c r="F167" s="109">
        <v>14</v>
      </c>
      <c r="G167" s="109"/>
      <c r="H167" s="18" t="s">
        <v>1067</v>
      </c>
      <c r="K167" s="23"/>
      <c r="M167" s="24">
        <v>6</v>
      </c>
      <c r="N167" s="25">
        <v>3</v>
      </c>
      <c r="O167" s="26">
        <f t="shared" si="20"/>
        <v>14</v>
      </c>
      <c r="P167" s="27">
        <f t="shared" si="19"/>
        <v>14</v>
      </c>
      <c r="Q167" s="28">
        <f t="shared" si="21"/>
        <v>0</v>
      </c>
      <c r="R167" s="29">
        <f t="shared" si="22"/>
        <v>0</v>
      </c>
      <c r="T167" s="31">
        <f t="shared" si="23"/>
        <v>14</v>
      </c>
      <c r="U167" s="32">
        <f t="shared" si="23"/>
        <v>14</v>
      </c>
      <c r="V167" s="32">
        <f t="shared" si="23"/>
        <v>0</v>
      </c>
      <c r="W167" s="32">
        <f t="shared" si="23"/>
        <v>0</v>
      </c>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row>
    <row r="168" spans="1:195" ht="25.5" x14ac:dyDescent="0.25">
      <c r="A168" s="84" t="s">
        <v>1240</v>
      </c>
      <c r="B168" s="18" t="s">
        <v>935</v>
      </c>
      <c r="C168" s="18" t="s">
        <v>1241</v>
      </c>
      <c r="D168" s="18" t="s">
        <v>1061</v>
      </c>
      <c r="E168" s="37">
        <v>25</v>
      </c>
      <c r="F168" s="109">
        <v>25</v>
      </c>
      <c r="G168" s="109"/>
      <c r="H168" s="18" t="s">
        <v>1062</v>
      </c>
      <c r="K168" s="23"/>
      <c r="M168" s="24">
        <v>6</v>
      </c>
      <c r="N168" s="25">
        <v>6</v>
      </c>
      <c r="O168" s="26">
        <f t="shared" si="20"/>
        <v>25</v>
      </c>
      <c r="P168" s="27">
        <f t="shared" si="19"/>
        <v>25</v>
      </c>
      <c r="Q168" s="28">
        <f t="shared" si="21"/>
        <v>0</v>
      </c>
      <c r="R168" s="29">
        <f t="shared" si="22"/>
        <v>0</v>
      </c>
      <c r="T168" s="31">
        <f t="shared" si="23"/>
        <v>25</v>
      </c>
      <c r="U168" s="32">
        <f t="shared" si="23"/>
        <v>25</v>
      </c>
      <c r="V168" s="32">
        <f t="shared" si="23"/>
        <v>0</v>
      </c>
      <c r="W168" s="32">
        <f t="shared" si="23"/>
        <v>0</v>
      </c>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row>
    <row r="169" spans="1:195" ht="25.5" x14ac:dyDescent="0.25">
      <c r="A169" s="84" t="s">
        <v>1242</v>
      </c>
      <c r="B169" s="18" t="s">
        <v>935</v>
      </c>
      <c r="C169" s="18" t="s">
        <v>1243</v>
      </c>
      <c r="D169" s="18" t="s">
        <v>1061</v>
      </c>
      <c r="E169" s="37">
        <v>20.7</v>
      </c>
      <c r="F169" s="109">
        <v>20.7</v>
      </c>
      <c r="G169" s="109"/>
      <c r="H169" s="18" t="s">
        <v>1062</v>
      </c>
      <c r="K169" s="23"/>
      <c r="M169" s="24">
        <v>6</v>
      </c>
      <c r="N169" s="25">
        <v>6</v>
      </c>
      <c r="O169" s="26">
        <f t="shared" si="20"/>
        <v>20.7</v>
      </c>
      <c r="P169" s="27">
        <f t="shared" si="19"/>
        <v>20.7</v>
      </c>
      <c r="Q169" s="28">
        <f t="shared" si="21"/>
        <v>0</v>
      </c>
      <c r="R169" s="29">
        <f t="shared" si="22"/>
        <v>0</v>
      </c>
      <c r="T169" s="31">
        <f t="shared" si="23"/>
        <v>20.7</v>
      </c>
      <c r="U169" s="32">
        <f t="shared" si="23"/>
        <v>20.7</v>
      </c>
      <c r="V169" s="32">
        <f t="shared" si="23"/>
        <v>0</v>
      </c>
      <c r="W169" s="32">
        <f t="shared" si="23"/>
        <v>0</v>
      </c>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row>
    <row r="170" spans="1:195" ht="25.5" x14ac:dyDescent="0.25">
      <c r="A170" s="84" t="s">
        <v>1244</v>
      </c>
      <c r="B170" s="18" t="s">
        <v>935</v>
      </c>
      <c r="C170" s="18" t="s">
        <v>1245</v>
      </c>
      <c r="D170" s="18" t="s">
        <v>1061</v>
      </c>
      <c r="E170" s="37">
        <v>12</v>
      </c>
      <c r="F170" s="109">
        <v>12</v>
      </c>
      <c r="G170" s="109"/>
      <c r="H170" s="18" t="s">
        <v>1067</v>
      </c>
      <c r="K170" s="23"/>
      <c r="M170" s="24">
        <v>6</v>
      </c>
      <c r="N170" s="25">
        <v>3</v>
      </c>
      <c r="O170" s="26">
        <f t="shared" si="20"/>
        <v>12</v>
      </c>
      <c r="P170" s="27">
        <f t="shared" si="19"/>
        <v>12</v>
      </c>
      <c r="Q170" s="28">
        <f t="shared" si="21"/>
        <v>0</v>
      </c>
      <c r="R170" s="29">
        <f t="shared" si="22"/>
        <v>0</v>
      </c>
      <c r="T170" s="31">
        <f t="shared" si="23"/>
        <v>12</v>
      </c>
      <c r="U170" s="32">
        <f t="shared" si="23"/>
        <v>12</v>
      </c>
      <c r="V170" s="32">
        <f t="shared" si="23"/>
        <v>0</v>
      </c>
      <c r="W170" s="32">
        <f t="shared" si="23"/>
        <v>0</v>
      </c>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row>
    <row r="171" spans="1:195" ht="25.5" x14ac:dyDescent="0.25">
      <c r="A171" s="84" t="s">
        <v>1246</v>
      </c>
      <c r="B171" s="18" t="s">
        <v>935</v>
      </c>
      <c r="C171" s="18" t="s">
        <v>1247</v>
      </c>
      <c r="D171" s="18" t="s">
        <v>1061</v>
      </c>
      <c r="E171" s="37">
        <v>8</v>
      </c>
      <c r="F171" s="109">
        <v>8</v>
      </c>
      <c r="G171" s="109"/>
      <c r="H171" s="18" t="s">
        <v>1062</v>
      </c>
      <c r="K171" s="23"/>
      <c r="M171" s="24">
        <v>6</v>
      </c>
      <c r="N171" s="25">
        <v>6</v>
      </c>
      <c r="O171" s="26">
        <f t="shared" si="20"/>
        <v>8</v>
      </c>
      <c r="P171" s="27">
        <f t="shared" si="19"/>
        <v>8</v>
      </c>
      <c r="Q171" s="28">
        <f t="shared" si="21"/>
        <v>0</v>
      </c>
      <c r="R171" s="29">
        <f t="shared" si="22"/>
        <v>0</v>
      </c>
      <c r="T171" s="31">
        <f t="shared" si="23"/>
        <v>8</v>
      </c>
      <c r="U171" s="32">
        <f t="shared" si="23"/>
        <v>8</v>
      </c>
      <c r="V171" s="32">
        <f t="shared" si="23"/>
        <v>0</v>
      </c>
      <c r="W171" s="32">
        <f t="shared" si="23"/>
        <v>0</v>
      </c>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row>
    <row r="172" spans="1:195" ht="25.5" x14ac:dyDescent="0.25">
      <c r="A172" s="84" t="s">
        <v>1248</v>
      </c>
      <c r="B172" s="18" t="s">
        <v>935</v>
      </c>
      <c r="C172" s="18" t="s">
        <v>1249</v>
      </c>
      <c r="D172" s="18" t="s">
        <v>1061</v>
      </c>
      <c r="E172" s="37">
        <v>48</v>
      </c>
      <c r="F172" s="109">
        <v>48</v>
      </c>
      <c r="G172" s="109"/>
      <c r="H172" s="18" t="s">
        <v>1067</v>
      </c>
      <c r="K172" s="23"/>
      <c r="M172" s="24">
        <v>6</v>
      </c>
      <c r="N172" s="25">
        <v>3</v>
      </c>
      <c r="O172" s="26">
        <f t="shared" si="20"/>
        <v>48</v>
      </c>
      <c r="P172" s="27">
        <f t="shared" si="19"/>
        <v>48</v>
      </c>
      <c r="Q172" s="28">
        <f t="shared" si="21"/>
        <v>0</v>
      </c>
      <c r="R172" s="29">
        <f t="shared" si="22"/>
        <v>0</v>
      </c>
      <c r="T172" s="31">
        <f t="shared" si="23"/>
        <v>48</v>
      </c>
      <c r="U172" s="32">
        <f t="shared" si="23"/>
        <v>48</v>
      </c>
      <c r="V172" s="32">
        <f t="shared" si="23"/>
        <v>0</v>
      </c>
      <c r="W172" s="32">
        <f t="shared" si="23"/>
        <v>0</v>
      </c>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row>
    <row r="173" spans="1:195" ht="25.5" x14ac:dyDescent="0.25">
      <c r="A173" s="84" t="s">
        <v>1250</v>
      </c>
      <c r="B173" s="18" t="s">
        <v>935</v>
      </c>
      <c r="C173" s="18" t="s">
        <v>1251</v>
      </c>
      <c r="D173" s="18" t="s">
        <v>1061</v>
      </c>
      <c r="E173" s="37">
        <v>48</v>
      </c>
      <c r="F173" s="109">
        <v>48</v>
      </c>
      <c r="G173" s="109"/>
      <c r="H173" s="18" t="s">
        <v>1067</v>
      </c>
      <c r="K173" s="23"/>
      <c r="M173" s="24">
        <v>6</v>
      </c>
      <c r="N173" s="25">
        <v>3</v>
      </c>
      <c r="O173" s="26">
        <f t="shared" si="20"/>
        <v>48</v>
      </c>
      <c r="P173" s="27">
        <f t="shared" si="19"/>
        <v>48</v>
      </c>
      <c r="Q173" s="28">
        <f t="shared" si="21"/>
        <v>0</v>
      </c>
      <c r="R173" s="29">
        <f t="shared" si="22"/>
        <v>0</v>
      </c>
      <c r="T173" s="31">
        <f t="shared" si="23"/>
        <v>48</v>
      </c>
      <c r="U173" s="32">
        <f t="shared" si="23"/>
        <v>48</v>
      </c>
      <c r="V173" s="32">
        <f t="shared" si="23"/>
        <v>0</v>
      </c>
      <c r="W173" s="32">
        <f t="shared" si="23"/>
        <v>0</v>
      </c>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row>
    <row r="174" spans="1:195" ht="25.5" x14ac:dyDescent="0.25">
      <c r="A174" s="84" t="s">
        <v>1252</v>
      </c>
      <c r="B174" s="18" t="s">
        <v>935</v>
      </c>
      <c r="C174" s="18" t="s">
        <v>1253</v>
      </c>
      <c r="D174" s="18" t="s">
        <v>1061</v>
      </c>
      <c r="E174" s="37">
        <v>26</v>
      </c>
      <c r="F174" s="109">
        <v>26</v>
      </c>
      <c r="G174" s="109"/>
      <c r="H174" s="18" t="s">
        <v>1062</v>
      </c>
      <c r="K174" s="23"/>
      <c r="M174" s="24">
        <v>6</v>
      </c>
      <c r="N174" s="25">
        <v>6</v>
      </c>
      <c r="O174" s="26">
        <f t="shared" si="20"/>
        <v>26</v>
      </c>
      <c r="P174" s="27">
        <f t="shared" si="19"/>
        <v>26</v>
      </c>
      <c r="Q174" s="28">
        <f t="shared" si="21"/>
        <v>0</v>
      </c>
      <c r="R174" s="29">
        <f t="shared" si="22"/>
        <v>0</v>
      </c>
      <c r="T174" s="31">
        <f t="shared" si="23"/>
        <v>26</v>
      </c>
      <c r="U174" s="32">
        <f t="shared" si="23"/>
        <v>26</v>
      </c>
      <c r="V174" s="32">
        <f t="shared" si="23"/>
        <v>0</v>
      </c>
      <c r="W174" s="32">
        <f t="shared" si="23"/>
        <v>0</v>
      </c>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row>
    <row r="175" spans="1:195" ht="25.5" x14ac:dyDescent="0.25">
      <c r="A175" s="84" t="s">
        <v>1254</v>
      </c>
      <c r="B175" s="18" t="s">
        <v>935</v>
      </c>
      <c r="C175" s="18" t="s">
        <v>1255</v>
      </c>
      <c r="D175" s="18" t="s">
        <v>1061</v>
      </c>
      <c r="E175" s="37">
        <v>25</v>
      </c>
      <c r="F175" s="109">
        <v>25</v>
      </c>
      <c r="G175" s="109"/>
      <c r="H175" s="18" t="s">
        <v>1067</v>
      </c>
      <c r="K175" s="23"/>
      <c r="M175" s="24">
        <v>6</v>
      </c>
      <c r="N175" s="25">
        <v>3</v>
      </c>
      <c r="O175" s="26">
        <f t="shared" si="20"/>
        <v>25</v>
      </c>
      <c r="P175" s="27">
        <f t="shared" si="19"/>
        <v>25</v>
      </c>
      <c r="Q175" s="28">
        <f t="shared" si="21"/>
        <v>0</v>
      </c>
      <c r="R175" s="29">
        <f t="shared" si="22"/>
        <v>0</v>
      </c>
      <c r="T175" s="31">
        <f t="shared" si="23"/>
        <v>25</v>
      </c>
      <c r="U175" s="32">
        <f t="shared" si="23"/>
        <v>25</v>
      </c>
      <c r="V175" s="32">
        <f t="shared" si="23"/>
        <v>0</v>
      </c>
      <c r="W175" s="32">
        <f t="shared" si="23"/>
        <v>0</v>
      </c>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row>
    <row r="176" spans="1:195" ht="25.5" x14ac:dyDescent="0.25">
      <c r="A176" s="84" t="s">
        <v>1256</v>
      </c>
      <c r="B176" s="18" t="s">
        <v>935</v>
      </c>
      <c r="C176" s="18" t="s">
        <v>1257</v>
      </c>
      <c r="D176" s="18" t="s">
        <v>1061</v>
      </c>
      <c r="E176" s="37">
        <v>58</v>
      </c>
      <c r="F176" s="109">
        <v>58</v>
      </c>
      <c r="G176" s="109"/>
      <c r="H176" s="18" t="s">
        <v>1062</v>
      </c>
      <c r="K176" s="23"/>
      <c r="M176" s="24">
        <v>6</v>
      </c>
      <c r="N176" s="25">
        <v>6</v>
      </c>
      <c r="O176" s="26">
        <f t="shared" si="20"/>
        <v>58</v>
      </c>
      <c r="P176" s="27">
        <f t="shared" si="19"/>
        <v>58</v>
      </c>
      <c r="Q176" s="28">
        <f t="shared" si="21"/>
        <v>0</v>
      </c>
      <c r="R176" s="29">
        <f t="shared" si="22"/>
        <v>0</v>
      </c>
      <c r="T176" s="31">
        <f t="shared" ref="T176:W207" si="24">O176</f>
        <v>58</v>
      </c>
      <c r="U176" s="32">
        <f t="shared" si="24"/>
        <v>58</v>
      </c>
      <c r="V176" s="32">
        <f t="shared" si="24"/>
        <v>0</v>
      </c>
      <c r="W176" s="32">
        <f t="shared" si="24"/>
        <v>0</v>
      </c>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row>
    <row r="177" spans="1:195" ht="25.5" x14ac:dyDescent="0.25">
      <c r="A177" s="84" t="s">
        <v>1258</v>
      </c>
      <c r="B177" s="18" t="s">
        <v>935</v>
      </c>
      <c r="C177" s="18" t="s">
        <v>1259</v>
      </c>
      <c r="D177" s="18" t="s">
        <v>1061</v>
      </c>
      <c r="E177" s="37">
        <v>85</v>
      </c>
      <c r="F177" s="109">
        <v>85</v>
      </c>
      <c r="G177" s="109"/>
      <c r="H177" s="18" t="s">
        <v>1062</v>
      </c>
      <c r="K177" s="23"/>
      <c r="M177" s="24">
        <v>6</v>
      </c>
      <c r="N177" s="25">
        <v>6</v>
      </c>
      <c r="O177" s="26">
        <f t="shared" si="20"/>
        <v>85</v>
      </c>
      <c r="P177" s="27">
        <f t="shared" si="19"/>
        <v>85</v>
      </c>
      <c r="Q177" s="28">
        <f t="shared" si="21"/>
        <v>0</v>
      </c>
      <c r="R177" s="29">
        <f t="shared" si="22"/>
        <v>0</v>
      </c>
      <c r="T177" s="31">
        <f t="shared" si="24"/>
        <v>85</v>
      </c>
      <c r="U177" s="32">
        <f t="shared" si="24"/>
        <v>85</v>
      </c>
      <c r="V177" s="32">
        <f t="shared" si="24"/>
        <v>0</v>
      </c>
      <c r="W177" s="32">
        <f t="shared" si="24"/>
        <v>0</v>
      </c>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row>
    <row r="178" spans="1:195" ht="25.5" x14ac:dyDescent="0.25">
      <c r="A178" s="84" t="s">
        <v>1260</v>
      </c>
      <c r="B178" s="18" t="s">
        <v>935</v>
      </c>
      <c r="C178" s="18" t="s">
        <v>1261</v>
      </c>
      <c r="D178" s="18" t="s">
        <v>1061</v>
      </c>
      <c r="E178" s="37">
        <v>40</v>
      </c>
      <c r="F178" s="109">
        <v>40</v>
      </c>
      <c r="G178" s="109"/>
      <c r="H178" s="18" t="s">
        <v>1067</v>
      </c>
      <c r="K178" s="23"/>
      <c r="M178" s="24">
        <v>6</v>
      </c>
      <c r="N178" s="25">
        <v>3</v>
      </c>
      <c r="O178" s="26">
        <f t="shared" si="20"/>
        <v>40</v>
      </c>
      <c r="P178" s="27">
        <f t="shared" si="19"/>
        <v>40</v>
      </c>
      <c r="Q178" s="28">
        <f t="shared" si="21"/>
        <v>0</v>
      </c>
      <c r="R178" s="29">
        <f t="shared" si="22"/>
        <v>0</v>
      </c>
      <c r="T178" s="31">
        <f t="shared" si="24"/>
        <v>40</v>
      </c>
      <c r="U178" s="32">
        <f t="shared" si="24"/>
        <v>40</v>
      </c>
      <c r="V178" s="32">
        <f t="shared" si="24"/>
        <v>0</v>
      </c>
      <c r="W178" s="32">
        <f t="shared" si="24"/>
        <v>0</v>
      </c>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row>
    <row r="179" spans="1:195" ht="25.5" x14ac:dyDescent="0.25">
      <c r="A179" s="84" t="s">
        <v>1262</v>
      </c>
      <c r="B179" s="18" t="s">
        <v>935</v>
      </c>
      <c r="C179" s="18" t="s">
        <v>1263</v>
      </c>
      <c r="D179" s="18" t="s">
        <v>1061</v>
      </c>
      <c r="E179" s="37">
        <v>11.75</v>
      </c>
      <c r="F179" s="109">
        <v>11.75</v>
      </c>
      <c r="G179" s="109"/>
      <c r="H179" s="18" t="s">
        <v>1100</v>
      </c>
      <c r="K179" s="23"/>
      <c r="M179" s="24">
        <v>6</v>
      </c>
      <c r="N179" s="25">
        <v>6</v>
      </c>
      <c r="O179" s="26">
        <f t="shared" si="20"/>
        <v>11.75</v>
      </c>
      <c r="P179" s="27">
        <f t="shared" si="19"/>
        <v>11.75</v>
      </c>
      <c r="Q179" s="28">
        <f t="shared" si="21"/>
        <v>0</v>
      </c>
      <c r="R179" s="29">
        <f t="shared" si="22"/>
        <v>0</v>
      </c>
      <c r="T179" s="31">
        <f t="shared" si="24"/>
        <v>11.75</v>
      </c>
      <c r="U179" s="32">
        <f t="shared" si="24"/>
        <v>11.75</v>
      </c>
      <c r="V179" s="32">
        <f t="shared" si="24"/>
        <v>0</v>
      </c>
      <c r="W179" s="32">
        <f t="shared" si="24"/>
        <v>0</v>
      </c>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row>
    <row r="180" spans="1:195" ht="25.5" x14ac:dyDescent="0.25">
      <c r="A180" s="84" t="s">
        <v>1264</v>
      </c>
      <c r="B180" s="18" t="s">
        <v>935</v>
      </c>
      <c r="C180" s="18" t="s">
        <v>1265</v>
      </c>
      <c r="D180" s="18" t="s">
        <v>1061</v>
      </c>
      <c r="E180" s="37">
        <v>80</v>
      </c>
      <c r="F180" s="109">
        <v>80</v>
      </c>
      <c r="G180" s="109"/>
      <c r="H180" s="18" t="s">
        <v>1062</v>
      </c>
      <c r="K180" s="23"/>
      <c r="M180" s="24">
        <v>6</v>
      </c>
      <c r="N180" s="25">
        <v>6</v>
      </c>
      <c r="O180" s="26">
        <f t="shared" si="20"/>
        <v>80</v>
      </c>
      <c r="P180" s="27">
        <f t="shared" si="19"/>
        <v>80</v>
      </c>
      <c r="Q180" s="28">
        <f t="shared" si="21"/>
        <v>0</v>
      </c>
      <c r="R180" s="29">
        <f t="shared" si="22"/>
        <v>0</v>
      </c>
      <c r="T180" s="31">
        <f t="shared" si="24"/>
        <v>80</v>
      </c>
      <c r="U180" s="32">
        <f t="shared" si="24"/>
        <v>80</v>
      </c>
      <c r="V180" s="32">
        <f t="shared" si="24"/>
        <v>0</v>
      </c>
      <c r="W180" s="32">
        <f t="shared" si="24"/>
        <v>0</v>
      </c>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row>
    <row r="181" spans="1:195" ht="25.5" x14ac:dyDescent="0.25">
      <c r="A181" s="84" t="s">
        <v>1266</v>
      </c>
      <c r="B181" s="18" t="s">
        <v>935</v>
      </c>
      <c r="C181" s="18" t="s">
        <v>1267</v>
      </c>
      <c r="D181" s="18" t="s">
        <v>1061</v>
      </c>
      <c r="E181" s="37">
        <v>23</v>
      </c>
      <c r="F181" s="109">
        <v>23</v>
      </c>
      <c r="G181" s="109"/>
      <c r="H181" s="18" t="s">
        <v>1062</v>
      </c>
      <c r="K181" s="23"/>
      <c r="M181" s="24">
        <v>6</v>
      </c>
      <c r="N181" s="25">
        <v>6</v>
      </c>
      <c r="O181" s="26">
        <f t="shared" si="20"/>
        <v>23</v>
      </c>
      <c r="P181" s="27">
        <f t="shared" si="19"/>
        <v>23</v>
      </c>
      <c r="Q181" s="28">
        <f t="shared" si="21"/>
        <v>0</v>
      </c>
      <c r="R181" s="29">
        <f t="shared" si="22"/>
        <v>0</v>
      </c>
      <c r="T181" s="31">
        <f t="shared" si="24"/>
        <v>23</v>
      </c>
      <c r="U181" s="32">
        <f t="shared" si="24"/>
        <v>23</v>
      </c>
      <c r="V181" s="32">
        <f t="shared" si="24"/>
        <v>0</v>
      </c>
      <c r="W181" s="32">
        <f t="shared" si="24"/>
        <v>0</v>
      </c>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row>
    <row r="182" spans="1:195" ht="25.5" x14ac:dyDescent="0.25">
      <c r="A182" s="84" t="s">
        <v>1268</v>
      </c>
      <c r="B182" s="18" t="s">
        <v>935</v>
      </c>
      <c r="C182" s="18" t="s">
        <v>1269</v>
      </c>
      <c r="D182" s="18" t="s">
        <v>1061</v>
      </c>
      <c r="E182" s="37">
        <v>75</v>
      </c>
      <c r="F182" s="109">
        <v>75</v>
      </c>
      <c r="G182" s="109"/>
      <c r="H182" s="18" t="s">
        <v>1062</v>
      </c>
      <c r="K182" s="23"/>
      <c r="M182" s="24">
        <v>6</v>
      </c>
      <c r="N182" s="25">
        <v>6</v>
      </c>
      <c r="O182" s="26">
        <f t="shared" si="20"/>
        <v>75</v>
      </c>
      <c r="P182" s="27">
        <f t="shared" si="19"/>
        <v>75</v>
      </c>
      <c r="Q182" s="28">
        <f t="shared" si="21"/>
        <v>0</v>
      </c>
      <c r="R182" s="29">
        <f t="shared" si="22"/>
        <v>0</v>
      </c>
      <c r="T182" s="31">
        <f t="shared" si="24"/>
        <v>75</v>
      </c>
      <c r="U182" s="32">
        <f t="shared" si="24"/>
        <v>75</v>
      </c>
      <c r="V182" s="32">
        <f t="shared" si="24"/>
        <v>0</v>
      </c>
      <c r="W182" s="32">
        <f t="shared" si="24"/>
        <v>0</v>
      </c>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row>
    <row r="183" spans="1:195" ht="25.5" x14ac:dyDescent="0.25">
      <c r="A183" s="84" t="s">
        <v>1270</v>
      </c>
      <c r="B183" s="18" t="s">
        <v>935</v>
      </c>
      <c r="C183" s="18" t="s">
        <v>1271</v>
      </c>
      <c r="D183" s="18" t="s">
        <v>1061</v>
      </c>
      <c r="E183" s="37">
        <v>25</v>
      </c>
      <c r="F183" s="109">
        <v>25</v>
      </c>
      <c r="G183" s="109"/>
      <c r="H183" s="18" t="s">
        <v>1062</v>
      </c>
      <c r="K183" s="23"/>
      <c r="M183" s="24">
        <v>6</v>
      </c>
      <c r="N183" s="25">
        <v>6</v>
      </c>
      <c r="O183" s="26">
        <f t="shared" si="20"/>
        <v>25</v>
      </c>
      <c r="P183" s="27">
        <f t="shared" si="19"/>
        <v>25</v>
      </c>
      <c r="Q183" s="28">
        <f t="shared" si="21"/>
        <v>0</v>
      </c>
      <c r="R183" s="29">
        <f t="shared" si="22"/>
        <v>0</v>
      </c>
      <c r="T183" s="31">
        <f t="shared" si="24"/>
        <v>25</v>
      </c>
      <c r="U183" s="32">
        <f t="shared" si="24"/>
        <v>25</v>
      </c>
      <c r="V183" s="32">
        <f t="shared" si="24"/>
        <v>0</v>
      </c>
      <c r="W183" s="32">
        <f t="shared" si="24"/>
        <v>0</v>
      </c>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row>
    <row r="184" spans="1:195" ht="25.5" x14ac:dyDescent="0.25">
      <c r="A184" s="84" t="s">
        <v>1272</v>
      </c>
      <c r="B184" s="18" t="s">
        <v>935</v>
      </c>
      <c r="C184" s="18" t="s">
        <v>1273</v>
      </c>
      <c r="D184" s="18" t="s">
        <v>1061</v>
      </c>
      <c r="E184" s="37">
        <v>19</v>
      </c>
      <c r="F184" s="109">
        <v>19</v>
      </c>
      <c r="G184" s="109"/>
      <c r="H184" s="18" t="s">
        <v>1067</v>
      </c>
      <c r="K184" s="23"/>
      <c r="M184" s="24">
        <v>6</v>
      </c>
      <c r="N184" s="25">
        <v>3</v>
      </c>
      <c r="O184" s="26">
        <f t="shared" si="20"/>
        <v>19</v>
      </c>
      <c r="P184" s="27">
        <f t="shared" si="19"/>
        <v>19</v>
      </c>
      <c r="Q184" s="28">
        <f t="shared" si="21"/>
        <v>0</v>
      </c>
      <c r="R184" s="29">
        <f t="shared" si="22"/>
        <v>0</v>
      </c>
      <c r="T184" s="31">
        <f t="shared" si="24"/>
        <v>19</v>
      </c>
      <c r="U184" s="32">
        <f t="shared" si="24"/>
        <v>19</v>
      </c>
      <c r="V184" s="32">
        <f t="shared" si="24"/>
        <v>0</v>
      </c>
      <c r="W184" s="32">
        <f t="shared" si="24"/>
        <v>0</v>
      </c>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row>
    <row r="185" spans="1:195" ht="25.5" x14ac:dyDescent="0.25">
      <c r="A185" s="84" t="s">
        <v>1274</v>
      </c>
      <c r="B185" s="18" t="s">
        <v>935</v>
      </c>
      <c r="C185" s="18" t="s">
        <v>1275</v>
      </c>
      <c r="D185" s="18" t="s">
        <v>1061</v>
      </c>
      <c r="E185" s="37">
        <v>55</v>
      </c>
      <c r="F185" s="109">
        <v>55</v>
      </c>
      <c r="G185" s="109"/>
      <c r="H185" s="18" t="s">
        <v>1067</v>
      </c>
      <c r="K185" s="23"/>
      <c r="M185" s="24">
        <v>6</v>
      </c>
      <c r="N185" s="25">
        <v>3</v>
      </c>
      <c r="O185" s="26">
        <f t="shared" si="20"/>
        <v>55</v>
      </c>
      <c r="P185" s="27">
        <f t="shared" si="19"/>
        <v>55</v>
      </c>
      <c r="Q185" s="28">
        <f t="shared" si="21"/>
        <v>0</v>
      </c>
      <c r="R185" s="29">
        <f t="shared" si="22"/>
        <v>0</v>
      </c>
      <c r="T185" s="31">
        <f t="shared" si="24"/>
        <v>55</v>
      </c>
      <c r="U185" s="32">
        <f t="shared" si="24"/>
        <v>55</v>
      </c>
      <c r="V185" s="32">
        <f t="shared" si="24"/>
        <v>0</v>
      </c>
      <c r="W185" s="32">
        <f t="shared" si="24"/>
        <v>0</v>
      </c>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row>
    <row r="186" spans="1:195" ht="25.5" x14ac:dyDescent="0.25">
      <c r="A186" s="84" t="s">
        <v>1276</v>
      </c>
      <c r="B186" s="18" t="s">
        <v>935</v>
      </c>
      <c r="C186" s="18" t="s">
        <v>1277</v>
      </c>
      <c r="D186" s="18" t="s">
        <v>1061</v>
      </c>
      <c r="E186" s="37">
        <v>25</v>
      </c>
      <c r="F186" s="109">
        <v>25</v>
      </c>
      <c r="G186" s="109"/>
      <c r="H186" s="18" t="s">
        <v>1062</v>
      </c>
      <c r="K186" s="23"/>
      <c r="M186" s="24">
        <v>6</v>
      </c>
      <c r="N186" s="25">
        <v>6</v>
      </c>
      <c r="O186" s="26">
        <f t="shared" si="20"/>
        <v>25</v>
      </c>
      <c r="P186" s="27">
        <f t="shared" si="19"/>
        <v>25</v>
      </c>
      <c r="Q186" s="28">
        <f t="shared" si="21"/>
        <v>0</v>
      </c>
      <c r="R186" s="29">
        <f t="shared" si="22"/>
        <v>0</v>
      </c>
      <c r="T186" s="31">
        <f t="shared" si="24"/>
        <v>25</v>
      </c>
      <c r="U186" s="32">
        <f t="shared" si="24"/>
        <v>25</v>
      </c>
      <c r="V186" s="32">
        <f t="shared" si="24"/>
        <v>0</v>
      </c>
      <c r="W186" s="32">
        <f t="shared" si="24"/>
        <v>0</v>
      </c>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row>
    <row r="187" spans="1:195" s="72" customFormat="1" ht="25.5" x14ac:dyDescent="0.25">
      <c r="A187" s="84" t="s">
        <v>1278</v>
      </c>
      <c r="B187" s="18" t="s">
        <v>935</v>
      </c>
      <c r="C187" s="18" t="s">
        <v>1279</v>
      </c>
      <c r="D187" s="18" t="s">
        <v>1061</v>
      </c>
      <c r="E187" s="37">
        <v>23</v>
      </c>
      <c r="F187" s="109">
        <v>23</v>
      </c>
      <c r="G187" s="109"/>
      <c r="H187" s="18" t="s">
        <v>1062</v>
      </c>
      <c r="I187" s="23"/>
      <c r="J187" s="23"/>
      <c r="K187" s="23"/>
      <c r="L187" s="18"/>
      <c r="M187" s="24">
        <v>6</v>
      </c>
      <c r="N187" s="25">
        <v>6</v>
      </c>
      <c r="O187" s="26">
        <f t="shared" si="20"/>
        <v>23</v>
      </c>
      <c r="P187" s="27">
        <f t="shared" si="19"/>
        <v>23</v>
      </c>
      <c r="Q187" s="28">
        <f t="shared" si="21"/>
        <v>0</v>
      </c>
      <c r="R187" s="29">
        <f t="shared" si="22"/>
        <v>0</v>
      </c>
      <c r="S187" s="30"/>
      <c r="T187" s="31">
        <f t="shared" si="24"/>
        <v>23</v>
      </c>
      <c r="U187" s="32">
        <f t="shared" si="24"/>
        <v>23</v>
      </c>
      <c r="V187" s="32">
        <f t="shared" si="24"/>
        <v>0</v>
      </c>
      <c r="W187" s="32">
        <f t="shared" si="24"/>
        <v>0</v>
      </c>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row>
    <row r="188" spans="1:195" ht="25.5" x14ac:dyDescent="0.25">
      <c r="A188" s="84" t="s">
        <v>1280</v>
      </c>
      <c r="B188" s="18" t="s">
        <v>935</v>
      </c>
      <c r="C188" s="18" t="s">
        <v>1281</v>
      </c>
      <c r="D188" s="18" t="s">
        <v>1061</v>
      </c>
      <c r="E188" s="37">
        <v>30</v>
      </c>
      <c r="F188" s="109">
        <v>30</v>
      </c>
      <c r="G188" s="109"/>
      <c r="H188" s="18" t="s">
        <v>1067</v>
      </c>
      <c r="K188" s="23"/>
      <c r="M188" s="24">
        <v>6</v>
      </c>
      <c r="N188" s="25">
        <v>3</v>
      </c>
      <c r="O188" s="26">
        <f t="shared" si="20"/>
        <v>30</v>
      </c>
      <c r="P188" s="27">
        <f t="shared" si="19"/>
        <v>30</v>
      </c>
      <c r="Q188" s="28">
        <f t="shared" si="21"/>
        <v>0</v>
      </c>
      <c r="R188" s="29">
        <f t="shared" si="22"/>
        <v>0</v>
      </c>
      <c r="T188" s="31">
        <f t="shared" si="24"/>
        <v>30</v>
      </c>
      <c r="U188" s="32">
        <f t="shared" si="24"/>
        <v>30</v>
      </c>
      <c r="V188" s="32">
        <f t="shared" si="24"/>
        <v>0</v>
      </c>
      <c r="W188" s="32">
        <f t="shared" si="24"/>
        <v>0</v>
      </c>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row>
    <row r="189" spans="1:195" ht="25.5" x14ac:dyDescent="0.25">
      <c r="A189" s="84" t="s">
        <v>1282</v>
      </c>
      <c r="B189" s="18" t="s">
        <v>935</v>
      </c>
      <c r="C189" s="18" t="s">
        <v>1283</v>
      </c>
      <c r="D189" s="18" t="s">
        <v>1061</v>
      </c>
      <c r="E189" s="37">
        <v>14</v>
      </c>
      <c r="F189" s="109">
        <v>14</v>
      </c>
      <c r="G189" s="109"/>
      <c r="H189" s="18" t="s">
        <v>1062</v>
      </c>
      <c r="K189" s="23"/>
      <c r="M189" s="24">
        <v>6</v>
      </c>
      <c r="N189" s="25">
        <v>6</v>
      </c>
      <c r="O189" s="26">
        <f t="shared" si="20"/>
        <v>14</v>
      </c>
      <c r="P189" s="27">
        <f t="shared" si="19"/>
        <v>14</v>
      </c>
      <c r="Q189" s="28">
        <f t="shared" si="21"/>
        <v>0</v>
      </c>
      <c r="R189" s="29">
        <f t="shared" si="22"/>
        <v>0</v>
      </c>
      <c r="T189" s="31">
        <f t="shared" si="24"/>
        <v>14</v>
      </c>
      <c r="U189" s="32">
        <f t="shared" si="24"/>
        <v>14</v>
      </c>
      <c r="V189" s="32">
        <f t="shared" si="24"/>
        <v>0</v>
      </c>
      <c r="W189" s="32">
        <f t="shared" si="24"/>
        <v>0</v>
      </c>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row>
    <row r="190" spans="1:195" ht="25.5" x14ac:dyDescent="0.25">
      <c r="A190" s="84" t="s">
        <v>1284</v>
      </c>
      <c r="B190" s="18" t="s">
        <v>935</v>
      </c>
      <c r="C190" s="18" t="s">
        <v>1285</v>
      </c>
      <c r="D190" s="18" t="s">
        <v>1061</v>
      </c>
      <c r="E190" s="37">
        <v>15</v>
      </c>
      <c r="F190" s="109">
        <v>15</v>
      </c>
      <c r="G190" s="109"/>
      <c r="H190" s="18" t="s">
        <v>1062</v>
      </c>
      <c r="K190" s="23"/>
      <c r="M190" s="24">
        <v>6</v>
      </c>
      <c r="N190" s="25">
        <v>6</v>
      </c>
      <c r="O190" s="26">
        <f t="shared" si="20"/>
        <v>15</v>
      </c>
      <c r="P190" s="27">
        <f t="shared" si="19"/>
        <v>15</v>
      </c>
      <c r="Q190" s="28">
        <f t="shared" si="21"/>
        <v>0</v>
      </c>
      <c r="R190" s="29">
        <f t="shared" si="22"/>
        <v>0</v>
      </c>
      <c r="T190" s="31">
        <f t="shared" si="24"/>
        <v>15</v>
      </c>
      <c r="U190" s="32">
        <f t="shared" si="24"/>
        <v>15</v>
      </c>
      <c r="V190" s="32">
        <f t="shared" si="24"/>
        <v>0</v>
      </c>
      <c r="W190" s="32">
        <f t="shared" si="24"/>
        <v>0</v>
      </c>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row>
    <row r="191" spans="1:195" s="39" customFormat="1" ht="25.5" x14ac:dyDescent="0.25">
      <c r="A191" s="84" t="s">
        <v>1286</v>
      </c>
      <c r="B191" s="18" t="s">
        <v>935</v>
      </c>
      <c r="C191" s="18" t="s">
        <v>1287</v>
      </c>
      <c r="D191" s="18" t="s">
        <v>1061</v>
      </c>
      <c r="E191" s="37">
        <v>25</v>
      </c>
      <c r="F191" s="109">
        <v>25</v>
      </c>
      <c r="G191" s="109"/>
      <c r="H191" s="18" t="s">
        <v>1062</v>
      </c>
      <c r="I191" s="23"/>
      <c r="J191" s="23"/>
      <c r="K191" s="23"/>
      <c r="L191" s="18"/>
      <c r="M191" s="24">
        <v>6</v>
      </c>
      <c r="N191" s="25">
        <v>6</v>
      </c>
      <c r="O191" s="26">
        <f t="shared" si="20"/>
        <v>25</v>
      </c>
      <c r="P191" s="27">
        <f t="shared" si="19"/>
        <v>25</v>
      </c>
      <c r="Q191" s="28">
        <f t="shared" si="21"/>
        <v>0</v>
      </c>
      <c r="R191" s="29">
        <f t="shared" si="22"/>
        <v>0</v>
      </c>
      <c r="S191" s="30"/>
      <c r="T191" s="31">
        <f t="shared" si="24"/>
        <v>25</v>
      </c>
      <c r="U191" s="32">
        <f t="shared" si="24"/>
        <v>25</v>
      </c>
      <c r="V191" s="32">
        <f t="shared" si="24"/>
        <v>0</v>
      </c>
      <c r="W191" s="32">
        <f t="shared" si="24"/>
        <v>0</v>
      </c>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row>
    <row r="192" spans="1:195" s="39" customFormat="1" ht="25.5" x14ac:dyDescent="0.25">
      <c r="A192" s="84" t="s">
        <v>1288</v>
      </c>
      <c r="B192" s="18" t="s">
        <v>935</v>
      </c>
      <c r="C192" s="18" t="s">
        <v>1289</v>
      </c>
      <c r="D192" s="18" t="s">
        <v>1061</v>
      </c>
      <c r="E192" s="37">
        <v>19</v>
      </c>
      <c r="F192" s="109">
        <v>19</v>
      </c>
      <c r="G192" s="109"/>
      <c r="H192" s="18" t="s">
        <v>1067</v>
      </c>
      <c r="I192" s="23"/>
      <c r="J192" s="23"/>
      <c r="K192" s="23"/>
      <c r="L192" s="18"/>
      <c r="M192" s="24">
        <v>6</v>
      </c>
      <c r="N192" s="25">
        <v>3</v>
      </c>
      <c r="O192" s="26">
        <f t="shared" si="20"/>
        <v>19</v>
      </c>
      <c r="P192" s="27">
        <f t="shared" si="19"/>
        <v>19</v>
      </c>
      <c r="Q192" s="28">
        <f t="shared" si="21"/>
        <v>0</v>
      </c>
      <c r="R192" s="29">
        <f t="shared" si="22"/>
        <v>0</v>
      </c>
      <c r="S192" s="30"/>
      <c r="T192" s="31">
        <f t="shared" si="24"/>
        <v>19</v>
      </c>
      <c r="U192" s="32">
        <f t="shared" si="24"/>
        <v>19</v>
      </c>
      <c r="V192" s="32">
        <f t="shared" si="24"/>
        <v>0</v>
      </c>
      <c r="W192" s="32">
        <f t="shared" si="24"/>
        <v>0</v>
      </c>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c r="GE192" s="72"/>
      <c r="GF192" s="72"/>
      <c r="GG192" s="72"/>
      <c r="GH192" s="72"/>
      <c r="GI192" s="72"/>
      <c r="GJ192" s="72"/>
      <c r="GK192" s="72"/>
      <c r="GL192" s="72"/>
      <c r="GM192" s="72"/>
    </row>
    <row r="193" spans="1:195" s="39" customFormat="1" ht="25.5" x14ac:dyDescent="0.25">
      <c r="A193" s="84" t="s">
        <v>1290</v>
      </c>
      <c r="B193" s="18" t="s">
        <v>935</v>
      </c>
      <c r="C193" s="18" t="s">
        <v>1291</v>
      </c>
      <c r="D193" s="18" t="s">
        <v>1061</v>
      </c>
      <c r="E193" s="37">
        <v>21</v>
      </c>
      <c r="F193" s="109">
        <v>21</v>
      </c>
      <c r="G193" s="109"/>
      <c r="H193" s="18" t="s">
        <v>1067</v>
      </c>
      <c r="I193" s="23"/>
      <c r="J193" s="23"/>
      <c r="K193" s="23"/>
      <c r="L193" s="18"/>
      <c r="M193" s="24">
        <v>6</v>
      </c>
      <c r="N193" s="25">
        <v>3</v>
      </c>
      <c r="O193" s="26">
        <f t="shared" si="20"/>
        <v>21</v>
      </c>
      <c r="P193" s="27">
        <f t="shared" si="19"/>
        <v>21</v>
      </c>
      <c r="Q193" s="28">
        <f t="shared" si="21"/>
        <v>0</v>
      </c>
      <c r="R193" s="29">
        <f t="shared" si="22"/>
        <v>0</v>
      </c>
      <c r="S193" s="30"/>
      <c r="T193" s="31">
        <f t="shared" si="24"/>
        <v>21</v>
      </c>
      <c r="U193" s="32">
        <f t="shared" si="24"/>
        <v>21</v>
      </c>
      <c r="V193" s="32">
        <f t="shared" si="24"/>
        <v>0</v>
      </c>
      <c r="W193" s="32">
        <f t="shared" si="24"/>
        <v>0</v>
      </c>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row>
    <row r="194" spans="1:195" s="39" customFormat="1" ht="25.5" x14ac:dyDescent="0.25">
      <c r="A194" s="84" t="s">
        <v>1292</v>
      </c>
      <c r="B194" s="18" t="s">
        <v>935</v>
      </c>
      <c r="C194" s="18" t="s">
        <v>1293</v>
      </c>
      <c r="D194" s="18" t="s">
        <v>1061</v>
      </c>
      <c r="E194" s="37">
        <v>25</v>
      </c>
      <c r="F194" s="109">
        <v>25</v>
      </c>
      <c r="G194" s="109"/>
      <c r="H194" s="18" t="s">
        <v>1067</v>
      </c>
      <c r="I194" s="23"/>
      <c r="J194" s="23"/>
      <c r="K194" s="23"/>
      <c r="L194" s="18"/>
      <c r="M194" s="24">
        <v>6</v>
      </c>
      <c r="N194" s="25">
        <v>3</v>
      </c>
      <c r="O194" s="26">
        <f t="shared" si="20"/>
        <v>25</v>
      </c>
      <c r="P194" s="27">
        <f t="shared" si="19"/>
        <v>25</v>
      </c>
      <c r="Q194" s="28">
        <f t="shared" si="21"/>
        <v>0</v>
      </c>
      <c r="R194" s="29">
        <f t="shared" si="22"/>
        <v>0</v>
      </c>
      <c r="S194" s="30"/>
      <c r="T194" s="31">
        <f t="shared" si="24"/>
        <v>25</v>
      </c>
      <c r="U194" s="32">
        <f t="shared" si="24"/>
        <v>25</v>
      </c>
      <c r="V194" s="32">
        <f t="shared" si="24"/>
        <v>0</v>
      </c>
      <c r="W194" s="32">
        <f t="shared" si="24"/>
        <v>0</v>
      </c>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row>
    <row r="195" spans="1:195" s="39" customFormat="1" ht="25.5" x14ac:dyDescent="0.25">
      <c r="A195" s="84" t="s">
        <v>1294</v>
      </c>
      <c r="B195" s="18" t="s">
        <v>935</v>
      </c>
      <c r="C195" s="18" t="s">
        <v>1295</v>
      </c>
      <c r="D195" s="18" t="s">
        <v>1061</v>
      </c>
      <c r="E195" s="37">
        <v>25</v>
      </c>
      <c r="F195" s="109">
        <v>25</v>
      </c>
      <c r="G195" s="109"/>
      <c r="H195" s="18" t="s">
        <v>1067</v>
      </c>
      <c r="I195" s="23"/>
      <c r="J195" s="23"/>
      <c r="K195" s="23"/>
      <c r="L195" s="18"/>
      <c r="M195" s="24">
        <v>6</v>
      </c>
      <c r="N195" s="25">
        <v>3</v>
      </c>
      <c r="O195" s="26">
        <f t="shared" si="20"/>
        <v>25</v>
      </c>
      <c r="P195" s="27">
        <f t="shared" ref="P195:P258" si="25">IF(N195=1,INT(E195*$S$1*10000)/10000,E195)</f>
        <v>25</v>
      </c>
      <c r="Q195" s="28">
        <f t="shared" si="21"/>
        <v>0</v>
      </c>
      <c r="R195" s="29">
        <f t="shared" si="22"/>
        <v>0</v>
      </c>
      <c r="S195" s="30"/>
      <c r="T195" s="31">
        <f t="shared" si="24"/>
        <v>25</v>
      </c>
      <c r="U195" s="32">
        <f t="shared" si="24"/>
        <v>25</v>
      </c>
      <c r="V195" s="32">
        <f t="shared" si="24"/>
        <v>0</v>
      </c>
      <c r="W195" s="32">
        <f t="shared" si="24"/>
        <v>0</v>
      </c>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row>
    <row r="196" spans="1:195" s="39" customFormat="1" ht="25.5" x14ac:dyDescent="0.25">
      <c r="A196" s="84" t="s">
        <v>1296</v>
      </c>
      <c r="B196" s="18" t="s">
        <v>935</v>
      </c>
      <c r="C196" s="18" t="s">
        <v>1297</v>
      </c>
      <c r="D196" s="18" t="s">
        <v>1061</v>
      </c>
      <c r="E196" s="37">
        <v>30</v>
      </c>
      <c r="F196" s="109">
        <v>30</v>
      </c>
      <c r="G196" s="109"/>
      <c r="H196" s="18" t="s">
        <v>1062</v>
      </c>
      <c r="I196" s="23"/>
      <c r="J196" s="23"/>
      <c r="K196" s="23"/>
      <c r="L196" s="18"/>
      <c r="M196" s="24">
        <v>6</v>
      </c>
      <c r="N196" s="25">
        <v>6</v>
      </c>
      <c r="O196" s="26">
        <f t="shared" si="20"/>
        <v>30</v>
      </c>
      <c r="P196" s="27">
        <f t="shared" si="25"/>
        <v>30</v>
      </c>
      <c r="Q196" s="28">
        <f t="shared" si="21"/>
        <v>0</v>
      </c>
      <c r="R196" s="29">
        <f t="shared" si="22"/>
        <v>0</v>
      </c>
      <c r="S196" s="30"/>
      <c r="T196" s="31">
        <f t="shared" si="24"/>
        <v>30</v>
      </c>
      <c r="U196" s="32">
        <f t="shared" si="24"/>
        <v>30</v>
      </c>
      <c r="V196" s="32">
        <f t="shared" si="24"/>
        <v>0</v>
      </c>
      <c r="W196" s="32">
        <f t="shared" si="24"/>
        <v>0</v>
      </c>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row>
    <row r="197" spans="1:195" s="39" customFormat="1" ht="25.5" x14ac:dyDescent="0.25">
      <c r="A197" s="84" t="s">
        <v>1298</v>
      </c>
      <c r="B197" s="18" t="s">
        <v>935</v>
      </c>
      <c r="C197" s="18" t="s">
        <v>1299</v>
      </c>
      <c r="D197" s="18" t="s">
        <v>1061</v>
      </c>
      <c r="E197" s="37">
        <v>25</v>
      </c>
      <c r="F197" s="109">
        <v>25</v>
      </c>
      <c r="G197" s="109"/>
      <c r="H197" s="18" t="s">
        <v>1067</v>
      </c>
      <c r="I197" s="23"/>
      <c r="J197" s="23"/>
      <c r="K197" s="23"/>
      <c r="L197" s="18"/>
      <c r="M197" s="24">
        <v>6</v>
      </c>
      <c r="N197" s="25">
        <v>3</v>
      </c>
      <c r="O197" s="26">
        <f t="shared" si="20"/>
        <v>25</v>
      </c>
      <c r="P197" s="27">
        <f t="shared" si="25"/>
        <v>25</v>
      </c>
      <c r="Q197" s="28">
        <f t="shared" si="21"/>
        <v>0</v>
      </c>
      <c r="R197" s="29">
        <f t="shared" si="22"/>
        <v>0</v>
      </c>
      <c r="S197" s="30"/>
      <c r="T197" s="31">
        <f t="shared" si="24"/>
        <v>25</v>
      </c>
      <c r="U197" s="32">
        <f t="shared" si="24"/>
        <v>25</v>
      </c>
      <c r="V197" s="32">
        <f t="shared" si="24"/>
        <v>0</v>
      </c>
      <c r="W197" s="32">
        <f t="shared" si="24"/>
        <v>0</v>
      </c>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row>
    <row r="198" spans="1:195" s="39" customFormat="1" ht="25.5" x14ac:dyDescent="0.25">
      <c r="A198" s="84" t="s">
        <v>1300</v>
      </c>
      <c r="B198" s="18" t="s">
        <v>935</v>
      </c>
      <c r="C198" s="18" t="s">
        <v>1301</v>
      </c>
      <c r="D198" s="18" t="s">
        <v>1061</v>
      </c>
      <c r="E198" s="37">
        <v>184</v>
      </c>
      <c r="F198" s="109">
        <v>184</v>
      </c>
      <c r="G198" s="109"/>
      <c r="H198" s="18" t="s">
        <v>1067</v>
      </c>
      <c r="I198" s="23"/>
      <c r="J198" s="23"/>
      <c r="K198" s="23"/>
      <c r="L198" s="18"/>
      <c r="M198" s="24">
        <v>6</v>
      </c>
      <c r="N198" s="25">
        <v>3</v>
      </c>
      <c r="O198" s="26">
        <f t="shared" si="20"/>
        <v>184</v>
      </c>
      <c r="P198" s="27">
        <f t="shared" si="25"/>
        <v>184</v>
      </c>
      <c r="Q198" s="28">
        <f t="shared" si="21"/>
        <v>0</v>
      </c>
      <c r="R198" s="29">
        <f t="shared" si="22"/>
        <v>0</v>
      </c>
      <c r="S198" s="30"/>
      <c r="T198" s="31">
        <f t="shared" si="24"/>
        <v>184</v>
      </c>
      <c r="U198" s="32">
        <f t="shared" si="24"/>
        <v>184</v>
      </c>
      <c r="V198" s="32">
        <f t="shared" si="24"/>
        <v>0</v>
      </c>
      <c r="W198" s="32">
        <f t="shared" si="24"/>
        <v>0</v>
      </c>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row>
    <row r="199" spans="1:195" s="39" customFormat="1" ht="25.5" x14ac:dyDescent="0.25">
      <c r="A199" s="84" t="s">
        <v>1302</v>
      </c>
      <c r="B199" s="18" t="s">
        <v>935</v>
      </c>
      <c r="C199" s="18" t="s">
        <v>1303</v>
      </c>
      <c r="D199" s="18" t="s">
        <v>1061</v>
      </c>
      <c r="E199" s="37">
        <v>184</v>
      </c>
      <c r="F199" s="109">
        <v>184</v>
      </c>
      <c r="G199" s="109"/>
      <c r="H199" s="18" t="s">
        <v>1067</v>
      </c>
      <c r="I199" s="23"/>
      <c r="J199" s="23"/>
      <c r="K199" s="23"/>
      <c r="L199" s="18"/>
      <c r="M199" s="24">
        <v>6</v>
      </c>
      <c r="N199" s="25">
        <v>3</v>
      </c>
      <c r="O199" s="26">
        <f t="shared" si="20"/>
        <v>184</v>
      </c>
      <c r="P199" s="27">
        <f t="shared" si="25"/>
        <v>184</v>
      </c>
      <c r="Q199" s="28">
        <f t="shared" si="21"/>
        <v>0</v>
      </c>
      <c r="R199" s="29">
        <f t="shared" si="22"/>
        <v>0</v>
      </c>
      <c r="S199" s="30"/>
      <c r="T199" s="31">
        <f t="shared" si="24"/>
        <v>184</v>
      </c>
      <c r="U199" s="32">
        <f t="shared" si="24"/>
        <v>184</v>
      </c>
      <c r="V199" s="32">
        <f t="shared" si="24"/>
        <v>0</v>
      </c>
      <c r="W199" s="32">
        <f t="shared" si="24"/>
        <v>0</v>
      </c>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row>
    <row r="200" spans="1:195" s="39" customFormat="1" ht="25.5" x14ac:dyDescent="0.25">
      <c r="A200" s="84" t="s">
        <v>1304</v>
      </c>
      <c r="B200" s="18" t="s">
        <v>935</v>
      </c>
      <c r="C200" s="18" t="s">
        <v>1305</v>
      </c>
      <c r="D200" s="18" t="s">
        <v>1061</v>
      </c>
      <c r="E200" s="37">
        <v>50</v>
      </c>
      <c r="F200" s="109">
        <v>50</v>
      </c>
      <c r="G200" s="109"/>
      <c r="H200" s="18" t="s">
        <v>1062</v>
      </c>
      <c r="I200" s="23"/>
      <c r="J200" s="23"/>
      <c r="K200" s="23"/>
      <c r="L200" s="18"/>
      <c r="M200" s="24">
        <v>6</v>
      </c>
      <c r="N200" s="25">
        <v>6</v>
      </c>
      <c r="O200" s="26">
        <f t="shared" si="20"/>
        <v>50</v>
      </c>
      <c r="P200" s="27">
        <f t="shared" si="25"/>
        <v>50</v>
      </c>
      <c r="Q200" s="28">
        <f t="shared" si="21"/>
        <v>0</v>
      </c>
      <c r="R200" s="29">
        <f t="shared" si="22"/>
        <v>0</v>
      </c>
      <c r="S200" s="30"/>
      <c r="T200" s="31">
        <f t="shared" si="24"/>
        <v>50</v>
      </c>
      <c r="U200" s="32">
        <f t="shared" si="24"/>
        <v>50</v>
      </c>
      <c r="V200" s="32">
        <f t="shared" si="24"/>
        <v>0</v>
      </c>
      <c r="W200" s="32">
        <f t="shared" si="24"/>
        <v>0</v>
      </c>
    </row>
    <row r="201" spans="1:195" s="39" customFormat="1" ht="25.5" x14ac:dyDescent="0.25">
      <c r="A201" s="84" t="s">
        <v>1306</v>
      </c>
      <c r="B201" s="18" t="s">
        <v>935</v>
      </c>
      <c r="C201" s="18" t="s">
        <v>1307</v>
      </c>
      <c r="D201" s="18" t="s">
        <v>1061</v>
      </c>
      <c r="E201" s="37">
        <v>85</v>
      </c>
      <c r="F201" s="109">
        <v>85</v>
      </c>
      <c r="G201" s="109"/>
      <c r="H201" s="18" t="s">
        <v>1062</v>
      </c>
      <c r="I201" s="23"/>
      <c r="J201" s="23"/>
      <c r="K201" s="23"/>
      <c r="L201" s="18"/>
      <c r="M201" s="24">
        <v>6</v>
      </c>
      <c r="N201" s="25">
        <v>6</v>
      </c>
      <c r="O201" s="26">
        <f t="shared" ref="O201:O264" si="26">IF(N201=1,INT(E201*$S$1*100)/100,E201)</f>
        <v>85</v>
      </c>
      <c r="P201" s="27">
        <f t="shared" si="25"/>
        <v>85</v>
      </c>
      <c r="Q201" s="28">
        <f t="shared" ref="Q201:Q264" si="27">O201-E201</f>
        <v>0</v>
      </c>
      <c r="R201" s="29">
        <f t="shared" ref="R201:R264" si="28">IF(E201&lt;&gt;0,Q201/E201,0)</f>
        <v>0</v>
      </c>
      <c r="S201" s="30"/>
      <c r="T201" s="31">
        <f t="shared" si="24"/>
        <v>85</v>
      </c>
      <c r="U201" s="32">
        <f t="shared" si="24"/>
        <v>85</v>
      </c>
      <c r="V201" s="32">
        <f t="shared" si="24"/>
        <v>0</v>
      </c>
      <c r="W201" s="32">
        <f t="shared" si="24"/>
        <v>0</v>
      </c>
    </row>
    <row r="202" spans="1:195" s="39" customFormat="1" ht="25.5" x14ac:dyDescent="0.25">
      <c r="A202" s="84" t="s">
        <v>1308</v>
      </c>
      <c r="B202" s="18" t="s">
        <v>935</v>
      </c>
      <c r="C202" s="18" t="s">
        <v>1309</v>
      </c>
      <c r="D202" s="18" t="s">
        <v>1061</v>
      </c>
      <c r="E202" s="37">
        <v>45</v>
      </c>
      <c r="F202" s="109">
        <v>45</v>
      </c>
      <c r="G202" s="109"/>
      <c r="H202" s="18" t="s">
        <v>1062</v>
      </c>
      <c r="I202" s="23"/>
      <c r="J202" s="23"/>
      <c r="K202" s="23"/>
      <c r="L202" s="18"/>
      <c r="M202" s="24">
        <v>6</v>
      </c>
      <c r="N202" s="25">
        <v>6</v>
      </c>
      <c r="O202" s="26">
        <f t="shared" si="26"/>
        <v>45</v>
      </c>
      <c r="P202" s="27">
        <f t="shared" si="25"/>
        <v>45</v>
      </c>
      <c r="Q202" s="28">
        <f t="shared" si="27"/>
        <v>0</v>
      </c>
      <c r="R202" s="29">
        <f t="shared" si="28"/>
        <v>0</v>
      </c>
      <c r="S202" s="30"/>
      <c r="T202" s="31">
        <f t="shared" si="24"/>
        <v>45</v>
      </c>
      <c r="U202" s="32">
        <f t="shared" si="24"/>
        <v>45</v>
      </c>
      <c r="V202" s="32">
        <f t="shared" si="24"/>
        <v>0</v>
      </c>
      <c r="W202" s="32">
        <f t="shared" si="24"/>
        <v>0</v>
      </c>
    </row>
    <row r="203" spans="1:195" s="39" customFormat="1" ht="25.5" x14ac:dyDescent="0.25">
      <c r="A203" s="84" t="s">
        <v>1310</v>
      </c>
      <c r="B203" s="18" t="s">
        <v>935</v>
      </c>
      <c r="C203" s="18" t="s">
        <v>1311</v>
      </c>
      <c r="D203" s="18" t="s">
        <v>1061</v>
      </c>
      <c r="E203" s="37">
        <v>15</v>
      </c>
      <c r="F203" s="109">
        <v>15</v>
      </c>
      <c r="G203" s="109"/>
      <c r="H203" s="18" t="s">
        <v>1062</v>
      </c>
      <c r="I203" s="23"/>
      <c r="J203" s="23"/>
      <c r="K203" s="23"/>
      <c r="L203" s="18"/>
      <c r="M203" s="24">
        <v>6</v>
      </c>
      <c r="N203" s="25">
        <v>6</v>
      </c>
      <c r="O203" s="26">
        <f t="shared" si="26"/>
        <v>15</v>
      </c>
      <c r="P203" s="27">
        <f t="shared" si="25"/>
        <v>15</v>
      </c>
      <c r="Q203" s="28">
        <f t="shared" si="27"/>
        <v>0</v>
      </c>
      <c r="R203" s="29">
        <f t="shared" si="28"/>
        <v>0</v>
      </c>
      <c r="S203" s="30"/>
      <c r="T203" s="31">
        <f t="shared" si="24"/>
        <v>15</v>
      </c>
      <c r="U203" s="32">
        <f t="shared" si="24"/>
        <v>15</v>
      </c>
      <c r="V203" s="32">
        <f t="shared" si="24"/>
        <v>0</v>
      </c>
      <c r="W203" s="32">
        <f t="shared" si="24"/>
        <v>0</v>
      </c>
    </row>
    <row r="204" spans="1:195" s="39" customFormat="1" ht="25.5" x14ac:dyDescent="0.25">
      <c r="A204" s="84" t="s">
        <v>1312</v>
      </c>
      <c r="B204" s="18" t="s">
        <v>935</v>
      </c>
      <c r="C204" s="18" t="s">
        <v>1313</v>
      </c>
      <c r="D204" s="18" t="s">
        <v>1061</v>
      </c>
      <c r="E204" s="37">
        <v>20</v>
      </c>
      <c r="F204" s="109">
        <v>20</v>
      </c>
      <c r="G204" s="109"/>
      <c r="H204" s="18" t="s">
        <v>1062</v>
      </c>
      <c r="I204" s="23"/>
      <c r="J204" s="23"/>
      <c r="K204" s="23"/>
      <c r="L204" s="18"/>
      <c r="M204" s="24">
        <v>6</v>
      </c>
      <c r="N204" s="25">
        <v>6</v>
      </c>
      <c r="O204" s="26">
        <f t="shared" si="26"/>
        <v>20</v>
      </c>
      <c r="P204" s="27">
        <f t="shared" si="25"/>
        <v>20</v>
      </c>
      <c r="Q204" s="28">
        <f t="shared" si="27"/>
        <v>0</v>
      </c>
      <c r="R204" s="29">
        <f t="shared" si="28"/>
        <v>0</v>
      </c>
      <c r="S204" s="30"/>
      <c r="T204" s="31">
        <f t="shared" si="24"/>
        <v>20</v>
      </c>
      <c r="U204" s="32">
        <f t="shared" si="24"/>
        <v>20</v>
      </c>
      <c r="V204" s="32">
        <f t="shared" si="24"/>
        <v>0</v>
      </c>
      <c r="W204" s="32">
        <f t="shared" si="24"/>
        <v>0</v>
      </c>
    </row>
    <row r="205" spans="1:195" s="39" customFormat="1" ht="25.5" x14ac:dyDescent="0.25">
      <c r="A205" s="84" t="s">
        <v>1314</v>
      </c>
      <c r="B205" s="18" t="s">
        <v>935</v>
      </c>
      <c r="C205" s="18" t="s">
        <v>1315</v>
      </c>
      <c r="D205" s="18" t="s">
        <v>1061</v>
      </c>
      <c r="E205" s="37">
        <v>165</v>
      </c>
      <c r="F205" s="109">
        <v>165</v>
      </c>
      <c r="G205" s="109"/>
      <c r="H205" s="18" t="s">
        <v>1062</v>
      </c>
      <c r="I205" s="23"/>
      <c r="J205" s="23"/>
      <c r="K205" s="23"/>
      <c r="L205" s="18"/>
      <c r="M205" s="24">
        <v>6</v>
      </c>
      <c r="N205" s="25">
        <v>6</v>
      </c>
      <c r="O205" s="26">
        <f t="shared" si="26"/>
        <v>165</v>
      </c>
      <c r="P205" s="27">
        <f t="shared" si="25"/>
        <v>165</v>
      </c>
      <c r="Q205" s="28">
        <f t="shared" si="27"/>
        <v>0</v>
      </c>
      <c r="R205" s="29">
        <f t="shared" si="28"/>
        <v>0</v>
      </c>
      <c r="S205" s="30"/>
      <c r="T205" s="31">
        <f t="shared" si="24"/>
        <v>165</v>
      </c>
      <c r="U205" s="32">
        <f t="shared" si="24"/>
        <v>165</v>
      </c>
      <c r="V205" s="32">
        <f t="shared" si="24"/>
        <v>0</v>
      </c>
      <c r="W205" s="32">
        <f t="shared" si="24"/>
        <v>0</v>
      </c>
    </row>
    <row r="206" spans="1:195" s="39" customFormat="1" ht="25.5" x14ac:dyDescent="0.25">
      <c r="A206" s="84" t="s">
        <v>1316</v>
      </c>
      <c r="B206" s="18" t="s">
        <v>935</v>
      </c>
      <c r="C206" s="18" t="s">
        <v>1317</v>
      </c>
      <c r="D206" s="18" t="s">
        <v>1061</v>
      </c>
      <c r="E206" s="37">
        <v>33</v>
      </c>
      <c r="F206" s="109">
        <v>33</v>
      </c>
      <c r="G206" s="109"/>
      <c r="H206" s="18" t="s">
        <v>1062</v>
      </c>
      <c r="I206" s="23"/>
      <c r="J206" s="23"/>
      <c r="K206" s="23"/>
      <c r="L206" s="18"/>
      <c r="M206" s="24">
        <v>6</v>
      </c>
      <c r="N206" s="25">
        <v>6</v>
      </c>
      <c r="O206" s="26">
        <f t="shared" si="26"/>
        <v>33</v>
      </c>
      <c r="P206" s="27">
        <f t="shared" si="25"/>
        <v>33</v>
      </c>
      <c r="Q206" s="28">
        <f t="shared" si="27"/>
        <v>0</v>
      </c>
      <c r="R206" s="29">
        <f t="shared" si="28"/>
        <v>0</v>
      </c>
      <c r="S206" s="30"/>
      <c r="T206" s="31">
        <f t="shared" si="24"/>
        <v>33</v>
      </c>
      <c r="U206" s="32">
        <f t="shared" si="24"/>
        <v>33</v>
      </c>
      <c r="V206" s="32">
        <f t="shared" si="24"/>
        <v>0</v>
      </c>
      <c r="W206" s="32">
        <f t="shared" si="24"/>
        <v>0</v>
      </c>
    </row>
    <row r="207" spans="1:195" s="39" customFormat="1" ht="25.5" x14ac:dyDescent="0.25">
      <c r="A207" s="84" t="s">
        <v>1318</v>
      </c>
      <c r="B207" s="18" t="s">
        <v>935</v>
      </c>
      <c r="C207" s="18" t="s">
        <v>1319</v>
      </c>
      <c r="D207" s="18" t="s">
        <v>1061</v>
      </c>
      <c r="E207" s="37">
        <v>150</v>
      </c>
      <c r="F207" s="109">
        <v>150</v>
      </c>
      <c r="G207" s="109"/>
      <c r="H207" s="18" t="s">
        <v>1062</v>
      </c>
      <c r="I207" s="23"/>
      <c r="J207" s="23"/>
      <c r="K207" s="23"/>
      <c r="L207" s="18"/>
      <c r="M207" s="24">
        <v>6</v>
      </c>
      <c r="N207" s="25">
        <v>6</v>
      </c>
      <c r="O207" s="26">
        <f t="shared" si="26"/>
        <v>150</v>
      </c>
      <c r="P207" s="27">
        <f t="shared" si="25"/>
        <v>150</v>
      </c>
      <c r="Q207" s="28">
        <f t="shared" si="27"/>
        <v>0</v>
      </c>
      <c r="R207" s="29">
        <f t="shared" si="28"/>
        <v>0</v>
      </c>
      <c r="S207" s="30"/>
      <c r="T207" s="31">
        <f t="shared" si="24"/>
        <v>150</v>
      </c>
      <c r="U207" s="32">
        <f t="shared" si="24"/>
        <v>150</v>
      </c>
      <c r="V207" s="32">
        <f t="shared" si="24"/>
        <v>0</v>
      </c>
      <c r="W207" s="32">
        <f t="shared" si="24"/>
        <v>0</v>
      </c>
    </row>
    <row r="208" spans="1:195" s="39" customFormat="1" ht="25.5" x14ac:dyDescent="0.25">
      <c r="A208" s="84" t="s">
        <v>1320</v>
      </c>
      <c r="B208" s="18" t="s">
        <v>935</v>
      </c>
      <c r="C208" s="18" t="s">
        <v>1321</v>
      </c>
      <c r="D208" s="18" t="s">
        <v>1061</v>
      </c>
      <c r="E208" s="20">
        <v>21</v>
      </c>
      <c r="F208" s="109">
        <v>21</v>
      </c>
      <c r="G208" s="109"/>
      <c r="H208" s="18" t="s">
        <v>1062</v>
      </c>
      <c r="I208" s="23"/>
      <c r="J208" s="23"/>
      <c r="K208" s="23"/>
      <c r="L208" s="18"/>
      <c r="M208" s="24">
        <v>6</v>
      </c>
      <c r="N208" s="25">
        <v>6</v>
      </c>
      <c r="O208" s="26">
        <f t="shared" si="26"/>
        <v>21</v>
      </c>
      <c r="P208" s="27">
        <f t="shared" si="25"/>
        <v>21</v>
      </c>
      <c r="Q208" s="28">
        <f t="shared" si="27"/>
        <v>0</v>
      </c>
      <c r="R208" s="29">
        <f t="shared" si="28"/>
        <v>0</v>
      </c>
      <c r="S208" s="30"/>
      <c r="T208" s="31">
        <f t="shared" ref="T208:W239" si="29">O208</f>
        <v>21</v>
      </c>
      <c r="U208" s="32">
        <f t="shared" si="29"/>
        <v>21</v>
      </c>
      <c r="V208" s="32">
        <f t="shared" si="29"/>
        <v>0</v>
      </c>
      <c r="W208" s="32">
        <f t="shared" si="29"/>
        <v>0</v>
      </c>
    </row>
    <row r="209" spans="1:195" s="39" customFormat="1" ht="25.5" x14ac:dyDescent="0.25">
      <c r="A209" s="84" t="s">
        <v>1322</v>
      </c>
      <c r="B209" s="18" t="s">
        <v>935</v>
      </c>
      <c r="C209" s="18" t="s">
        <v>1323</v>
      </c>
      <c r="D209" s="18" t="s">
        <v>1061</v>
      </c>
      <c r="E209" s="20">
        <v>21</v>
      </c>
      <c r="F209" s="109">
        <v>21</v>
      </c>
      <c r="G209" s="109"/>
      <c r="H209" s="18" t="s">
        <v>1062</v>
      </c>
      <c r="I209" s="23"/>
      <c r="J209" s="23"/>
      <c r="K209" s="23"/>
      <c r="L209" s="18"/>
      <c r="M209" s="24">
        <v>6</v>
      </c>
      <c r="N209" s="25">
        <v>6</v>
      </c>
      <c r="O209" s="26">
        <f t="shared" si="26"/>
        <v>21</v>
      </c>
      <c r="P209" s="27">
        <f t="shared" si="25"/>
        <v>21</v>
      </c>
      <c r="Q209" s="28">
        <f t="shared" si="27"/>
        <v>0</v>
      </c>
      <c r="R209" s="29">
        <f t="shared" si="28"/>
        <v>0</v>
      </c>
      <c r="S209" s="30"/>
      <c r="T209" s="31">
        <f t="shared" si="29"/>
        <v>21</v>
      </c>
      <c r="U209" s="32">
        <f t="shared" si="29"/>
        <v>21</v>
      </c>
      <c r="V209" s="32">
        <f t="shared" si="29"/>
        <v>0</v>
      </c>
      <c r="W209" s="32">
        <f t="shared" si="29"/>
        <v>0</v>
      </c>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row>
    <row r="210" spans="1:195" s="39" customFormat="1" ht="25.5" x14ac:dyDescent="0.25">
      <c r="A210" s="84" t="s">
        <v>1324</v>
      </c>
      <c r="B210" s="18" t="s">
        <v>935</v>
      </c>
      <c r="C210" s="18" t="s">
        <v>1325</v>
      </c>
      <c r="D210" s="18" t="s">
        <v>1061</v>
      </c>
      <c r="E210" s="20">
        <v>35</v>
      </c>
      <c r="F210" s="109">
        <v>35</v>
      </c>
      <c r="G210" s="109"/>
      <c r="H210" s="18" t="s">
        <v>1067</v>
      </c>
      <c r="I210" s="23"/>
      <c r="J210" s="23"/>
      <c r="K210" s="23"/>
      <c r="L210" s="18"/>
      <c r="M210" s="24">
        <v>6</v>
      </c>
      <c r="N210" s="25">
        <v>3</v>
      </c>
      <c r="O210" s="26">
        <f t="shared" si="26"/>
        <v>35</v>
      </c>
      <c r="P210" s="27">
        <f t="shared" si="25"/>
        <v>35</v>
      </c>
      <c r="Q210" s="28">
        <f t="shared" si="27"/>
        <v>0</v>
      </c>
      <c r="R210" s="29">
        <f t="shared" si="28"/>
        <v>0</v>
      </c>
      <c r="S210" s="79"/>
      <c r="T210" s="31">
        <f t="shared" si="29"/>
        <v>35</v>
      </c>
      <c r="U210" s="32">
        <f t="shared" si="29"/>
        <v>35</v>
      </c>
      <c r="V210" s="32">
        <f t="shared" si="29"/>
        <v>0</v>
      </c>
      <c r="W210" s="32">
        <f t="shared" si="29"/>
        <v>0</v>
      </c>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row>
    <row r="211" spans="1:195" s="39" customFormat="1" ht="25.5" x14ac:dyDescent="0.25">
      <c r="A211" s="84" t="s">
        <v>1326</v>
      </c>
      <c r="B211" s="18" t="s">
        <v>935</v>
      </c>
      <c r="C211" s="18" t="s">
        <v>1327</v>
      </c>
      <c r="D211" s="18" t="s">
        <v>1061</v>
      </c>
      <c r="E211" s="20">
        <v>183</v>
      </c>
      <c r="F211" s="109">
        <v>183</v>
      </c>
      <c r="G211" s="109"/>
      <c r="H211" s="18" t="s">
        <v>1062</v>
      </c>
      <c r="I211" s="23"/>
      <c r="J211" s="23"/>
      <c r="K211" s="23"/>
      <c r="L211" s="18"/>
      <c r="M211" s="24">
        <v>6</v>
      </c>
      <c r="N211" s="25">
        <v>6</v>
      </c>
      <c r="O211" s="26">
        <f t="shared" si="26"/>
        <v>183</v>
      </c>
      <c r="P211" s="27">
        <f t="shared" si="25"/>
        <v>183</v>
      </c>
      <c r="Q211" s="28">
        <f t="shared" si="27"/>
        <v>0</v>
      </c>
      <c r="R211" s="29">
        <f t="shared" si="28"/>
        <v>0</v>
      </c>
      <c r="S211" s="30"/>
      <c r="T211" s="31">
        <f t="shared" si="29"/>
        <v>183</v>
      </c>
      <c r="U211" s="32">
        <f t="shared" si="29"/>
        <v>183</v>
      </c>
      <c r="V211" s="32">
        <f t="shared" si="29"/>
        <v>0</v>
      </c>
      <c r="W211" s="32">
        <f t="shared" si="29"/>
        <v>0</v>
      </c>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row>
    <row r="212" spans="1:195" s="39" customFormat="1" ht="25.5" x14ac:dyDescent="0.25">
      <c r="A212" s="84" t="s">
        <v>1328</v>
      </c>
      <c r="B212" s="18" t="s">
        <v>935</v>
      </c>
      <c r="C212" s="18" t="s">
        <v>1329</v>
      </c>
      <c r="D212" s="18" t="s">
        <v>1061</v>
      </c>
      <c r="E212" s="20">
        <v>16</v>
      </c>
      <c r="F212" s="109">
        <v>16</v>
      </c>
      <c r="G212" s="109"/>
      <c r="H212" s="18" t="s">
        <v>1062</v>
      </c>
      <c r="I212" s="23"/>
      <c r="J212" s="23"/>
      <c r="K212" s="23"/>
      <c r="L212" s="18"/>
      <c r="M212" s="24">
        <v>6</v>
      </c>
      <c r="N212" s="25">
        <v>6</v>
      </c>
      <c r="O212" s="26">
        <f t="shared" si="26"/>
        <v>16</v>
      </c>
      <c r="P212" s="27">
        <f t="shared" si="25"/>
        <v>16</v>
      </c>
      <c r="Q212" s="28">
        <f t="shared" si="27"/>
        <v>0</v>
      </c>
      <c r="R212" s="29">
        <f t="shared" si="28"/>
        <v>0</v>
      </c>
      <c r="S212" s="30"/>
      <c r="T212" s="31">
        <f t="shared" si="29"/>
        <v>16</v>
      </c>
      <c r="U212" s="32">
        <f t="shared" si="29"/>
        <v>16</v>
      </c>
      <c r="V212" s="32">
        <f t="shared" si="29"/>
        <v>0</v>
      </c>
      <c r="W212" s="32">
        <f t="shared" si="29"/>
        <v>0</v>
      </c>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row>
    <row r="213" spans="1:195" s="39" customFormat="1" ht="25.5" x14ac:dyDescent="0.25">
      <c r="A213" s="84" t="s">
        <v>1330</v>
      </c>
      <c r="B213" s="18" t="s">
        <v>935</v>
      </c>
      <c r="C213" s="18" t="s">
        <v>1331</v>
      </c>
      <c r="D213" s="18" t="s">
        <v>1061</v>
      </c>
      <c r="E213" s="20">
        <v>31</v>
      </c>
      <c r="F213" s="109">
        <v>31</v>
      </c>
      <c r="G213" s="109"/>
      <c r="H213" s="18" t="s">
        <v>1067</v>
      </c>
      <c r="I213" s="23"/>
      <c r="J213" s="23"/>
      <c r="K213" s="23"/>
      <c r="L213" s="18"/>
      <c r="M213" s="24">
        <v>6</v>
      </c>
      <c r="N213" s="25">
        <v>3</v>
      </c>
      <c r="O213" s="26">
        <f t="shared" si="26"/>
        <v>31</v>
      </c>
      <c r="P213" s="27">
        <f t="shared" si="25"/>
        <v>31</v>
      </c>
      <c r="Q213" s="28">
        <f t="shared" si="27"/>
        <v>0</v>
      </c>
      <c r="R213" s="29">
        <f t="shared" si="28"/>
        <v>0</v>
      </c>
      <c r="S213" s="30"/>
      <c r="T213" s="31">
        <f t="shared" si="29"/>
        <v>31</v>
      </c>
      <c r="U213" s="32">
        <f t="shared" si="29"/>
        <v>31</v>
      </c>
      <c r="V213" s="32">
        <f t="shared" si="29"/>
        <v>0</v>
      </c>
      <c r="W213" s="32">
        <f t="shared" si="29"/>
        <v>0</v>
      </c>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row>
    <row r="214" spans="1:195" s="39" customFormat="1" ht="25.5" x14ac:dyDescent="0.25">
      <c r="A214" s="84" t="s">
        <v>1332</v>
      </c>
      <c r="B214" s="18" t="s">
        <v>935</v>
      </c>
      <c r="C214" s="18" t="s">
        <v>1333</v>
      </c>
      <c r="D214" s="18" t="s">
        <v>1061</v>
      </c>
      <c r="E214" s="20">
        <v>20</v>
      </c>
      <c r="F214" s="109">
        <v>20</v>
      </c>
      <c r="G214" s="109"/>
      <c r="H214" s="18" t="s">
        <v>1067</v>
      </c>
      <c r="I214" s="23"/>
      <c r="J214" s="23"/>
      <c r="K214" s="23"/>
      <c r="L214" s="18"/>
      <c r="M214" s="24">
        <v>6</v>
      </c>
      <c r="N214" s="25">
        <v>3</v>
      </c>
      <c r="O214" s="26">
        <f t="shared" si="26"/>
        <v>20</v>
      </c>
      <c r="P214" s="27">
        <f t="shared" si="25"/>
        <v>20</v>
      </c>
      <c r="Q214" s="28">
        <f t="shared" si="27"/>
        <v>0</v>
      </c>
      <c r="R214" s="29">
        <f t="shared" si="28"/>
        <v>0</v>
      </c>
      <c r="S214" s="30"/>
      <c r="T214" s="31">
        <f t="shared" si="29"/>
        <v>20</v>
      </c>
      <c r="U214" s="32">
        <f t="shared" si="29"/>
        <v>20</v>
      </c>
      <c r="V214" s="32">
        <f t="shared" si="29"/>
        <v>0</v>
      </c>
      <c r="W214" s="32">
        <f t="shared" si="29"/>
        <v>0</v>
      </c>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row>
    <row r="215" spans="1:195" s="39" customFormat="1" ht="25.5" x14ac:dyDescent="0.25">
      <c r="A215" s="84" t="s">
        <v>1334</v>
      </c>
      <c r="B215" s="18" t="s">
        <v>935</v>
      </c>
      <c r="C215" s="18" t="s">
        <v>1335</v>
      </c>
      <c r="D215" s="18" t="s">
        <v>1061</v>
      </c>
      <c r="E215" s="20">
        <v>20</v>
      </c>
      <c r="F215" s="109">
        <v>20</v>
      </c>
      <c r="G215" s="109"/>
      <c r="H215" s="18" t="s">
        <v>1062</v>
      </c>
      <c r="I215" s="23"/>
      <c r="J215" s="23"/>
      <c r="K215" s="23"/>
      <c r="L215" s="18"/>
      <c r="M215" s="24">
        <v>6</v>
      </c>
      <c r="N215" s="25">
        <v>6</v>
      </c>
      <c r="O215" s="26">
        <f t="shared" si="26"/>
        <v>20</v>
      </c>
      <c r="P215" s="27">
        <f t="shared" si="25"/>
        <v>20</v>
      </c>
      <c r="Q215" s="28">
        <f t="shared" si="27"/>
        <v>0</v>
      </c>
      <c r="R215" s="29">
        <f t="shared" si="28"/>
        <v>0</v>
      </c>
      <c r="S215" s="30"/>
      <c r="T215" s="31">
        <f t="shared" si="29"/>
        <v>20</v>
      </c>
      <c r="U215" s="32">
        <f t="shared" si="29"/>
        <v>20</v>
      </c>
      <c r="V215" s="32">
        <f t="shared" si="29"/>
        <v>0</v>
      </c>
      <c r="W215" s="32">
        <f t="shared" si="29"/>
        <v>0</v>
      </c>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row>
    <row r="216" spans="1:195" s="39" customFormat="1" ht="25.5" x14ac:dyDescent="0.25">
      <c r="A216" s="84" t="s">
        <v>1336</v>
      </c>
      <c r="B216" s="18" t="s">
        <v>935</v>
      </c>
      <c r="C216" s="18" t="s">
        <v>1337</v>
      </c>
      <c r="D216" s="18" t="s">
        <v>1061</v>
      </c>
      <c r="E216" s="20">
        <v>184</v>
      </c>
      <c r="F216" s="109">
        <v>184</v>
      </c>
      <c r="G216" s="109"/>
      <c r="H216" s="18" t="s">
        <v>1067</v>
      </c>
      <c r="I216" s="23"/>
      <c r="J216" s="23"/>
      <c r="K216" s="23"/>
      <c r="L216" s="18"/>
      <c r="M216" s="24">
        <v>6</v>
      </c>
      <c r="N216" s="25">
        <v>3</v>
      </c>
      <c r="O216" s="26">
        <f t="shared" si="26"/>
        <v>184</v>
      </c>
      <c r="P216" s="27">
        <f t="shared" si="25"/>
        <v>184</v>
      </c>
      <c r="Q216" s="28">
        <f t="shared" si="27"/>
        <v>0</v>
      </c>
      <c r="R216" s="29">
        <f t="shared" si="28"/>
        <v>0</v>
      </c>
      <c r="S216" s="30"/>
      <c r="T216" s="31">
        <f t="shared" si="29"/>
        <v>184</v>
      </c>
      <c r="U216" s="32">
        <f t="shared" si="29"/>
        <v>184</v>
      </c>
      <c r="V216" s="32">
        <f t="shared" si="29"/>
        <v>0</v>
      </c>
      <c r="W216" s="32">
        <f t="shared" si="29"/>
        <v>0</v>
      </c>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row>
    <row r="217" spans="1:195" s="39" customFormat="1" ht="25.5" x14ac:dyDescent="0.25">
      <c r="A217" s="84" t="s">
        <v>1338</v>
      </c>
      <c r="B217" s="18" t="s">
        <v>935</v>
      </c>
      <c r="C217" s="18" t="s">
        <v>1339</v>
      </c>
      <c r="D217" s="18" t="s">
        <v>1061</v>
      </c>
      <c r="E217" s="20">
        <v>21</v>
      </c>
      <c r="F217" s="109">
        <v>21</v>
      </c>
      <c r="G217" s="109"/>
      <c r="H217" s="18" t="s">
        <v>1067</v>
      </c>
      <c r="I217" s="23"/>
      <c r="J217" s="23"/>
      <c r="K217" s="23"/>
      <c r="L217" s="18"/>
      <c r="M217" s="24">
        <v>6</v>
      </c>
      <c r="N217" s="25">
        <v>3</v>
      </c>
      <c r="O217" s="26">
        <f t="shared" si="26"/>
        <v>21</v>
      </c>
      <c r="P217" s="27">
        <f t="shared" si="25"/>
        <v>21</v>
      </c>
      <c r="Q217" s="28">
        <f t="shared" si="27"/>
        <v>0</v>
      </c>
      <c r="R217" s="29">
        <f t="shared" si="28"/>
        <v>0</v>
      </c>
      <c r="S217" s="30"/>
      <c r="T217" s="31">
        <f t="shared" si="29"/>
        <v>21</v>
      </c>
      <c r="U217" s="32">
        <f t="shared" si="29"/>
        <v>21</v>
      </c>
      <c r="V217" s="32">
        <f t="shared" si="29"/>
        <v>0</v>
      </c>
      <c r="W217" s="32">
        <f t="shared" si="29"/>
        <v>0</v>
      </c>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row>
    <row r="218" spans="1:195" s="39" customFormat="1" ht="25.5" x14ac:dyDescent="0.25">
      <c r="A218" s="84" t="s">
        <v>1340</v>
      </c>
      <c r="B218" s="18" t="s">
        <v>935</v>
      </c>
      <c r="C218" s="18" t="s">
        <v>1341</v>
      </c>
      <c r="D218" s="18" t="s">
        <v>1061</v>
      </c>
      <c r="E218" s="20">
        <v>21</v>
      </c>
      <c r="F218" s="109">
        <v>21</v>
      </c>
      <c r="G218" s="34"/>
      <c r="H218" s="18" t="s">
        <v>1100</v>
      </c>
      <c r="I218" s="23"/>
      <c r="J218" s="23"/>
      <c r="K218" s="23"/>
      <c r="L218" s="18"/>
      <c r="M218" s="24">
        <v>6</v>
      </c>
      <c r="N218" s="25">
        <v>6</v>
      </c>
      <c r="O218" s="26">
        <f t="shared" si="26"/>
        <v>21</v>
      </c>
      <c r="P218" s="27">
        <f t="shared" si="25"/>
        <v>21</v>
      </c>
      <c r="Q218" s="28">
        <f t="shared" si="27"/>
        <v>0</v>
      </c>
      <c r="R218" s="29">
        <f t="shared" si="28"/>
        <v>0</v>
      </c>
      <c r="S218" s="74"/>
      <c r="T218" s="31">
        <f t="shared" si="29"/>
        <v>21</v>
      </c>
      <c r="U218" s="32">
        <f t="shared" si="29"/>
        <v>21</v>
      </c>
      <c r="V218" s="32">
        <f t="shared" si="29"/>
        <v>0</v>
      </c>
      <c r="W218" s="32">
        <f t="shared" si="29"/>
        <v>0</v>
      </c>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row>
    <row r="219" spans="1:195" s="39" customFormat="1" ht="25.5" x14ac:dyDescent="0.25">
      <c r="A219" s="84" t="s">
        <v>1342</v>
      </c>
      <c r="B219" s="18" t="s">
        <v>935</v>
      </c>
      <c r="C219" s="18" t="s">
        <v>1343</v>
      </c>
      <c r="D219" s="18" t="s">
        <v>1061</v>
      </c>
      <c r="E219" s="20">
        <v>31</v>
      </c>
      <c r="F219" s="109">
        <v>31</v>
      </c>
      <c r="G219" s="109"/>
      <c r="H219" s="18" t="s">
        <v>1062</v>
      </c>
      <c r="I219" s="23"/>
      <c r="J219" s="23"/>
      <c r="K219" s="23"/>
      <c r="L219" s="18"/>
      <c r="M219" s="24">
        <v>6</v>
      </c>
      <c r="N219" s="25">
        <v>6</v>
      </c>
      <c r="O219" s="26">
        <f t="shared" si="26"/>
        <v>31</v>
      </c>
      <c r="P219" s="27">
        <f t="shared" si="25"/>
        <v>31</v>
      </c>
      <c r="Q219" s="28">
        <f t="shared" si="27"/>
        <v>0</v>
      </c>
      <c r="R219" s="29">
        <f t="shared" si="28"/>
        <v>0</v>
      </c>
      <c r="S219" s="30"/>
      <c r="T219" s="31">
        <f t="shared" si="29"/>
        <v>31</v>
      </c>
      <c r="U219" s="32">
        <f t="shared" si="29"/>
        <v>31</v>
      </c>
      <c r="V219" s="32">
        <f t="shared" si="29"/>
        <v>0</v>
      </c>
      <c r="W219" s="32">
        <f t="shared" si="29"/>
        <v>0</v>
      </c>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row>
    <row r="220" spans="1:195" s="39" customFormat="1" ht="25.5" x14ac:dyDescent="0.25">
      <c r="A220" s="84" t="s">
        <v>1344</v>
      </c>
      <c r="B220" s="18" t="s">
        <v>935</v>
      </c>
      <c r="C220" s="18" t="s">
        <v>1345</v>
      </c>
      <c r="D220" s="18" t="s">
        <v>1061</v>
      </c>
      <c r="E220" s="20">
        <v>25</v>
      </c>
      <c r="F220" s="109">
        <v>25</v>
      </c>
      <c r="G220" s="109"/>
      <c r="H220" s="18" t="s">
        <v>1067</v>
      </c>
      <c r="I220" s="23"/>
      <c r="J220" s="23"/>
      <c r="K220" s="23"/>
      <c r="L220" s="18"/>
      <c r="M220" s="24">
        <v>6</v>
      </c>
      <c r="N220" s="25">
        <v>3</v>
      </c>
      <c r="O220" s="26">
        <f t="shared" si="26"/>
        <v>25</v>
      </c>
      <c r="P220" s="27">
        <f t="shared" si="25"/>
        <v>25</v>
      </c>
      <c r="Q220" s="28">
        <f t="shared" si="27"/>
        <v>0</v>
      </c>
      <c r="R220" s="29">
        <f t="shared" si="28"/>
        <v>0</v>
      </c>
      <c r="S220" s="30"/>
      <c r="T220" s="31">
        <f t="shared" si="29"/>
        <v>25</v>
      </c>
      <c r="U220" s="32">
        <f t="shared" si="29"/>
        <v>25</v>
      </c>
      <c r="V220" s="32">
        <f t="shared" si="29"/>
        <v>0</v>
      </c>
      <c r="W220" s="32">
        <f t="shared" si="29"/>
        <v>0</v>
      </c>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row>
    <row r="221" spans="1:195" s="39" customFormat="1" ht="25.5" x14ac:dyDescent="0.25">
      <c r="A221" s="84" t="s">
        <v>1346</v>
      </c>
      <c r="B221" s="18" t="s">
        <v>935</v>
      </c>
      <c r="C221" s="18" t="s">
        <v>1347</v>
      </c>
      <c r="D221" s="18" t="s">
        <v>1061</v>
      </c>
      <c r="E221" s="20">
        <v>10</v>
      </c>
      <c r="F221" s="109">
        <v>10</v>
      </c>
      <c r="G221" s="109"/>
      <c r="H221" s="18" t="s">
        <v>1062</v>
      </c>
      <c r="I221" s="23"/>
      <c r="J221" s="23"/>
      <c r="K221" s="23"/>
      <c r="L221" s="18"/>
      <c r="M221" s="24">
        <v>6</v>
      </c>
      <c r="N221" s="25">
        <v>6</v>
      </c>
      <c r="O221" s="26">
        <f t="shared" si="26"/>
        <v>10</v>
      </c>
      <c r="P221" s="27">
        <f t="shared" si="25"/>
        <v>10</v>
      </c>
      <c r="Q221" s="28">
        <f t="shared" si="27"/>
        <v>0</v>
      </c>
      <c r="R221" s="29">
        <f t="shared" si="28"/>
        <v>0</v>
      </c>
      <c r="S221" s="30"/>
      <c r="T221" s="31">
        <f t="shared" si="29"/>
        <v>10</v>
      </c>
      <c r="U221" s="32">
        <f t="shared" si="29"/>
        <v>10</v>
      </c>
      <c r="V221" s="32">
        <f t="shared" si="29"/>
        <v>0</v>
      </c>
      <c r="W221" s="32">
        <f t="shared" si="29"/>
        <v>0</v>
      </c>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row>
    <row r="222" spans="1:195" s="39" customFormat="1" ht="25.5" x14ac:dyDescent="0.25">
      <c r="A222" s="84" t="s">
        <v>1348</v>
      </c>
      <c r="B222" s="18" t="s">
        <v>935</v>
      </c>
      <c r="C222" s="18" t="s">
        <v>1349</v>
      </c>
      <c r="D222" s="18" t="s">
        <v>1061</v>
      </c>
      <c r="E222" s="20">
        <v>10</v>
      </c>
      <c r="F222" s="109">
        <v>10</v>
      </c>
      <c r="G222" s="109"/>
      <c r="H222" s="18" t="s">
        <v>1062</v>
      </c>
      <c r="I222" s="23"/>
      <c r="J222" s="23"/>
      <c r="K222" s="23"/>
      <c r="L222" s="18"/>
      <c r="M222" s="24">
        <v>6</v>
      </c>
      <c r="N222" s="25">
        <v>6</v>
      </c>
      <c r="O222" s="26">
        <f t="shared" si="26"/>
        <v>10</v>
      </c>
      <c r="P222" s="27">
        <f t="shared" si="25"/>
        <v>10</v>
      </c>
      <c r="Q222" s="28">
        <f t="shared" si="27"/>
        <v>0</v>
      </c>
      <c r="R222" s="29">
        <f t="shared" si="28"/>
        <v>0</v>
      </c>
      <c r="S222" s="30"/>
      <c r="T222" s="31">
        <f t="shared" si="29"/>
        <v>10</v>
      </c>
      <c r="U222" s="32">
        <f t="shared" si="29"/>
        <v>10</v>
      </c>
      <c r="V222" s="32">
        <f t="shared" si="29"/>
        <v>0</v>
      </c>
      <c r="W222" s="32">
        <f t="shared" si="29"/>
        <v>0</v>
      </c>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row>
    <row r="223" spans="1:195" s="39" customFormat="1" ht="25.5" x14ac:dyDescent="0.25">
      <c r="A223" s="84" t="s">
        <v>1350</v>
      </c>
      <c r="B223" s="18" t="s">
        <v>935</v>
      </c>
      <c r="C223" s="18" t="s">
        <v>1351</v>
      </c>
      <c r="D223" s="18" t="s">
        <v>1061</v>
      </c>
      <c r="E223" s="20">
        <v>120</v>
      </c>
      <c r="F223" s="109">
        <v>120</v>
      </c>
      <c r="G223" s="109"/>
      <c r="H223" s="18" t="s">
        <v>1067</v>
      </c>
      <c r="I223" s="23"/>
      <c r="J223" s="23"/>
      <c r="K223" s="23"/>
      <c r="L223" s="18"/>
      <c r="M223" s="24">
        <v>6</v>
      </c>
      <c r="N223" s="25">
        <v>3</v>
      </c>
      <c r="O223" s="26">
        <f t="shared" si="26"/>
        <v>120</v>
      </c>
      <c r="P223" s="27">
        <f t="shared" si="25"/>
        <v>120</v>
      </c>
      <c r="Q223" s="28">
        <f t="shared" si="27"/>
        <v>0</v>
      </c>
      <c r="R223" s="29">
        <f t="shared" si="28"/>
        <v>0</v>
      </c>
      <c r="S223" s="30"/>
      <c r="T223" s="31">
        <f t="shared" si="29"/>
        <v>120</v>
      </c>
      <c r="U223" s="32">
        <f t="shared" si="29"/>
        <v>120</v>
      </c>
      <c r="V223" s="32">
        <f t="shared" si="29"/>
        <v>0</v>
      </c>
      <c r="W223" s="32">
        <f t="shared" si="29"/>
        <v>0</v>
      </c>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row>
    <row r="224" spans="1:195" ht="25.5" x14ac:dyDescent="0.25">
      <c r="A224" s="84" t="s">
        <v>1352</v>
      </c>
      <c r="B224" s="18" t="s">
        <v>935</v>
      </c>
      <c r="C224" s="18" t="s">
        <v>1353</v>
      </c>
      <c r="D224" s="18" t="s">
        <v>1061</v>
      </c>
      <c r="E224" s="20">
        <v>137</v>
      </c>
      <c r="F224" s="109">
        <v>137</v>
      </c>
      <c r="G224" s="109"/>
      <c r="H224" s="18" t="s">
        <v>1062</v>
      </c>
      <c r="K224" s="23"/>
      <c r="M224" s="24">
        <v>6</v>
      </c>
      <c r="N224" s="25">
        <v>6</v>
      </c>
      <c r="O224" s="26">
        <f t="shared" si="26"/>
        <v>137</v>
      </c>
      <c r="P224" s="27">
        <f t="shared" si="25"/>
        <v>137</v>
      </c>
      <c r="Q224" s="28">
        <f t="shared" si="27"/>
        <v>0</v>
      </c>
      <c r="R224" s="29">
        <f t="shared" si="28"/>
        <v>0</v>
      </c>
      <c r="T224" s="31">
        <f t="shared" si="29"/>
        <v>137</v>
      </c>
      <c r="U224" s="32">
        <f t="shared" si="29"/>
        <v>137</v>
      </c>
      <c r="V224" s="32">
        <f t="shared" si="29"/>
        <v>0</v>
      </c>
      <c r="W224" s="32">
        <f t="shared" si="29"/>
        <v>0</v>
      </c>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row>
    <row r="225" spans="1:195" ht="25.5" x14ac:dyDescent="0.25">
      <c r="A225" s="84" t="s">
        <v>1354</v>
      </c>
      <c r="B225" s="18" t="s">
        <v>935</v>
      </c>
      <c r="C225" s="18" t="s">
        <v>1355</v>
      </c>
      <c r="D225" s="18" t="s">
        <v>1061</v>
      </c>
      <c r="E225" s="20">
        <v>137</v>
      </c>
      <c r="F225" s="109">
        <v>137</v>
      </c>
      <c r="G225" s="109"/>
      <c r="H225" s="18" t="s">
        <v>1062</v>
      </c>
      <c r="K225" s="23"/>
      <c r="M225" s="24">
        <v>6</v>
      </c>
      <c r="N225" s="25">
        <v>6</v>
      </c>
      <c r="O225" s="26">
        <f t="shared" si="26"/>
        <v>137</v>
      </c>
      <c r="P225" s="27">
        <f t="shared" si="25"/>
        <v>137</v>
      </c>
      <c r="Q225" s="28">
        <f t="shared" si="27"/>
        <v>0</v>
      </c>
      <c r="R225" s="29">
        <f t="shared" si="28"/>
        <v>0</v>
      </c>
      <c r="T225" s="31">
        <f t="shared" si="29"/>
        <v>137</v>
      </c>
      <c r="U225" s="32">
        <f t="shared" si="29"/>
        <v>137</v>
      </c>
      <c r="V225" s="32">
        <f t="shared" si="29"/>
        <v>0</v>
      </c>
      <c r="W225" s="32">
        <f t="shared" si="29"/>
        <v>0</v>
      </c>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row>
    <row r="226" spans="1:195" ht="25.5" x14ac:dyDescent="0.25">
      <c r="A226" s="84" t="s">
        <v>1356</v>
      </c>
      <c r="B226" s="18" t="s">
        <v>935</v>
      </c>
      <c r="C226" s="18" t="s">
        <v>1357</v>
      </c>
      <c r="D226" s="18" t="s">
        <v>1061</v>
      </c>
      <c r="E226" s="20">
        <v>137</v>
      </c>
      <c r="F226" s="109">
        <v>137</v>
      </c>
      <c r="G226" s="109"/>
      <c r="H226" s="18" t="s">
        <v>1062</v>
      </c>
      <c r="K226" s="23"/>
      <c r="M226" s="24">
        <v>6</v>
      </c>
      <c r="N226" s="25">
        <v>6</v>
      </c>
      <c r="O226" s="26">
        <f t="shared" si="26"/>
        <v>137</v>
      </c>
      <c r="P226" s="27">
        <f t="shared" si="25"/>
        <v>137</v>
      </c>
      <c r="Q226" s="28">
        <f t="shared" si="27"/>
        <v>0</v>
      </c>
      <c r="R226" s="29">
        <f t="shared" si="28"/>
        <v>0</v>
      </c>
      <c r="T226" s="31">
        <f t="shared" si="29"/>
        <v>137</v>
      </c>
      <c r="U226" s="32">
        <f t="shared" si="29"/>
        <v>137</v>
      </c>
      <c r="V226" s="32">
        <f t="shared" si="29"/>
        <v>0</v>
      </c>
      <c r="W226" s="32">
        <f t="shared" si="29"/>
        <v>0</v>
      </c>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row>
    <row r="227" spans="1:195" ht="25.5" x14ac:dyDescent="0.25">
      <c r="A227" s="84" t="s">
        <v>1358</v>
      </c>
      <c r="B227" s="18" t="s">
        <v>935</v>
      </c>
      <c r="C227" s="18" t="s">
        <v>1359</v>
      </c>
      <c r="D227" s="18" t="s">
        <v>1061</v>
      </c>
      <c r="E227" s="20">
        <v>25</v>
      </c>
      <c r="F227" s="109">
        <v>25</v>
      </c>
      <c r="G227" s="109"/>
      <c r="H227" s="18" t="s">
        <v>1067</v>
      </c>
      <c r="K227" s="23"/>
      <c r="M227" s="24">
        <v>6</v>
      </c>
      <c r="N227" s="25">
        <v>3</v>
      </c>
      <c r="O227" s="26">
        <f t="shared" si="26"/>
        <v>25</v>
      </c>
      <c r="P227" s="27">
        <f t="shared" si="25"/>
        <v>25</v>
      </c>
      <c r="Q227" s="28">
        <f t="shared" si="27"/>
        <v>0</v>
      </c>
      <c r="R227" s="29">
        <f t="shared" si="28"/>
        <v>0</v>
      </c>
      <c r="T227" s="31">
        <f t="shared" si="29"/>
        <v>25</v>
      </c>
      <c r="U227" s="32">
        <f t="shared" si="29"/>
        <v>25</v>
      </c>
      <c r="V227" s="32">
        <f t="shared" si="29"/>
        <v>0</v>
      </c>
      <c r="W227" s="32">
        <f t="shared" si="29"/>
        <v>0</v>
      </c>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row>
    <row r="228" spans="1:195" s="57" customFormat="1" ht="25.5" x14ac:dyDescent="0.25">
      <c r="A228" s="84" t="s">
        <v>1360</v>
      </c>
      <c r="B228" s="18" t="s">
        <v>935</v>
      </c>
      <c r="C228" s="18" t="s">
        <v>1361</v>
      </c>
      <c r="D228" s="18" t="s">
        <v>1061</v>
      </c>
      <c r="E228" s="20">
        <v>30</v>
      </c>
      <c r="F228" s="109">
        <v>30</v>
      </c>
      <c r="G228" s="109"/>
      <c r="H228" s="18" t="s">
        <v>1067</v>
      </c>
      <c r="I228" s="23"/>
      <c r="J228" s="23"/>
      <c r="K228" s="23"/>
      <c r="L228" s="18"/>
      <c r="M228" s="24">
        <v>6</v>
      </c>
      <c r="N228" s="25">
        <v>3</v>
      </c>
      <c r="O228" s="26">
        <f t="shared" si="26"/>
        <v>30</v>
      </c>
      <c r="P228" s="27">
        <f t="shared" si="25"/>
        <v>30</v>
      </c>
      <c r="Q228" s="28">
        <f t="shared" si="27"/>
        <v>0</v>
      </c>
      <c r="R228" s="29">
        <f t="shared" si="28"/>
        <v>0</v>
      </c>
      <c r="S228" s="30"/>
      <c r="T228" s="31">
        <f t="shared" si="29"/>
        <v>30</v>
      </c>
      <c r="U228" s="32">
        <f t="shared" si="29"/>
        <v>30</v>
      </c>
      <c r="V228" s="32">
        <f t="shared" si="29"/>
        <v>0</v>
      </c>
      <c r="W228" s="32">
        <f t="shared" si="29"/>
        <v>0</v>
      </c>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row>
    <row r="229" spans="1:195" s="57" customFormat="1" ht="25.5" x14ac:dyDescent="0.25">
      <c r="A229" s="84" t="s">
        <v>1362</v>
      </c>
      <c r="B229" s="18" t="s">
        <v>935</v>
      </c>
      <c r="C229" s="18" t="s">
        <v>1363</v>
      </c>
      <c r="D229" s="18" t="s">
        <v>1061</v>
      </c>
      <c r="E229" s="20">
        <v>230</v>
      </c>
      <c r="F229" s="109">
        <v>230</v>
      </c>
      <c r="G229" s="109"/>
      <c r="H229" s="18" t="s">
        <v>1062</v>
      </c>
      <c r="I229" s="23"/>
      <c r="J229" s="23"/>
      <c r="K229" s="23"/>
      <c r="L229" s="18"/>
      <c r="M229" s="24">
        <v>6</v>
      </c>
      <c r="N229" s="25">
        <v>6</v>
      </c>
      <c r="O229" s="26">
        <f t="shared" si="26"/>
        <v>230</v>
      </c>
      <c r="P229" s="27">
        <f t="shared" si="25"/>
        <v>230</v>
      </c>
      <c r="Q229" s="28">
        <f t="shared" si="27"/>
        <v>0</v>
      </c>
      <c r="R229" s="29">
        <f t="shared" si="28"/>
        <v>0</v>
      </c>
      <c r="S229" s="30"/>
      <c r="T229" s="31">
        <f t="shared" si="29"/>
        <v>230</v>
      </c>
      <c r="U229" s="32">
        <f t="shared" si="29"/>
        <v>230</v>
      </c>
      <c r="V229" s="32">
        <f t="shared" si="29"/>
        <v>0</v>
      </c>
      <c r="W229" s="32">
        <f t="shared" si="29"/>
        <v>0</v>
      </c>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c r="GA229" s="18"/>
      <c r="GB229" s="18"/>
      <c r="GC229" s="18"/>
      <c r="GD229" s="18"/>
      <c r="GE229" s="18"/>
      <c r="GF229" s="18"/>
      <c r="GG229" s="18"/>
      <c r="GH229" s="18"/>
      <c r="GI229" s="18"/>
      <c r="GJ229" s="18"/>
      <c r="GK229" s="18"/>
      <c r="GL229" s="18"/>
      <c r="GM229" s="18"/>
    </row>
    <row r="230" spans="1:195" s="57" customFormat="1" ht="25.5" x14ac:dyDescent="0.25">
      <c r="A230" s="84" t="s">
        <v>1364</v>
      </c>
      <c r="B230" s="18" t="s">
        <v>935</v>
      </c>
      <c r="C230" s="18" t="s">
        <v>1365</v>
      </c>
      <c r="D230" s="18" t="s">
        <v>1061</v>
      </c>
      <c r="E230" s="20">
        <v>21</v>
      </c>
      <c r="F230" s="109">
        <v>21</v>
      </c>
      <c r="G230" s="109"/>
      <c r="H230" s="18" t="s">
        <v>1067</v>
      </c>
      <c r="I230" s="23"/>
      <c r="J230" s="23"/>
      <c r="K230" s="23"/>
      <c r="L230" s="18"/>
      <c r="M230" s="24">
        <v>6</v>
      </c>
      <c r="N230" s="25">
        <v>3</v>
      </c>
      <c r="O230" s="26">
        <f t="shared" si="26"/>
        <v>21</v>
      </c>
      <c r="P230" s="27">
        <f t="shared" si="25"/>
        <v>21</v>
      </c>
      <c r="Q230" s="28">
        <f t="shared" si="27"/>
        <v>0</v>
      </c>
      <c r="R230" s="29">
        <f t="shared" si="28"/>
        <v>0</v>
      </c>
      <c r="S230" s="30"/>
      <c r="T230" s="31">
        <f t="shared" si="29"/>
        <v>21</v>
      </c>
      <c r="U230" s="32">
        <f t="shared" si="29"/>
        <v>21</v>
      </c>
      <c r="V230" s="32">
        <f t="shared" si="29"/>
        <v>0</v>
      </c>
      <c r="W230" s="32">
        <f t="shared" si="29"/>
        <v>0</v>
      </c>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row>
    <row r="231" spans="1:195" s="57" customFormat="1" ht="25.5" x14ac:dyDescent="0.25">
      <c r="A231" s="84" t="s">
        <v>1366</v>
      </c>
      <c r="B231" s="18" t="s">
        <v>935</v>
      </c>
      <c r="C231" s="18" t="s">
        <v>1367</v>
      </c>
      <c r="D231" s="18" t="s">
        <v>1061</v>
      </c>
      <c r="E231" s="20">
        <v>21</v>
      </c>
      <c r="F231" s="109">
        <v>21</v>
      </c>
      <c r="G231" s="109"/>
      <c r="H231" s="18" t="s">
        <v>1067</v>
      </c>
      <c r="I231" s="23"/>
      <c r="J231" s="23"/>
      <c r="K231" s="23"/>
      <c r="L231" s="18"/>
      <c r="M231" s="24">
        <v>6</v>
      </c>
      <c r="N231" s="25">
        <v>3</v>
      </c>
      <c r="O231" s="26">
        <f t="shared" si="26"/>
        <v>21</v>
      </c>
      <c r="P231" s="27">
        <f t="shared" si="25"/>
        <v>21</v>
      </c>
      <c r="Q231" s="28">
        <f t="shared" si="27"/>
        <v>0</v>
      </c>
      <c r="R231" s="29">
        <f t="shared" si="28"/>
        <v>0</v>
      </c>
      <c r="S231" s="30"/>
      <c r="T231" s="31">
        <f t="shared" si="29"/>
        <v>21</v>
      </c>
      <c r="U231" s="32">
        <f t="shared" si="29"/>
        <v>21</v>
      </c>
      <c r="V231" s="32">
        <f t="shared" si="29"/>
        <v>0</v>
      </c>
      <c r="W231" s="32">
        <f t="shared" si="29"/>
        <v>0</v>
      </c>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18"/>
      <c r="GA231" s="18"/>
      <c r="GB231" s="18"/>
      <c r="GC231" s="18"/>
      <c r="GD231" s="18"/>
      <c r="GE231" s="18"/>
      <c r="GF231" s="18"/>
      <c r="GG231" s="18"/>
      <c r="GH231" s="18"/>
      <c r="GI231" s="18"/>
      <c r="GJ231" s="18"/>
      <c r="GK231" s="18"/>
      <c r="GL231" s="18"/>
      <c r="GM231" s="18"/>
    </row>
    <row r="232" spans="1:195" s="57" customFormat="1" ht="25.5" x14ac:dyDescent="0.25">
      <c r="A232" s="84" t="s">
        <v>1368</v>
      </c>
      <c r="B232" s="18" t="s">
        <v>935</v>
      </c>
      <c r="C232" s="18" t="s">
        <v>1369</v>
      </c>
      <c r="D232" s="18" t="s">
        <v>1061</v>
      </c>
      <c r="E232" s="20">
        <v>16</v>
      </c>
      <c r="F232" s="109">
        <v>16</v>
      </c>
      <c r="G232" s="109"/>
      <c r="H232" s="18" t="s">
        <v>1062</v>
      </c>
      <c r="I232" s="23"/>
      <c r="J232" s="23"/>
      <c r="K232" s="23"/>
      <c r="L232" s="18"/>
      <c r="M232" s="24">
        <v>6</v>
      </c>
      <c r="N232" s="25">
        <v>6</v>
      </c>
      <c r="O232" s="26">
        <f t="shared" si="26"/>
        <v>16</v>
      </c>
      <c r="P232" s="27">
        <f t="shared" si="25"/>
        <v>16</v>
      </c>
      <c r="Q232" s="28">
        <f t="shared" si="27"/>
        <v>0</v>
      </c>
      <c r="R232" s="29">
        <f t="shared" si="28"/>
        <v>0</v>
      </c>
      <c r="S232" s="30"/>
      <c r="T232" s="31">
        <f t="shared" si="29"/>
        <v>16</v>
      </c>
      <c r="U232" s="32">
        <f t="shared" si="29"/>
        <v>16</v>
      </c>
      <c r="V232" s="32">
        <f t="shared" si="29"/>
        <v>0</v>
      </c>
      <c r="W232" s="32">
        <f t="shared" si="29"/>
        <v>0</v>
      </c>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row>
    <row r="233" spans="1:195" s="57" customFormat="1" ht="25.5" x14ac:dyDescent="0.25">
      <c r="A233" s="84" t="s">
        <v>1370</v>
      </c>
      <c r="B233" s="18" t="s">
        <v>935</v>
      </c>
      <c r="C233" s="18" t="s">
        <v>1371</v>
      </c>
      <c r="D233" s="18" t="s">
        <v>1061</v>
      </c>
      <c r="E233" s="20">
        <v>20</v>
      </c>
      <c r="F233" s="109">
        <v>20</v>
      </c>
      <c r="G233" s="109"/>
      <c r="H233" s="18" t="s">
        <v>1067</v>
      </c>
      <c r="I233" s="23"/>
      <c r="J233" s="23"/>
      <c r="K233" s="23"/>
      <c r="L233" s="18"/>
      <c r="M233" s="24">
        <v>6</v>
      </c>
      <c r="N233" s="25">
        <v>3</v>
      </c>
      <c r="O233" s="26">
        <f t="shared" si="26"/>
        <v>20</v>
      </c>
      <c r="P233" s="27">
        <f t="shared" si="25"/>
        <v>20</v>
      </c>
      <c r="Q233" s="28">
        <f t="shared" si="27"/>
        <v>0</v>
      </c>
      <c r="R233" s="29">
        <f t="shared" si="28"/>
        <v>0</v>
      </c>
      <c r="S233" s="30"/>
      <c r="T233" s="31">
        <f t="shared" si="29"/>
        <v>20</v>
      </c>
      <c r="U233" s="32">
        <f t="shared" si="29"/>
        <v>20</v>
      </c>
      <c r="V233" s="32">
        <f t="shared" si="29"/>
        <v>0</v>
      </c>
      <c r="W233" s="32">
        <f t="shared" si="29"/>
        <v>0</v>
      </c>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row>
    <row r="234" spans="1:195" s="57" customFormat="1" ht="25.5" x14ac:dyDescent="0.25">
      <c r="A234" s="84" t="s">
        <v>1372</v>
      </c>
      <c r="B234" s="18" t="s">
        <v>935</v>
      </c>
      <c r="C234" s="18" t="s">
        <v>1373</v>
      </c>
      <c r="D234" s="18" t="s">
        <v>1061</v>
      </c>
      <c r="E234" s="20">
        <v>25</v>
      </c>
      <c r="F234" s="109">
        <v>25</v>
      </c>
      <c r="G234" s="109"/>
      <c r="H234" s="18" t="s">
        <v>1067</v>
      </c>
      <c r="I234" s="23"/>
      <c r="J234" s="23"/>
      <c r="K234" s="23"/>
      <c r="L234" s="18"/>
      <c r="M234" s="24">
        <v>6</v>
      </c>
      <c r="N234" s="25">
        <v>3</v>
      </c>
      <c r="O234" s="26">
        <f t="shared" si="26"/>
        <v>25</v>
      </c>
      <c r="P234" s="27">
        <f t="shared" si="25"/>
        <v>25</v>
      </c>
      <c r="Q234" s="28">
        <f t="shared" si="27"/>
        <v>0</v>
      </c>
      <c r="R234" s="29">
        <f t="shared" si="28"/>
        <v>0</v>
      </c>
      <c r="S234" s="30"/>
      <c r="T234" s="31">
        <f t="shared" si="29"/>
        <v>25</v>
      </c>
      <c r="U234" s="32">
        <f t="shared" si="29"/>
        <v>25</v>
      </c>
      <c r="V234" s="32">
        <f t="shared" si="29"/>
        <v>0</v>
      </c>
      <c r="W234" s="32">
        <f t="shared" si="29"/>
        <v>0</v>
      </c>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row>
    <row r="235" spans="1:195" s="57" customFormat="1" ht="25.5" x14ac:dyDescent="0.25">
      <c r="A235" s="69" t="s">
        <v>1374</v>
      </c>
      <c r="B235" s="18" t="s">
        <v>935</v>
      </c>
      <c r="C235" s="18" t="s">
        <v>1375</v>
      </c>
      <c r="D235" s="18" t="s">
        <v>1061</v>
      </c>
      <c r="E235" s="20">
        <v>51</v>
      </c>
      <c r="F235" s="109">
        <v>51</v>
      </c>
      <c r="G235" s="109"/>
      <c r="H235" s="18" t="s">
        <v>1062</v>
      </c>
      <c r="I235" s="23"/>
      <c r="J235" s="23"/>
      <c r="K235" s="23"/>
      <c r="L235" s="18"/>
      <c r="M235" s="24">
        <v>6</v>
      </c>
      <c r="N235" s="25">
        <v>6</v>
      </c>
      <c r="O235" s="26">
        <f t="shared" si="26"/>
        <v>51</v>
      </c>
      <c r="P235" s="27">
        <f t="shared" si="25"/>
        <v>51</v>
      </c>
      <c r="Q235" s="28">
        <f t="shared" si="27"/>
        <v>0</v>
      </c>
      <c r="R235" s="29">
        <f t="shared" si="28"/>
        <v>0</v>
      </c>
      <c r="S235" s="30"/>
      <c r="T235" s="31">
        <f t="shared" si="29"/>
        <v>51</v>
      </c>
      <c r="U235" s="32">
        <f t="shared" si="29"/>
        <v>51</v>
      </c>
      <c r="V235" s="32">
        <f t="shared" si="29"/>
        <v>0</v>
      </c>
      <c r="W235" s="32">
        <f t="shared" si="29"/>
        <v>0</v>
      </c>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row>
    <row r="236" spans="1:195" s="57" customFormat="1" ht="38.25" x14ac:dyDescent="0.25">
      <c r="A236" s="84" t="s">
        <v>1376</v>
      </c>
      <c r="B236" s="18" t="s">
        <v>935</v>
      </c>
      <c r="C236" s="18" t="s">
        <v>1377</v>
      </c>
      <c r="D236" s="18" t="s">
        <v>1061</v>
      </c>
      <c r="E236" s="20">
        <v>22.5</v>
      </c>
      <c r="F236" s="109">
        <v>22.5</v>
      </c>
      <c r="G236" s="109"/>
      <c r="H236" s="18" t="s">
        <v>1062</v>
      </c>
      <c r="I236" s="23"/>
      <c r="J236" s="23"/>
      <c r="K236" s="23"/>
      <c r="L236" s="18"/>
      <c r="M236" s="24">
        <v>6</v>
      </c>
      <c r="N236" s="25">
        <v>6</v>
      </c>
      <c r="O236" s="26">
        <f t="shared" si="26"/>
        <v>22.5</v>
      </c>
      <c r="P236" s="27">
        <f t="shared" si="25"/>
        <v>22.5</v>
      </c>
      <c r="Q236" s="28">
        <f t="shared" si="27"/>
        <v>0</v>
      </c>
      <c r="R236" s="29">
        <f t="shared" si="28"/>
        <v>0</v>
      </c>
      <c r="S236" s="30"/>
      <c r="T236" s="31">
        <f t="shared" si="29"/>
        <v>22.5</v>
      </c>
      <c r="U236" s="32">
        <f t="shared" si="29"/>
        <v>22.5</v>
      </c>
      <c r="V236" s="32">
        <f t="shared" si="29"/>
        <v>0</v>
      </c>
      <c r="W236" s="32">
        <f t="shared" si="29"/>
        <v>0</v>
      </c>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row>
    <row r="237" spans="1:195" s="57" customFormat="1" ht="25.5" x14ac:dyDescent="0.25">
      <c r="A237" s="84" t="s">
        <v>1378</v>
      </c>
      <c r="B237" s="18" t="s">
        <v>935</v>
      </c>
      <c r="C237" s="18" t="s">
        <v>1379</v>
      </c>
      <c r="D237" s="18" t="s">
        <v>1061</v>
      </c>
      <c r="E237" s="37">
        <v>20</v>
      </c>
      <c r="F237" s="109">
        <v>20</v>
      </c>
      <c r="G237" s="109"/>
      <c r="H237" s="18" t="s">
        <v>1067</v>
      </c>
      <c r="I237" s="23"/>
      <c r="J237" s="23"/>
      <c r="K237" s="23"/>
      <c r="L237" s="18"/>
      <c r="M237" s="24">
        <v>6</v>
      </c>
      <c r="N237" s="25">
        <v>3</v>
      </c>
      <c r="O237" s="26">
        <f t="shared" si="26"/>
        <v>20</v>
      </c>
      <c r="P237" s="27">
        <f t="shared" si="25"/>
        <v>20</v>
      </c>
      <c r="Q237" s="28">
        <f t="shared" si="27"/>
        <v>0</v>
      </c>
      <c r="R237" s="29">
        <f t="shared" si="28"/>
        <v>0</v>
      </c>
      <c r="S237" s="30"/>
      <c r="T237" s="31">
        <f t="shared" si="29"/>
        <v>20</v>
      </c>
      <c r="U237" s="32">
        <f t="shared" si="29"/>
        <v>20</v>
      </c>
      <c r="V237" s="32">
        <f t="shared" si="29"/>
        <v>0</v>
      </c>
      <c r="W237" s="32">
        <f t="shared" si="29"/>
        <v>0</v>
      </c>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row>
    <row r="238" spans="1:195" s="57" customFormat="1" ht="25.5" x14ac:dyDescent="0.25">
      <c r="A238" s="84" t="s">
        <v>1380</v>
      </c>
      <c r="B238" s="18" t="s">
        <v>935</v>
      </c>
      <c r="C238" s="18" t="s">
        <v>1381</v>
      </c>
      <c r="D238" s="18" t="s">
        <v>1061</v>
      </c>
      <c r="E238" s="37">
        <v>28</v>
      </c>
      <c r="F238" s="109">
        <v>28</v>
      </c>
      <c r="G238" s="109"/>
      <c r="H238" s="18" t="s">
        <v>1067</v>
      </c>
      <c r="I238" s="23"/>
      <c r="J238" s="23"/>
      <c r="K238" s="23"/>
      <c r="L238" s="18"/>
      <c r="M238" s="24">
        <v>6</v>
      </c>
      <c r="N238" s="25">
        <v>3</v>
      </c>
      <c r="O238" s="26">
        <f t="shared" si="26"/>
        <v>28</v>
      </c>
      <c r="P238" s="27">
        <f t="shared" si="25"/>
        <v>28</v>
      </c>
      <c r="Q238" s="28">
        <f t="shared" si="27"/>
        <v>0</v>
      </c>
      <c r="R238" s="29">
        <f t="shared" si="28"/>
        <v>0</v>
      </c>
      <c r="S238" s="30"/>
      <c r="T238" s="31">
        <f t="shared" si="29"/>
        <v>28</v>
      </c>
      <c r="U238" s="32">
        <f t="shared" si="29"/>
        <v>28</v>
      </c>
      <c r="V238" s="32">
        <f t="shared" si="29"/>
        <v>0</v>
      </c>
      <c r="W238" s="32">
        <f t="shared" si="29"/>
        <v>0</v>
      </c>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row>
    <row r="239" spans="1:195" s="57" customFormat="1" ht="25.5" x14ac:dyDescent="0.25">
      <c r="A239" s="84" t="s">
        <v>1382</v>
      </c>
      <c r="B239" s="18" t="s">
        <v>935</v>
      </c>
      <c r="C239" s="18" t="s">
        <v>1383</v>
      </c>
      <c r="D239" s="18" t="s">
        <v>1061</v>
      </c>
      <c r="E239" s="37">
        <v>35</v>
      </c>
      <c r="F239" s="109">
        <v>35</v>
      </c>
      <c r="G239" s="109"/>
      <c r="H239" s="18" t="s">
        <v>1067</v>
      </c>
      <c r="I239" s="23"/>
      <c r="J239" s="23"/>
      <c r="K239" s="23"/>
      <c r="L239" s="18"/>
      <c r="M239" s="24">
        <v>6</v>
      </c>
      <c r="N239" s="25">
        <v>3</v>
      </c>
      <c r="O239" s="26">
        <f t="shared" si="26"/>
        <v>35</v>
      </c>
      <c r="P239" s="27">
        <f t="shared" si="25"/>
        <v>35</v>
      </c>
      <c r="Q239" s="28">
        <f t="shared" si="27"/>
        <v>0</v>
      </c>
      <c r="R239" s="29">
        <f t="shared" si="28"/>
        <v>0</v>
      </c>
      <c r="S239" s="30"/>
      <c r="T239" s="31">
        <f t="shared" si="29"/>
        <v>35</v>
      </c>
      <c r="U239" s="32">
        <f t="shared" si="29"/>
        <v>35</v>
      </c>
      <c r="V239" s="32">
        <f t="shared" si="29"/>
        <v>0</v>
      </c>
      <c r="W239" s="32">
        <f t="shared" si="29"/>
        <v>0</v>
      </c>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row>
    <row r="240" spans="1:195" s="57" customFormat="1" ht="25.5" x14ac:dyDescent="0.25">
      <c r="A240" s="84" t="s">
        <v>1384</v>
      </c>
      <c r="B240" s="18" t="s">
        <v>935</v>
      </c>
      <c r="C240" s="18" t="s">
        <v>1385</v>
      </c>
      <c r="D240" s="18" t="s">
        <v>1061</v>
      </c>
      <c r="E240" s="37">
        <v>16.5</v>
      </c>
      <c r="F240" s="109">
        <v>16.5</v>
      </c>
      <c r="G240" s="109"/>
      <c r="H240" s="18" t="s">
        <v>1062</v>
      </c>
      <c r="I240" s="23"/>
      <c r="J240" s="23"/>
      <c r="K240" s="23"/>
      <c r="L240" s="18"/>
      <c r="M240" s="24">
        <v>6</v>
      </c>
      <c r="N240" s="25">
        <v>6</v>
      </c>
      <c r="O240" s="26">
        <f t="shared" si="26"/>
        <v>16.5</v>
      </c>
      <c r="P240" s="27">
        <f t="shared" si="25"/>
        <v>16.5</v>
      </c>
      <c r="Q240" s="28">
        <f t="shared" si="27"/>
        <v>0</v>
      </c>
      <c r="R240" s="29">
        <f t="shared" si="28"/>
        <v>0</v>
      </c>
      <c r="S240" s="30"/>
      <c r="T240" s="31">
        <f t="shared" ref="T240:W250" si="30">O240</f>
        <v>16.5</v>
      </c>
      <c r="U240" s="32">
        <f t="shared" si="30"/>
        <v>16.5</v>
      </c>
      <c r="V240" s="32">
        <f t="shared" si="30"/>
        <v>0</v>
      </c>
      <c r="W240" s="32">
        <f t="shared" si="30"/>
        <v>0</v>
      </c>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row>
    <row r="241" spans="1:111" s="57" customFormat="1" ht="25.5" x14ac:dyDescent="0.25">
      <c r="A241" s="84" t="s">
        <v>1386</v>
      </c>
      <c r="B241" s="18" t="s">
        <v>935</v>
      </c>
      <c r="C241" s="18" t="s">
        <v>1387</v>
      </c>
      <c r="D241" s="18" t="s">
        <v>1061</v>
      </c>
      <c r="E241" s="37">
        <v>22.5</v>
      </c>
      <c r="F241" s="109">
        <v>22.5</v>
      </c>
      <c r="G241" s="109"/>
      <c r="H241" s="18" t="s">
        <v>1062</v>
      </c>
      <c r="I241" s="23"/>
      <c r="J241" s="23"/>
      <c r="K241" s="23"/>
      <c r="L241" s="18"/>
      <c r="M241" s="24">
        <v>6</v>
      </c>
      <c r="N241" s="25">
        <v>6</v>
      </c>
      <c r="O241" s="26">
        <f t="shared" si="26"/>
        <v>22.5</v>
      </c>
      <c r="P241" s="27">
        <f t="shared" si="25"/>
        <v>22.5</v>
      </c>
      <c r="Q241" s="28">
        <f t="shared" si="27"/>
        <v>0</v>
      </c>
      <c r="R241" s="29">
        <f t="shared" si="28"/>
        <v>0</v>
      </c>
      <c r="S241" s="30"/>
      <c r="T241" s="31">
        <f t="shared" si="30"/>
        <v>22.5</v>
      </c>
      <c r="U241" s="32">
        <f t="shared" si="30"/>
        <v>22.5</v>
      </c>
      <c r="V241" s="32">
        <f t="shared" si="30"/>
        <v>0</v>
      </c>
      <c r="W241" s="32">
        <f t="shared" si="30"/>
        <v>0</v>
      </c>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row>
    <row r="242" spans="1:111" s="57" customFormat="1" ht="25.5" x14ac:dyDescent="0.25">
      <c r="A242" s="84" t="s">
        <v>1388</v>
      </c>
      <c r="B242" s="18" t="s">
        <v>935</v>
      </c>
      <c r="C242" s="18" t="s">
        <v>1389</v>
      </c>
      <c r="D242" s="18" t="s">
        <v>1061</v>
      </c>
      <c r="E242" s="37">
        <v>9</v>
      </c>
      <c r="F242" s="109">
        <v>9</v>
      </c>
      <c r="G242" s="109"/>
      <c r="H242" s="18" t="s">
        <v>1062</v>
      </c>
      <c r="I242" s="23"/>
      <c r="J242" s="23"/>
      <c r="K242" s="23"/>
      <c r="L242" s="18"/>
      <c r="M242" s="24">
        <v>6</v>
      </c>
      <c r="N242" s="25">
        <v>6</v>
      </c>
      <c r="O242" s="26">
        <f t="shared" si="26"/>
        <v>9</v>
      </c>
      <c r="P242" s="27">
        <f t="shared" si="25"/>
        <v>9</v>
      </c>
      <c r="Q242" s="28">
        <f t="shared" si="27"/>
        <v>0</v>
      </c>
      <c r="R242" s="29">
        <f t="shared" si="28"/>
        <v>0</v>
      </c>
      <c r="S242" s="30"/>
      <c r="T242" s="31">
        <f t="shared" si="30"/>
        <v>9</v>
      </c>
      <c r="U242" s="32">
        <f t="shared" si="30"/>
        <v>9</v>
      </c>
      <c r="V242" s="32">
        <f t="shared" si="30"/>
        <v>0</v>
      </c>
      <c r="W242" s="32">
        <f t="shared" si="30"/>
        <v>0</v>
      </c>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row>
    <row r="243" spans="1:111" s="57" customFormat="1" ht="25.5" x14ac:dyDescent="0.25">
      <c r="A243" s="84" t="s">
        <v>1390</v>
      </c>
      <c r="B243" s="18" t="s">
        <v>935</v>
      </c>
      <c r="C243" s="18" t="s">
        <v>1391</v>
      </c>
      <c r="D243" s="18" t="s">
        <v>1061</v>
      </c>
      <c r="E243" s="37">
        <v>3</v>
      </c>
      <c r="F243" s="109">
        <v>3</v>
      </c>
      <c r="G243" s="109"/>
      <c r="H243" s="18" t="s">
        <v>1062</v>
      </c>
      <c r="I243" s="23"/>
      <c r="J243" s="23"/>
      <c r="K243" s="23"/>
      <c r="L243" s="18"/>
      <c r="M243" s="24">
        <v>6</v>
      </c>
      <c r="N243" s="25">
        <v>6</v>
      </c>
      <c r="O243" s="26">
        <f t="shared" si="26"/>
        <v>3</v>
      </c>
      <c r="P243" s="27">
        <f t="shared" si="25"/>
        <v>3</v>
      </c>
      <c r="Q243" s="28">
        <f t="shared" si="27"/>
        <v>0</v>
      </c>
      <c r="R243" s="29">
        <f t="shared" si="28"/>
        <v>0</v>
      </c>
      <c r="S243" s="30"/>
      <c r="T243" s="31">
        <f t="shared" si="30"/>
        <v>3</v>
      </c>
      <c r="U243" s="32">
        <f t="shared" si="30"/>
        <v>3</v>
      </c>
      <c r="V243" s="32">
        <f t="shared" si="30"/>
        <v>0</v>
      </c>
      <c r="W243" s="32">
        <f t="shared" si="30"/>
        <v>0</v>
      </c>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row>
    <row r="244" spans="1:111" s="57" customFormat="1" ht="25.5" x14ac:dyDescent="0.25">
      <c r="A244" s="84" t="s">
        <v>1392</v>
      </c>
      <c r="B244" s="18" t="s">
        <v>935</v>
      </c>
      <c r="C244" s="18" t="s">
        <v>1393</v>
      </c>
      <c r="D244" s="18" t="s">
        <v>1061</v>
      </c>
      <c r="E244" s="37">
        <v>36</v>
      </c>
      <c r="F244" s="109">
        <v>36</v>
      </c>
      <c r="G244" s="109"/>
      <c r="H244" s="18" t="s">
        <v>1067</v>
      </c>
      <c r="I244" s="23"/>
      <c r="J244" s="23"/>
      <c r="K244" s="23"/>
      <c r="L244" s="18"/>
      <c r="M244" s="24">
        <v>6</v>
      </c>
      <c r="N244" s="25">
        <v>3</v>
      </c>
      <c r="O244" s="26">
        <f t="shared" si="26"/>
        <v>36</v>
      </c>
      <c r="P244" s="27">
        <f t="shared" si="25"/>
        <v>36</v>
      </c>
      <c r="Q244" s="28">
        <f t="shared" si="27"/>
        <v>0</v>
      </c>
      <c r="R244" s="29">
        <f t="shared" si="28"/>
        <v>0</v>
      </c>
      <c r="S244" s="30"/>
      <c r="T244" s="31">
        <f t="shared" si="30"/>
        <v>36</v>
      </c>
      <c r="U244" s="32">
        <f t="shared" si="30"/>
        <v>36</v>
      </c>
      <c r="V244" s="32">
        <f t="shared" si="30"/>
        <v>0</v>
      </c>
      <c r="W244" s="32">
        <f t="shared" si="30"/>
        <v>0</v>
      </c>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row>
    <row r="245" spans="1:111" s="57" customFormat="1" ht="25.5" x14ac:dyDescent="0.25">
      <c r="A245" s="84" t="s">
        <v>1394</v>
      </c>
      <c r="B245" s="18" t="s">
        <v>935</v>
      </c>
      <c r="C245" s="18" t="s">
        <v>1395</v>
      </c>
      <c r="D245" s="18" t="s">
        <v>1061</v>
      </c>
      <c r="E245" s="37">
        <v>7</v>
      </c>
      <c r="F245" s="109">
        <v>7</v>
      </c>
      <c r="G245" s="109"/>
      <c r="H245" s="18" t="s">
        <v>1062</v>
      </c>
      <c r="I245" s="23"/>
      <c r="J245" s="23"/>
      <c r="K245" s="23"/>
      <c r="L245" s="18"/>
      <c r="M245" s="24">
        <v>6</v>
      </c>
      <c r="N245" s="25">
        <v>6</v>
      </c>
      <c r="O245" s="26">
        <f t="shared" si="26"/>
        <v>7</v>
      </c>
      <c r="P245" s="27">
        <f t="shared" si="25"/>
        <v>7</v>
      </c>
      <c r="Q245" s="28">
        <f t="shared" si="27"/>
        <v>0</v>
      </c>
      <c r="R245" s="29">
        <f t="shared" si="28"/>
        <v>0</v>
      </c>
      <c r="S245" s="30"/>
      <c r="T245" s="31">
        <f t="shared" si="30"/>
        <v>7</v>
      </c>
      <c r="U245" s="32">
        <f t="shared" si="30"/>
        <v>7</v>
      </c>
      <c r="V245" s="32">
        <f t="shared" si="30"/>
        <v>0</v>
      </c>
      <c r="W245" s="32">
        <f t="shared" si="30"/>
        <v>0</v>
      </c>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row>
    <row r="246" spans="1:111" s="57" customFormat="1" ht="25.5" x14ac:dyDescent="0.25">
      <c r="A246" s="84" t="s">
        <v>1396</v>
      </c>
      <c r="B246" s="18" t="s">
        <v>935</v>
      </c>
      <c r="C246" s="18" t="s">
        <v>1397</v>
      </c>
      <c r="D246" s="18" t="s">
        <v>1061</v>
      </c>
      <c r="E246" s="37">
        <v>11</v>
      </c>
      <c r="F246" s="109">
        <v>11</v>
      </c>
      <c r="G246" s="109"/>
      <c r="H246" s="18" t="s">
        <v>1062</v>
      </c>
      <c r="I246" s="23"/>
      <c r="J246" s="23"/>
      <c r="K246" s="23"/>
      <c r="L246" s="18"/>
      <c r="M246" s="24">
        <v>6</v>
      </c>
      <c r="N246" s="25">
        <v>6</v>
      </c>
      <c r="O246" s="26">
        <f t="shared" si="26"/>
        <v>11</v>
      </c>
      <c r="P246" s="27">
        <f t="shared" si="25"/>
        <v>11</v>
      </c>
      <c r="Q246" s="28">
        <f t="shared" si="27"/>
        <v>0</v>
      </c>
      <c r="R246" s="29">
        <f t="shared" si="28"/>
        <v>0</v>
      </c>
      <c r="S246" s="30"/>
      <c r="T246" s="31">
        <f t="shared" si="30"/>
        <v>11</v>
      </c>
      <c r="U246" s="32">
        <f t="shared" si="30"/>
        <v>11</v>
      </c>
      <c r="V246" s="32">
        <f t="shared" si="30"/>
        <v>0</v>
      </c>
      <c r="W246" s="32">
        <f t="shared" si="30"/>
        <v>0</v>
      </c>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row>
    <row r="247" spans="1:111" s="57" customFormat="1" ht="25.5" x14ac:dyDescent="0.25">
      <c r="A247" s="84" t="s">
        <v>1398</v>
      </c>
      <c r="B247" s="18" t="s">
        <v>935</v>
      </c>
      <c r="C247" s="18" t="s">
        <v>1399</v>
      </c>
      <c r="D247" s="18" t="s">
        <v>1061</v>
      </c>
      <c r="E247" s="37">
        <v>12</v>
      </c>
      <c r="F247" s="109">
        <v>12</v>
      </c>
      <c r="G247" s="109"/>
      <c r="H247" s="18" t="s">
        <v>1062</v>
      </c>
      <c r="I247" s="23"/>
      <c r="J247" s="23"/>
      <c r="K247" s="23"/>
      <c r="L247" s="18"/>
      <c r="M247" s="24">
        <v>6</v>
      </c>
      <c r="N247" s="25">
        <v>6</v>
      </c>
      <c r="O247" s="26">
        <f t="shared" si="26"/>
        <v>12</v>
      </c>
      <c r="P247" s="27">
        <f t="shared" si="25"/>
        <v>12</v>
      </c>
      <c r="Q247" s="28">
        <f t="shared" si="27"/>
        <v>0</v>
      </c>
      <c r="R247" s="29">
        <f t="shared" si="28"/>
        <v>0</v>
      </c>
      <c r="S247" s="30"/>
      <c r="T247" s="31">
        <f t="shared" si="30"/>
        <v>12</v>
      </c>
      <c r="U247" s="32">
        <f t="shared" si="30"/>
        <v>12</v>
      </c>
      <c r="V247" s="32">
        <f t="shared" si="30"/>
        <v>0</v>
      </c>
      <c r="W247" s="32">
        <f t="shared" si="30"/>
        <v>0</v>
      </c>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row>
    <row r="248" spans="1:111" s="57" customFormat="1" ht="25.5" x14ac:dyDescent="0.25">
      <c r="A248" s="84" t="s">
        <v>1400</v>
      </c>
      <c r="B248" s="18" t="s">
        <v>935</v>
      </c>
      <c r="C248" s="18" t="s">
        <v>1401</v>
      </c>
      <c r="D248" s="18" t="s">
        <v>1061</v>
      </c>
      <c r="E248" s="37">
        <v>15</v>
      </c>
      <c r="F248" s="109">
        <v>15</v>
      </c>
      <c r="G248" s="109"/>
      <c r="H248" s="18" t="s">
        <v>1062</v>
      </c>
      <c r="I248" s="23"/>
      <c r="J248" s="23"/>
      <c r="K248" s="23"/>
      <c r="L248" s="18"/>
      <c r="M248" s="24">
        <v>6</v>
      </c>
      <c r="N248" s="25">
        <v>6</v>
      </c>
      <c r="O248" s="26">
        <f t="shared" si="26"/>
        <v>15</v>
      </c>
      <c r="P248" s="27">
        <f t="shared" si="25"/>
        <v>15</v>
      </c>
      <c r="Q248" s="28">
        <f t="shared" si="27"/>
        <v>0</v>
      </c>
      <c r="R248" s="29">
        <f t="shared" si="28"/>
        <v>0</v>
      </c>
      <c r="S248" s="30"/>
      <c r="T248" s="31">
        <f t="shared" si="30"/>
        <v>15</v>
      </c>
      <c r="U248" s="32">
        <f t="shared" si="30"/>
        <v>15</v>
      </c>
      <c r="V248" s="32">
        <f t="shared" si="30"/>
        <v>0</v>
      </c>
      <c r="W248" s="32">
        <f t="shared" si="30"/>
        <v>0</v>
      </c>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row>
    <row r="249" spans="1:111" s="57" customFormat="1" ht="25.5" x14ac:dyDescent="0.25">
      <c r="A249" s="84" t="s">
        <v>1402</v>
      </c>
      <c r="B249" s="18" t="s">
        <v>935</v>
      </c>
      <c r="C249" s="18" t="s">
        <v>1403</v>
      </c>
      <c r="D249" s="18" t="s">
        <v>1061</v>
      </c>
      <c r="E249" s="37">
        <v>8</v>
      </c>
      <c r="F249" s="109">
        <v>8</v>
      </c>
      <c r="G249" s="109"/>
      <c r="H249" s="18" t="s">
        <v>1062</v>
      </c>
      <c r="I249" s="23"/>
      <c r="J249" s="23"/>
      <c r="K249" s="23"/>
      <c r="L249" s="18"/>
      <c r="M249" s="24">
        <v>6</v>
      </c>
      <c r="N249" s="25">
        <v>6</v>
      </c>
      <c r="O249" s="26">
        <f t="shared" si="26"/>
        <v>8</v>
      </c>
      <c r="P249" s="27">
        <f t="shared" si="25"/>
        <v>8</v>
      </c>
      <c r="Q249" s="28">
        <f t="shared" si="27"/>
        <v>0</v>
      </c>
      <c r="R249" s="29">
        <f t="shared" si="28"/>
        <v>0</v>
      </c>
      <c r="S249" s="30"/>
      <c r="T249" s="31">
        <f t="shared" si="30"/>
        <v>8</v>
      </c>
      <c r="U249" s="32">
        <f t="shared" si="30"/>
        <v>8</v>
      </c>
      <c r="V249" s="32">
        <f t="shared" si="30"/>
        <v>0</v>
      </c>
      <c r="W249" s="32">
        <f t="shared" si="30"/>
        <v>0</v>
      </c>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row>
    <row r="250" spans="1:111" s="57" customFormat="1" ht="25.5" x14ac:dyDescent="0.25">
      <c r="A250" s="84" t="s">
        <v>1404</v>
      </c>
      <c r="B250" s="84" t="s">
        <v>935</v>
      </c>
      <c r="C250" s="18" t="s">
        <v>1405</v>
      </c>
      <c r="D250" s="18" t="s">
        <v>1061</v>
      </c>
      <c r="E250" s="37">
        <v>115</v>
      </c>
      <c r="F250" s="109">
        <v>115</v>
      </c>
      <c r="G250" s="109"/>
      <c r="H250" s="18" t="s">
        <v>1067</v>
      </c>
      <c r="I250" s="23"/>
      <c r="J250" s="23"/>
      <c r="K250" s="23"/>
      <c r="L250" s="18"/>
      <c r="M250" s="24">
        <v>6</v>
      </c>
      <c r="N250" s="25">
        <v>3</v>
      </c>
      <c r="O250" s="26">
        <f t="shared" si="26"/>
        <v>115</v>
      </c>
      <c r="P250" s="27">
        <f t="shared" si="25"/>
        <v>115</v>
      </c>
      <c r="Q250" s="28">
        <f t="shared" si="27"/>
        <v>0</v>
      </c>
      <c r="R250" s="29">
        <f t="shared" si="28"/>
        <v>0</v>
      </c>
      <c r="S250" s="30"/>
      <c r="T250" s="31">
        <f t="shared" si="30"/>
        <v>115</v>
      </c>
      <c r="U250" s="32">
        <f t="shared" si="30"/>
        <v>115</v>
      </c>
      <c r="V250" s="32">
        <f t="shared" si="30"/>
        <v>0</v>
      </c>
      <c r="W250" s="32">
        <f t="shared" si="30"/>
        <v>0</v>
      </c>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row>
    <row r="251" spans="1:111" s="57" customFormat="1" ht="25.5" x14ac:dyDescent="0.25">
      <c r="A251" s="35" t="s">
        <v>1406</v>
      </c>
      <c r="B251" s="35" t="s">
        <v>935</v>
      </c>
      <c r="C251" s="22" t="s">
        <v>1407</v>
      </c>
      <c r="D251" s="36" t="s">
        <v>1408</v>
      </c>
      <c r="E251" s="20">
        <v>206.46</v>
      </c>
      <c r="F251" s="38">
        <v>200</v>
      </c>
      <c r="G251" s="21"/>
      <c r="H251" s="18"/>
      <c r="I251" s="23" t="s">
        <v>31</v>
      </c>
      <c r="J251" s="23" t="s">
        <v>26</v>
      </c>
      <c r="K251" s="23"/>
      <c r="L251" s="18"/>
      <c r="M251" s="45">
        <v>2</v>
      </c>
      <c r="N251" s="23">
        <v>1</v>
      </c>
      <c r="O251" s="26">
        <f t="shared" si="26"/>
        <v>211.45</v>
      </c>
      <c r="P251" s="27">
        <f t="shared" si="25"/>
        <v>211.45920000000001</v>
      </c>
      <c r="Q251" s="28">
        <f t="shared" si="27"/>
        <v>4.9899999999999807</v>
      </c>
      <c r="R251" s="29">
        <f t="shared" si="28"/>
        <v>2.4169330620943428E-2</v>
      </c>
      <c r="S251" s="30"/>
      <c r="T251" s="47">
        <f t="shared" ref="T251:T298" si="31">IF(N251=1,ROUND(P251*$X$1*100,2)/100,P251)</f>
        <v>214.10069999999999</v>
      </c>
      <c r="U251" s="39">
        <f t="shared" ref="U251:U298" si="32">IF(N251=1,INT(P251*$X$1*1000)/1000,P251)</f>
        <v>214.1</v>
      </c>
      <c r="V251" s="48">
        <f t="shared" ref="V251:V298" si="33">U251-P251</f>
        <v>2.6407999999999845</v>
      </c>
      <c r="W251" s="49">
        <f t="shared" ref="W251:W298" si="34">IF(P251&lt;&gt;0,V251/P251,0)</f>
        <v>1.2488461131036079E-2</v>
      </c>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row>
    <row r="252" spans="1:111" s="57" customFormat="1" ht="51" x14ac:dyDescent="0.25">
      <c r="A252" s="35" t="s">
        <v>1406</v>
      </c>
      <c r="B252" s="35" t="s">
        <v>935</v>
      </c>
      <c r="C252" s="22" t="s">
        <v>1409</v>
      </c>
      <c r="D252" s="36" t="s">
        <v>1410</v>
      </c>
      <c r="E252" s="37">
        <v>552.28</v>
      </c>
      <c r="F252" s="38">
        <v>535</v>
      </c>
      <c r="G252" s="21"/>
      <c r="H252" s="18" t="s">
        <v>42</v>
      </c>
      <c r="I252" s="23" t="s">
        <v>31</v>
      </c>
      <c r="J252" s="23" t="s">
        <v>26</v>
      </c>
      <c r="K252" s="23"/>
      <c r="L252" s="18"/>
      <c r="M252" s="45">
        <v>2</v>
      </c>
      <c r="N252" s="23">
        <v>1</v>
      </c>
      <c r="O252" s="26">
        <f t="shared" si="26"/>
        <v>565.65</v>
      </c>
      <c r="P252" s="27">
        <f t="shared" si="25"/>
        <v>565.65290000000005</v>
      </c>
      <c r="Q252" s="28">
        <f t="shared" si="27"/>
        <v>13.370000000000005</v>
      </c>
      <c r="R252" s="29">
        <f t="shared" si="28"/>
        <v>2.4208734699789972E-2</v>
      </c>
      <c r="S252" s="30"/>
      <c r="T252" s="47">
        <f t="shared" si="31"/>
        <v>572.71900000000005</v>
      </c>
      <c r="U252" s="39">
        <f t="shared" si="32"/>
        <v>572.71900000000005</v>
      </c>
      <c r="V252" s="48">
        <f t="shared" si="33"/>
        <v>7.0661000000000058</v>
      </c>
      <c r="W252" s="49">
        <f t="shared" si="34"/>
        <v>1.2491936309351557E-2</v>
      </c>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row>
    <row r="253" spans="1:111" s="57" customFormat="1" ht="25.5" x14ac:dyDescent="0.25">
      <c r="A253" s="35" t="s">
        <v>1406</v>
      </c>
      <c r="B253" s="35" t="s">
        <v>935</v>
      </c>
      <c r="C253" s="22" t="s">
        <v>1411</v>
      </c>
      <c r="D253" s="36" t="s">
        <v>1410</v>
      </c>
      <c r="E253" s="20">
        <v>10.32</v>
      </c>
      <c r="F253" s="38">
        <v>10</v>
      </c>
      <c r="G253" s="21"/>
      <c r="H253" s="18"/>
      <c r="I253" s="23" t="s">
        <v>31</v>
      </c>
      <c r="J253" s="23" t="s">
        <v>26</v>
      </c>
      <c r="K253" s="23"/>
      <c r="L253" s="18"/>
      <c r="M253" s="45">
        <v>2</v>
      </c>
      <c r="N253" s="23">
        <v>1</v>
      </c>
      <c r="O253" s="26">
        <f t="shared" si="26"/>
        <v>10.56</v>
      </c>
      <c r="P253" s="27">
        <f t="shared" si="25"/>
        <v>10.569800000000001</v>
      </c>
      <c r="Q253" s="28">
        <f t="shared" si="27"/>
        <v>0.24000000000000021</v>
      </c>
      <c r="R253" s="29">
        <f t="shared" si="28"/>
        <v>2.3255813953488393E-2</v>
      </c>
      <c r="S253" s="30"/>
      <c r="T253" s="47">
        <f t="shared" si="31"/>
        <v>10.7018</v>
      </c>
      <c r="U253" s="39">
        <f t="shared" si="32"/>
        <v>10.701000000000001</v>
      </c>
      <c r="V253" s="48">
        <f t="shared" si="33"/>
        <v>0.13119999999999976</v>
      </c>
      <c r="W253" s="49">
        <f t="shared" si="34"/>
        <v>1.2412723041117122E-2</v>
      </c>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row>
    <row r="254" spans="1:111" s="57" customFormat="1" ht="25.5" x14ac:dyDescent="0.25">
      <c r="A254" s="35" t="s">
        <v>1406</v>
      </c>
      <c r="B254" s="35" t="s">
        <v>935</v>
      </c>
      <c r="C254" s="22" t="s">
        <v>1412</v>
      </c>
      <c r="D254" s="36" t="s">
        <v>1413</v>
      </c>
      <c r="E254" s="20">
        <v>25.8</v>
      </c>
      <c r="F254" s="38">
        <v>25</v>
      </c>
      <c r="G254" s="21"/>
      <c r="H254" s="18"/>
      <c r="I254" s="23" t="s">
        <v>31</v>
      </c>
      <c r="J254" s="23" t="s">
        <v>26</v>
      </c>
      <c r="K254" s="23"/>
      <c r="L254" s="18"/>
      <c r="M254" s="45">
        <v>2</v>
      </c>
      <c r="N254" s="23">
        <v>1</v>
      </c>
      <c r="O254" s="26">
        <f t="shared" si="26"/>
        <v>26.42</v>
      </c>
      <c r="P254" s="27">
        <f t="shared" si="25"/>
        <v>26.424700000000001</v>
      </c>
      <c r="Q254" s="28">
        <f t="shared" si="27"/>
        <v>0.62000000000000099</v>
      </c>
      <c r="R254" s="29">
        <f t="shared" si="28"/>
        <v>2.4031007751938022E-2</v>
      </c>
      <c r="S254" s="30"/>
      <c r="T254" s="47">
        <f t="shared" si="31"/>
        <v>26.754799999999999</v>
      </c>
      <c r="U254" s="39">
        <f t="shared" si="32"/>
        <v>26.754000000000001</v>
      </c>
      <c r="V254" s="48">
        <f t="shared" si="33"/>
        <v>0.32929999999999993</v>
      </c>
      <c r="W254" s="49">
        <f t="shared" si="34"/>
        <v>1.2461825489031093E-2</v>
      </c>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row>
    <row r="255" spans="1:111" s="57" customFormat="1" ht="25.5" x14ac:dyDescent="0.25">
      <c r="A255" s="18" t="s">
        <v>1414</v>
      </c>
      <c r="B255" s="18" t="s">
        <v>935</v>
      </c>
      <c r="C255" s="22" t="s">
        <v>1415</v>
      </c>
      <c r="D255" s="36" t="s">
        <v>1416</v>
      </c>
      <c r="E255" s="20">
        <v>103.23</v>
      </c>
      <c r="F255" s="38">
        <v>100</v>
      </c>
      <c r="G255" s="21"/>
      <c r="H255" s="18"/>
      <c r="I255" s="23"/>
      <c r="J255" s="23"/>
      <c r="K255" s="23"/>
      <c r="L255" s="18"/>
      <c r="M255" s="45">
        <v>1</v>
      </c>
      <c r="N255" s="23">
        <v>1</v>
      </c>
      <c r="O255" s="26">
        <f t="shared" si="26"/>
        <v>105.72</v>
      </c>
      <c r="P255" s="27">
        <f t="shared" si="25"/>
        <v>105.7296</v>
      </c>
      <c r="Q255" s="28">
        <f t="shared" si="27"/>
        <v>2.4899999999999949</v>
      </c>
      <c r="R255" s="29">
        <f t="shared" si="28"/>
        <v>2.4120895088636973E-2</v>
      </c>
      <c r="S255" s="30"/>
      <c r="T255" s="47">
        <f t="shared" si="31"/>
        <v>107.05040000000001</v>
      </c>
      <c r="U255" s="39">
        <f t="shared" si="32"/>
        <v>107.05</v>
      </c>
      <c r="V255" s="48">
        <f t="shared" si="33"/>
        <v>1.3203999999999922</v>
      </c>
      <c r="W255" s="49">
        <f t="shared" si="34"/>
        <v>1.2488461131036079E-2</v>
      </c>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row>
    <row r="256" spans="1:111" s="57" customFormat="1" ht="25.5" x14ac:dyDescent="0.25">
      <c r="A256" s="18" t="s">
        <v>1414</v>
      </c>
      <c r="B256" s="18" t="s">
        <v>935</v>
      </c>
      <c r="C256" s="22" t="s">
        <v>1417</v>
      </c>
      <c r="D256" s="36" t="s">
        <v>1418</v>
      </c>
      <c r="E256" s="20">
        <v>30.96</v>
      </c>
      <c r="F256" s="38">
        <v>30</v>
      </c>
      <c r="G256" s="21"/>
      <c r="H256" s="18"/>
      <c r="I256" s="23"/>
      <c r="J256" s="23"/>
      <c r="K256" s="23"/>
      <c r="L256" s="18"/>
      <c r="M256" s="45">
        <v>1</v>
      </c>
      <c r="N256" s="23">
        <v>1</v>
      </c>
      <c r="O256" s="26">
        <f t="shared" si="26"/>
        <v>31.7</v>
      </c>
      <c r="P256" s="27">
        <f t="shared" si="25"/>
        <v>31.709599999999998</v>
      </c>
      <c r="Q256" s="28">
        <f t="shared" si="27"/>
        <v>0.73999999999999844</v>
      </c>
      <c r="R256" s="29">
        <f t="shared" si="28"/>
        <v>2.3901808785529666E-2</v>
      </c>
      <c r="S256" s="30"/>
      <c r="T256" s="47">
        <f t="shared" si="31"/>
        <v>32.105699999999999</v>
      </c>
      <c r="U256" s="39">
        <f t="shared" si="32"/>
        <v>32.104999999999997</v>
      </c>
      <c r="V256" s="48">
        <f t="shared" si="33"/>
        <v>0.39539999999999864</v>
      </c>
      <c r="W256" s="49">
        <f t="shared" si="34"/>
        <v>1.2469409894795225E-2</v>
      </c>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row>
    <row r="257" spans="1:111" s="57" customFormat="1" ht="25.5" x14ac:dyDescent="0.25">
      <c r="A257" s="18" t="s">
        <v>1414</v>
      </c>
      <c r="B257" s="18" t="s">
        <v>935</v>
      </c>
      <c r="C257" s="22" t="s">
        <v>1419</v>
      </c>
      <c r="D257" s="36" t="s">
        <v>1420</v>
      </c>
      <c r="E257" s="20">
        <v>51.61</v>
      </c>
      <c r="F257" s="38">
        <v>50</v>
      </c>
      <c r="G257" s="21"/>
      <c r="H257" s="18"/>
      <c r="I257" s="23"/>
      <c r="J257" s="23"/>
      <c r="K257" s="23"/>
      <c r="L257" s="18"/>
      <c r="M257" s="45">
        <v>1</v>
      </c>
      <c r="N257" s="23">
        <v>1</v>
      </c>
      <c r="O257" s="26">
        <f t="shared" si="26"/>
        <v>52.85</v>
      </c>
      <c r="P257" s="27">
        <f t="shared" si="25"/>
        <v>52.8596</v>
      </c>
      <c r="Q257" s="28">
        <f t="shared" si="27"/>
        <v>1.240000000000002</v>
      </c>
      <c r="R257" s="29">
        <f t="shared" si="28"/>
        <v>2.4026351482270916E-2</v>
      </c>
      <c r="S257" s="30"/>
      <c r="T257" s="47">
        <f t="shared" si="31"/>
        <v>53.5199</v>
      </c>
      <c r="U257" s="39">
        <f t="shared" si="32"/>
        <v>53.518999999999998</v>
      </c>
      <c r="V257" s="48">
        <f t="shared" si="33"/>
        <v>0.65939999999999799</v>
      </c>
      <c r="W257" s="49">
        <f t="shared" si="34"/>
        <v>1.2474555236891652E-2</v>
      </c>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72"/>
      <c r="DD257" s="72"/>
      <c r="DE257" s="72"/>
      <c r="DF257" s="72"/>
      <c r="DG257" s="72"/>
    </row>
    <row r="258" spans="1:111" s="57" customFormat="1" ht="25.5" x14ac:dyDescent="0.25">
      <c r="A258" s="18" t="s">
        <v>1414</v>
      </c>
      <c r="B258" s="18" t="s">
        <v>935</v>
      </c>
      <c r="C258" s="22" t="s">
        <v>1421</v>
      </c>
      <c r="D258" s="36" t="s">
        <v>1422</v>
      </c>
      <c r="E258" s="20">
        <v>10.32</v>
      </c>
      <c r="F258" s="38">
        <v>10</v>
      </c>
      <c r="G258" s="21"/>
      <c r="H258" s="18"/>
      <c r="I258" s="23"/>
      <c r="J258" s="23"/>
      <c r="K258" s="23"/>
      <c r="L258" s="18"/>
      <c r="M258" s="45">
        <v>1</v>
      </c>
      <c r="N258" s="23">
        <v>1</v>
      </c>
      <c r="O258" s="26">
        <f t="shared" si="26"/>
        <v>10.56</v>
      </c>
      <c r="P258" s="27">
        <f t="shared" si="25"/>
        <v>10.569800000000001</v>
      </c>
      <c r="Q258" s="28">
        <f t="shared" si="27"/>
        <v>0.24000000000000021</v>
      </c>
      <c r="R258" s="29">
        <f t="shared" si="28"/>
        <v>2.3255813953488393E-2</v>
      </c>
      <c r="S258" s="30"/>
      <c r="T258" s="47">
        <f t="shared" si="31"/>
        <v>10.7018</v>
      </c>
      <c r="U258" s="39">
        <f t="shared" si="32"/>
        <v>10.701000000000001</v>
      </c>
      <c r="V258" s="48">
        <f t="shared" si="33"/>
        <v>0.13119999999999976</v>
      </c>
      <c r="W258" s="49">
        <f t="shared" si="34"/>
        <v>1.2412723041117122E-2</v>
      </c>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72"/>
      <c r="DD258" s="72"/>
      <c r="DE258" s="72"/>
      <c r="DF258" s="72"/>
      <c r="DG258" s="72"/>
    </row>
    <row r="259" spans="1:111" s="57" customFormat="1" ht="25.5" x14ac:dyDescent="0.25">
      <c r="A259" s="35" t="s">
        <v>1423</v>
      </c>
      <c r="B259" s="35" t="s">
        <v>935</v>
      </c>
      <c r="C259" s="22" t="s">
        <v>1424</v>
      </c>
      <c r="D259" s="36" t="s">
        <v>1425</v>
      </c>
      <c r="E259" s="20">
        <v>113.55</v>
      </c>
      <c r="F259" s="38">
        <v>110</v>
      </c>
      <c r="G259" s="21"/>
      <c r="H259" s="18"/>
      <c r="I259" s="23" t="s">
        <v>31</v>
      </c>
      <c r="J259" s="23"/>
      <c r="K259" s="23"/>
      <c r="L259" s="18"/>
      <c r="M259" s="45">
        <v>1</v>
      </c>
      <c r="N259" s="23">
        <v>1</v>
      </c>
      <c r="O259" s="26">
        <f t="shared" si="26"/>
        <v>116.29</v>
      </c>
      <c r="P259" s="27">
        <f t="shared" ref="P259:P313" si="35">IF(N259=1,INT(E259*$S$1*10000)/10000,E259)</f>
        <v>116.29940000000001</v>
      </c>
      <c r="Q259" s="28">
        <f t="shared" si="27"/>
        <v>2.7400000000000091</v>
      </c>
      <c r="R259" s="29">
        <f t="shared" si="28"/>
        <v>2.4130339057683921E-2</v>
      </c>
      <c r="S259" s="30"/>
      <c r="T259" s="47">
        <f t="shared" si="31"/>
        <v>117.75219999999999</v>
      </c>
      <c r="U259" s="39">
        <f t="shared" si="32"/>
        <v>117.752</v>
      </c>
      <c r="V259" s="48">
        <f t="shared" si="33"/>
        <v>1.4525999999999897</v>
      </c>
      <c r="W259" s="49">
        <f t="shared" si="34"/>
        <v>1.2490176217590028E-2</v>
      </c>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72"/>
      <c r="DD259" s="72"/>
      <c r="DE259" s="72"/>
      <c r="DF259" s="72"/>
      <c r="DG259" s="72"/>
    </row>
    <row r="260" spans="1:111" s="57" customFormat="1" ht="25.5" x14ac:dyDescent="0.25">
      <c r="A260" s="35" t="s">
        <v>1423</v>
      </c>
      <c r="B260" s="35" t="s">
        <v>935</v>
      </c>
      <c r="C260" s="22" t="s">
        <v>1426</v>
      </c>
      <c r="D260" s="36" t="s">
        <v>1425</v>
      </c>
      <c r="E260" s="20">
        <v>9.2899999999999991</v>
      </c>
      <c r="F260" s="38">
        <v>9</v>
      </c>
      <c r="G260" s="21"/>
      <c r="H260" s="18"/>
      <c r="I260" s="23" t="s">
        <v>31</v>
      </c>
      <c r="J260" s="23"/>
      <c r="K260" s="23"/>
      <c r="L260" s="18"/>
      <c r="M260" s="45">
        <v>1</v>
      </c>
      <c r="N260" s="23">
        <v>1</v>
      </c>
      <c r="O260" s="26">
        <f t="shared" si="26"/>
        <v>9.51</v>
      </c>
      <c r="P260" s="27">
        <f t="shared" si="35"/>
        <v>9.5149000000000008</v>
      </c>
      <c r="Q260" s="28">
        <f t="shared" si="27"/>
        <v>0.22000000000000064</v>
      </c>
      <c r="R260" s="29">
        <f t="shared" si="28"/>
        <v>2.3681377825619018E-2</v>
      </c>
      <c r="S260" s="30"/>
      <c r="T260" s="47">
        <f t="shared" si="31"/>
        <v>9.6338000000000008</v>
      </c>
      <c r="U260" s="39">
        <f t="shared" si="32"/>
        <v>9.6329999999999991</v>
      </c>
      <c r="V260" s="48">
        <f t="shared" si="33"/>
        <v>0.11809999999999832</v>
      </c>
      <c r="W260" s="49">
        <f t="shared" si="34"/>
        <v>1.2412111530336452E-2</v>
      </c>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72"/>
      <c r="DD260" s="72"/>
      <c r="DE260" s="72"/>
      <c r="DF260" s="72"/>
      <c r="DG260" s="72"/>
    </row>
    <row r="261" spans="1:111" s="57" customFormat="1" ht="25.5" x14ac:dyDescent="0.25">
      <c r="A261" s="35" t="s">
        <v>1423</v>
      </c>
      <c r="B261" s="35" t="s">
        <v>935</v>
      </c>
      <c r="C261" s="22" t="s">
        <v>1427</v>
      </c>
      <c r="D261" s="36" t="s">
        <v>1425</v>
      </c>
      <c r="E261" s="20">
        <v>55.74</v>
      </c>
      <c r="F261" s="38">
        <v>54</v>
      </c>
      <c r="G261" s="21"/>
      <c r="H261" s="18"/>
      <c r="I261" s="23" t="s">
        <v>31</v>
      </c>
      <c r="J261" s="23"/>
      <c r="K261" s="23"/>
      <c r="L261" s="18"/>
      <c r="M261" s="45">
        <v>4</v>
      </c>
      <c r="N261" s="23">
        <v>1</v>
      </c>
      <c r="O261" s="26">
        <f t="shared" si="26"/>
        <v>57.08</v>
      </c>
      <c r="P261" s="27">
        <f t="shared" si="35"/>
        <v>57.089599999999997</v>
      </c>
      <c r="Q261" s="28">
        <f t="shared" si="27"/>
        <v>1.3399999999999963</v>
      </c>
      <c r="R261" s="29">
        <f t="shared" si="28"/>
        <v>2.40401865805525E-2</v>
      </c>
      <c r="S261" s="30"/>
      <c r="T261" s="47">
        <f t="shared" si="31"/>
        <v>57.802799999999998</v>
      </c>
      <c r="U261" s="39">
        <f t="shared" si="32"/>
        <v>57.802</v>
      </c>
      <c r="V261" s="48">
        <f t="shared" si="33"/>
        <v>0.71240000000000236</v>
      </c>
      <c r="W261" s="49">
        <f t="shared" si="34"/>
        <v>1.2478630083237619E-2</v>
      </c>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row>
    <row r="262" spans="1:111" s="57" customFormat="1" ht="38.25" x14ac:dyDescent="0.25">
      <c r="A262" s="35" t="s">
        <v>1423</v>
      </c>
      <c r="B262" s="35" t="s">
        <v>935</v>
      </c>
      <c r="C262" s="22" t="s">
        <v>1428</v>
      </c>
      <c r="D262" s="36" t="s">
        <v>982</v>
      </c>
      <c r="E262" s="20">
        <v>619.38</v>
      </c>
      <c r="F262" s="38">
        <v>600</v>
      </c>
      <c r="G262" s="21"/>
      <c r="H262" s="18"/>
      <c r="I262" s="23" t="s">
        <v>31</v>
      </c>
      <c r="J262" s="23" t="s">
        <v>26</v>
      </c>
      <c r="K262" s="23"/>
      <c r="L262" s="18"/>
      <c r="M262" s="45">
        <v>1</v>
      </c>
      <c r="N262" s="23">
        <v>1</v>
      </c>
      <c r="O262" s="26">
        <f t="shared" si="26"/>
        <v>634.37</v>
      </c>
      <c r="P262" s="27">
        <f t="shared" si="35"/>
        <v>634.37760000000003</v>
      </c>
      <c r="Q262" s="28">
        <f t="shared" si="27"/>
        <v>14.990000000000009</v>
      </c>
      <c r="R262" s="29">
        <f t="shared" si="28"/>
        <v>2.420162097581454E-2</v>
      </c>
      <c r="S262" s="30"/>
      <c r="T262" s="47">
        <f t="shared" si="31"/>
        <v>642.30219999999997</v>
      </c>
      <c r="U262" s="39">
        <f t="shared" si="32"/>
        <v>642.30200000000002</v>
      </c>
      <c r="V262" s="48">
        <f t="shared" si="33"/>
        <v>7.9243999999999915</v>
      </c>
      <c r="W262" s="49">
        <f t="shared" si="34"/>
        <v>1.2491613827474348E-2</v>
      </c>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row>
    <row r="263" spans="1:111" s="57" customFormat="1" ht="25.5" x14ac:dyDescent="0.25">
      <c r="A263" s="35" t="s">
        <v>1423</v>
      </c>
      <c r="B263" s="35" t="s">
        <v>935</v>
      </c>
      <c r="C263" s="22" t="s">
        <v>1429</v>
      </c>
      <c r="D263" s="36" t="s">
        <v>982</v>
      </c>
      <c r="E263" s="20">
        <v>61.93</v>
      </c>
      <c r="F263" s="38">
        <v>60</v>
      </c>
      <c r="G263" s="21"/>
      <c r="H263" s="18"/>
      <c r="I263" s="23" t="s">
        <v>31</v>
      </c>
      <c r="J263" s="23" t="s">
        <v>26</v>
      </c>
      <c r="K263" s="23"/>
      <c r="L263" s="18"/>
      <c r="M263" s="45">
        <v>1</v>
      </c>
      <c r="N263" s="23">
        <v>1</v>
      </c>
      <c r="O263" s="26">
        <f t="shared" si="26"/>
        <v>63.42</v>
      </c>
      <c r="P263" s="27">
        <f t="shared" si="35"/>
        <v>63.429499999999997</v>
      </c>
      <c r="Q263" s="28">
        <f t="shared" si="27"/>
        <v>1.490000000000002</v>
      </c>
      <c r="R263" s="29">
        <f t="shared" si="28"/>
        <v>2.405942192798324E-2</v>
      </c>
      <c r="S263" s="30"/>
      <c r="T263" s="47">
        <f t="shared" si="31"/>
        <v>64.221899999999991</v>
      </c>
      <c r="U263" s="39">
        <f t="shared" si="32"/>
        <v>64.221000000000004</v>
      </c>
      <c r="V263" s="48">
        <f t="shared" si="33"/>
        <v>0.79150000000000631</v>
      </c>
      <c r="W263" s="49">
        <f t="shared" si="34"/>
        <v>1.2478420924018104E-2</v>
      </c>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72"/>
      <c r="DD263" s="72"/>
      <c r="DE263" s="72"/>
      <c r="DF263" s="72"/>
      <c r="DG263" s="72"/>
    </row>
    <row r="264" spans="1:111" s="57" customFormat="1" ht="25.5" x14ac:dyDescent="0.25">
      <c r="A264" s="35" t="s">
        <v>1430</v>
      </c>
      <c r="B264" s="35" t="s">
        <v>935</v>
      </c>
      <c r="C264" s="22" t="s">
        <v>1431</v>
      </c>
      <c r="D264" s="36" t="s">
        <v>1432</v>
      </c>
      <c r="E264" s="20">
        <v>10.32</v>
      </c>
      <c r="F264" s="38">
        <v>10</v>
      </c>
      <c r="G264" s="21"/>
      <c r="H264" s="18"/>
      <c r="I264" s="23" t="s">
        <v>31</v>
      </c>
      <c r="J264" s="23"/>
      <c r="K264" s="23"/>
      <c r="L264" s="18"/>
      <c r="M264" s="45">
        <v>1</v>
      </c>
      <c r="N264" s="23">
        <v>1</v>
      </c>
      <c r="O264" s="26">
        <f t="shared" si="26"/>
        <v>10.56</v>
      </c>
      <c r="P264" s="27">
        <f t="shared" si="35"/>
        <v>10.569800000000001</v>
      </c>
      <c r="Q264" s="28">
        <f t="shared" si="27"/>
        <v>0.24000000000000021</v>
      </c>
      <c r="R264" s="29">
        <f t="shared" si="28"/>
        <v>2.3255813953488393E-2</v>
      </c>
      <c r="S264" s="30"/>
      <c r="T264" s="47">
        <f t="shared" si="31"/>
        <v>10.7018</v>
      </c>
      <c r="U264" s="39">
        <f t="shared" si="32"/>
        <v>10.701000000000001</v>
      </c>
      <c r="V264" s="48">
        <f t="shared" si="33"/>
        <v>0.13119999999999976</v>
      </c>
      <c r="W264" s="49">
        <f t="shared" si="34"/>
        <v>1.2412723041117122E-2</v>
      </c>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row>
    <row r="265" spans="1:111" s="57" customFormat="1" ht="38.25" x14ac:dyDescent="0.25">
      <c r="A265" s="35" t="s">
        <v>1430</v>
      </c>
      <c r="B265" s="35" t="s">
        <v>935</v>
      </c>
      <c r="C265" s="22" t="s">
        <v>1433</v>
      </c>
      <c r="D265" s="36" t="s">
        <v>1434</v>
      </c>
      <c r="E265" s="20">
        <v>61.93</v>
      </c>
      <c r="F265" s="38">
        <v>60</v>
      </c>
      <c r="G265" s="21"/>
      <c r="H265" s="18"/>
      <c r="I265" s="23"/>
      <c r="J265" s="23"/>
      <c r="K265" s="23"/>
      <c r="L265" s="18"/>
      <c r="M265" s="45">
        <v>1</v>
      </c>
      <c r="N265" s="23">
        <v>1</v>
      </c>
      <c r="O265" s="26">
        <f t="shared" ref="O265:O299" si="36">IF(N265=1,INT(E265*$S$1*100)/100,E265)</f>
        <v>63.42</v>
      </c>
      <c r="P265" s="27">
        <f t="shared" si="35"/>
        <v>63.429499999999997</v>
      </c>
      <c r="Q265" s="28">
        <f t="shared" ref="Q265:Q299" si="37">O265-E265</f>
        <v>1.490000000000002</v>
      </c>
      <c r="R265" s="29">
        <f t="shared" ref="R265:R299" si="38">IF(E265&lt;&gt;0,Q265/E265,0)</f>
        <v>2.405942192798324E-2</v>
      </c>
      <c r="S265" s="30"/>
      <c r="T265" s="47">
        <f t="shared" si="31"/>
        <v>64.221899999999991</v>
      </c>
      <c r="U265" s="39">
        <f t="shared" si="32"/>
        <v>64.221000000000004</v>
      </c>
      <c r="V265" s="48">
        <f t="shared" si="33"/>
        <v>0.79150000000000631</v>
      </c>
      <c r="W265" s="49">
        <f t="shared" si="34"/>
        <v>1.2478420924018104E-2</v>
      </c>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row>
    <row r="266" spans="1:111" s="57" customFormat="1" ht="38.25" x14ac:dyDescent="0.25">
      <c r="A266" s="35" t="s">
        <v>1430</v>
      </c>
      <c r="B266" s="35" t="s">
        <v>935</v>
      </c>
      <c r="C266" s="22" t="s">
        <v>1435</v>
      </c>
      <c r="D266" s="36" t="s">
        <v>1434</v>
      </c>
      <c r="E266" s="20">
        <v>46.45</v>
      </c>
      <c r="F266" s="38">
        <v>45</v>
      </c>
      <c r="G266" s="21"/>
      <c r="H266" s="18"/>
      <c r="I266" s="23"/>
      <c r="J266" s="23"/>
      <c r="K266" s="23"/>
      <c r="L266" s="18"/>
      <c r="M266" s="45">
        <v>1</v>
      </c>
      <c r="N266" s="23">
        <v>1</v>
      </c>
      <c r="O266" s="26">
        <f t="shared" si="36"/>
        <v>47.57</v>
      </c>
      <c r="P266" s="27">
        <f t="shared" si="35"/>
        <v>47.5747</v>
      </c>
      <c r="Q266" s="28">
        <f t="shared" si="37"/>
        <v>1.1199999999999974</v>
      </c>
      <c r="R266" s="29">
        <f t="shared" si="38"/>
        <v>2.4111948331539235E-2</v>
      </c>
      <c r="S266" s="30"/>
      <c r="T266" s="47">
        <f t="shared" si="31"/>
        <v>48.168999999999997</v>
      </c>
      <c r="U266" s="39">
        <f t="shared" si="32"/>
        <v>48.168999999999997</v>
      </c>
      <c r="V266" s="48">
        <f t="shared" si="33"/>
        <v>0.59429999999999694</v>
      </c>
      <c r="W266" s="49">
        <f t="shared" si="34"/>
        <v>1.2491933737890032E-2</v>
      </c>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row>
    <row r="267" spans="1:111" s="57" customFormat="1" ht="38.25" x14ac:dyDescent="0.25">
      <c r="A267" s="35" t="s">
        <v>1430</v>
      </c>
      <c r="B267" s="35" t="s">
        <v>935</v>
      </c>
      <c r="C267" s="22" t="s">
        <v>1436</v>
      </c>
      <c r="D267" s="36" t="s">
        <v>1437</v>
      </c>
      <c r="E267" s="20">
        <v>25.8</v>
      </c>
      <c r="F267" s="38">
        <v>25</v>
      </c>
      <c r="G267" s="21"/>
      <c r="H267" s="18"/>
      <c r="I267" s="23"/>
      <c r="J267" s="23" t="s">
        <v>26</v>
      </c>
      <c r="K267" s="23"/>
      <c r="L267" s="18"/>
      <c r="M267" s="45">
        <v>1</v>
      </c>
      <c r="N267" s="23">
        <v>1</v>
      </c>
      <c r="O267" s="26">
        <f t="shared" si="36"/>
        <v>26.42</v>
      </c>
      <c r="P267" s="27">
        <f t="shared" si="35"/>
        <v>26.424700000000001</v>
      </c>
      <c r="Q267" s="28">
        <f t="shared" si="37"/>
        <v>0.62000000000000099</v>
      </c>
      <c r="R267" s="29">
        <f t="shared" si="38"/>
        <v>2.4031007751938022E-2</v>
      </c>
      <c r="S267" s="30"/>
      <c r="T267" s="47">
        <f t="shared" si="31"/>
        <v>26.754799999999999</v>
      </c>
      <c r="U267" s="39">
        <f t="shared" si="32"/>
        <v>26.754000000000001</v>
      </c>
      <c r="V267" s="48">
        <f t="shared" si="33"/>
        <v>0.32929999999999993</v>
      </c>
      <c r="W267" s="49">
        <f t="shared" si="34"/>
        <v>1.2461825489031093E-2</v>
      </c>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row>
    <row r="268" spans="1:111" s="57" customFormat="1" ht="38.25" x14ac:dyDescent="0.25">
      <c r="A268" s="35" t="s">
        <v>1430</v>
      </c>
      <c r="B268" s="35" t="s">
        <v>935</v>
      </c>
      <c r="C268" s="22" t="s">
        <v>1438</v>
      </c>
      <c r="D268" s="36" t="s">
        <v>1434</v>
      </c>
      <c r="E268" s="20">
        <v>10.32</v>
      </c>
      <c r="F268" s="38">
        <v>10</v>
      </c>
      <c r="G268" s="21"/>
      <c r="H268" s="18"/>
      <c r="I268" s="23"/>
      <c r="J268" s="23" t="s">
        <v>26</v>
      </c>
      <c r="K268" s="23"/>
      <c r="L268" s="18"/>
      <c r="M268" s="45">
        <v>1</v>
      </c>
      <c r="N268" s="23">
        <v>1</v>
      </c>
      <c r="O268" s="26">
        <f t="shared" si="36"/>
        <v>10.56</v>
      </c>
      <c r="P268" s="27">
        <f t="shared" si="35"/>
        <v>10.569800000000001</v>
      </c>
      <c r="Q268" s="28">
        <f t="shared" si="37"/>
        <v>0.24000000000000021</v>
      </c>
      <c r="R268" s="29">
        <f t="shared" si="38"/>
        <v>2.3255813953488393E-2</v>
      </c>
      <c r="S268" s="30"/>
      <c r="T268" s="47">
        <f t="shared" si="31"/>
        <v>10.7018</v>
      </c>
      <c r="U268" s="39">
        <f t="shared" si="32"/>
        <v>10.701000000000001</v>
      </c>
      <c r="V268" s="48">
        <f t="shared" si="33"/>
        <v>0.13119999999999976</v>
      </c>
      <c r="W268" s="49">
        <f t="shared" si="34"/>
        <v>1.2412723041117122E-2</v>
      </c>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row>
    <row r="269" spans="1:111" s="57" customFormat="1" ht="51" x14ac:dyDescent="0.25">
      <c r="A269" s="35" t="s">
        <v>1430</v>
      </c>
      <c r="B269" s="35" t="s">
        <v>935</v>
      </c>
      <c r="C269" s="22" t="s">
        <v>1439</v>
      </c>
      <c r="D269" s="36" t="s">
        <v>1440</v>
      </c>
      <c r="E269" s="20">
        <v>51.61</v>
      </c>
      <c r="F269" s="38">
        <v>50</v>
      </c>
      <c r="G269" s="21"/>
      <c r="H269" s="18"/>
      <c r="I269" s="23"/>
      <c r="J269" s="23" t="s">
        <v>26</v>
      </c>
      <c r="K269" s="23"/>
      <c r="L269" s="18"/>
      <c r="M269" s="45">
        <v>1</v>
      </c>
      <c r="N269" s="23">
        <v>1</v>
      </c>
      <c r="O269" s="26">
        <f t="shared" si="36"/>
        <v>52.85</v>
      </c>
      <c r="P269" s="27">
        <f t="shared" si="35"/>
        <v>52.8596</v>
      </c>
      <c r="Q269" s="28">
        <f t="shared" si="37"/>
        <v>1.240000000000002</v>
      </c>
      <c r="R269" s="29">
        <f t="shared" si="38"/>
        <v>2.4026351482270916E-2</v>
      </c>
      <c r="S269" s="30"/>
      <c r="T269" s="47">
        <f t="shared" si="31"/>
        <v>53.5199</v>
      </c>
      <c r="U269" s="39">
        <f t="shared" si="32"/>
        <v>53.518999999999998</v>
      </c>
      <c r="V269" s="48">
        <f t="shared" si="33"/>
        <v>0.65939999999999799</v>
      </c>
      <c r="W269" s="49">
        <f t="shared" si="34"/>
        <v>1.2474555236891652E-2</v>
      </c>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row>
    <row r="270" spans="1:111" s="57" customFormat="1" ht="51" x14ac:dyDescent="0.25">
      <c r="A270" s="35" t="s">
        <v>1430</v>
      </c>
      <c r="B270" s="35" t="s">
        <v>935</v>
      </c>
      <c r="C270" s="22" t="s">
        <v>1441</v>
      </c>
      <c r="D270" s="36" t="s">
        <v>1425</v>
      </c>
      <c r="E270" s="20">
        <v>113.55</v>
      </c>
      <c r="F270" s="38">
        <v>110</v>
      </c>
      <c r="G270" s="21"/>
      <c r="H270" s="18" t="s">
        <v>42</v>
      </c>
      <c r="I270" s="23" t="s">
        <v>31</v>
      </c>
      <c r="J270" s="23"/>
      <c r="K270" s="23"/>
      <c r="L270" s="18"/>
      <c r="M270" s="45">
        <v>1</v>
      </c>
      <c r="N270" s="23">
        <v>1</v>
      </c>
      <c r="O270" s="26">
        <f t="shared" si="36"/>
        <v>116.29</v>
      </c>
      <c r="P270" s="27">
        <f t="shared" si="35"/>
        <v>116.29940000000001</v>
      </c>
      <c r="Q270" s="28">
        <f t="shared" si="37"/>
        <v>2.7400000000000091</v>
      </c>
      <c r="R270" s="29">
        <f t="shared" si="38"/>
        <v>2.4130339057683921E-2</v>
      </c>
      <c r="S270" s="30"/>
      <c r="T270" s="47">
        <f t="shared" si="31"/>
        <v>117.75219999999999</v>
      </c>
      <c r="U270" s="39">
        <f t="shared" si="32"/>
        <v>117.752</v>
      </c>
      <c r="V270" s="48">
        <f t="shared" si="33"/>
        <v>1.4525999999999897</v>
      </c>
      <c r="W270" s="49">
        <f t="shared" si="34"/>
        <v>1.2490176217590028E-2</v>
      </c>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row>
    <row r="271" spans="1:111" s="57" customFormat="1" ht="25.5" x14ac:dyDescent="0.25">
      <c r="A271" s="35" t="s">
        <v>1430</v>
      </c>
      <c r="B271" s="35" t="s">
        <v>935</v>
      </c>
      <c r="C271" s="22" t="s">
        <v>1442</v>
      </c>
      <c r="D271" s="36" t="s">
        <v>1443</v>
      </c>
      <c r="E271" s="20">
        <v>25.8</v>
      </c>
      <c r="F271" s="38">
        <v>25</v>
      </c>
      <c r="G271" s="21"/>
      <c r="H271" s="18"/>
      <c r="I271" s="23" t="s">
        <v>31</v>
      </c>
      <c r="J271" s="23"/>
      <c r="K271" s="23"/>
      <c r="L271" s="18"/>
      <c r="M271" s="45">
        <v>1</v>
      </c>
      <c r="N271" s="23">
        <v>1</v>
      </c>
      <c r="O271" s="26">
        <f t="shared" si="36"/>
        <v>26.42</v>
      </c>
      <c r="P271" s="27">
        <f t="shared" si="35"/>
        <v>26.424700000000001</v>
      </c>
      <c r="Q271" s="28">
        <f t="shared" si="37"/>
        <v>0.62000000000000099</v>
      </c>
      <c r="R271" s="29">
        <f t="shared" si="38"/>
        <v>2.4031007751938022E-2</v>
      </c>
      <c r="S271" s="30"/>
      <c r="T271" s="47">
        <f t="shared" si="31"/>
        <v>26.754799999999999</v>
      </c>
      <c r="U271" s="39">
        <f t="shared" si="32"/>
        <v>26.754000000000001</v>
      </c>
      <c r="V271" s="48">
        <f t="shared" si="33"/>
        <v>0.32929999999999993</v>
      </c>
      <c r="W271" s="49">
        <f t="shared" si="34"/>
        <v>1.2461825489031093E-2</v>
      </c>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row>
    <row r="272" spans="1:111" s="57" customFormat="1" ht="51" x14ac:dyDescent="0.25">
      <c r="A272" s="35" t="s">
        <v>1430</v>
      </c>
      <c r="B272" s="35" t="s">
        <v>935</v>
      </c>
      <c r="C272" s="22" t="s">
        <v>1444</v>
      </c>
      <c r="D272" s="36" t="s">
        <v>1445</v>
      </c>
      <c r="E272" s="20">
        <v>25.8</v>
      </c>
      <c r="F272" s="38">
        <v>25</v>
      </c>
      <c r="G272" s="21"/>
      <c r="H272" s="18"/>
      <c r="I272" s="23"/>
      <c r="J272" s="23" t="s">
        <v>26</v>
      </c>
      <c r="K272" s="23"/>
      <c r="L272" s="18"/>
      <c r="M272" s="45">
        <v>1</v>
      </c>
      <c r="N272" s="23">
        <v>1</v>
      </c>
      <c r="O272" s="26">
        <f t="shared" si="36"/>
        <v>26.42</v>
      </c>
      <c r="P272" s="27">
        <f t="shared" si="35"/>
        <v>26.424700000000001</v>
      </c>
      <c r="Q272" s="28">
        <f t="shared" si="37"/>
        <v>0.62000000000000099</v>
      </c>
      <c r="R272" s="29">
        <f t="shared" si="38"/>
        <v>2.4031007751938022E-2</v>
      </c>
      <c r="S272" s="30"/>
      <c r="T272" s="47">
        <f t="shared" si="31"/>
        <v>26.754799999999999</v>
      </c>
      <c r="U272" s="39">
        <f t="shared" si="32"/>
        <v>26.754000000000001</v>
      </c>
      <c r="V272" s="48">
        <f t="shared" si="33"/>
        <v>0.32929999999999993</v>
      </c>
      <c r="W272" s="49">
        <f t="shared" si="34"/>
        <v>1.2461825489031093E-2</v>
      </c>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row>
    <row r="273" spans="1:111" s="57" customFormat="1" ht="51" x14ac:dyDescent="0.25">
      <c r="A273" s="35" t="s">
        <v>1446</v>
      </c>
      <c r="B273" s="35" t="s">
        <v>935</v>
      </c>
      <c r="C273" s="22" t="s">
        <v>1447</v>
      </c>
      <c r="D273" s="36" t="s">
        <v>1448</v>
      </c>
      <c r="E273" s="20">
        <v>87.74</v>
      </c>
      <c r="F273" s="38">
        <v>85</v>
      </c>
      <c r="G273" s="25"/>
      <c r="H273" s="18" t="s">
        <v>42</v>
      </c>
      <c r="I273" s="23" t="s">
        <v>31</v>
      </c>
      <c r="J273" s="23"/>
      <c r="K273" s="23"/>
      <c r="L273" s="18"/>
      <c r="M273" s="45">
        <v>3</v>
      </c>
      <c r="N273" s="23">
        <v>1</v>
      </c>
      <c r="O273" s="26">
        <f t="shared" si="36"/>
        <v>89.86</v>
      </c>
      <c r="P273" s="27">
        <f t="shared" si="35"/>
        <v>89.864500000000007</v>
      </c>
      <c r="Q273" s="28">
        <f t="shared" si="37"/>
        <v>2.1200000000000045</v>
      </c>
      <c r="R273" s="29">
        <f t="shared" si="38"/>
        <v>2.4162297697743387E-2</v>
      </c>
      <c r="S273" s="30"/>
      <c r="T273" s="47">
        <f t="shared" si="31"/>
        <v>90.987099999999998</v>
      </c>
      <c r="U273" s="39">
        <f t="shared" si="32"/>
        <v>90.986999999999995</v>
      </c>
      <c r="V273" s="48">
        <f t="shared" si="33"/>
        <v>1.1224999999999881</v>
      </c>
      <c r="W273" s="49">
        <f t="shared" si="34"/>
        <v>1.2491028159061566E-2</v>
      </c>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row>
    <row r="274" spans="1:111" s="57" customFormat="1" ht="25.5" x14ac:dyDescent="0.25">
      <c r="A274" s="35" t="s">
        <v>1449</v>
      </c>
      <c r="B274" s="35" t="s">
        <v>935</v>
      </c>
      <c r="C274" s="22" t="s">
        <v>1450</v>
      </c>
      <c r="D274" s="36" t="s">
        <v>1451</v>
      </c>
      <c r="E274" s="20">
        <v>258.07</v>
      </c>
      <c r="F274" s="38">
        <v>250</v>
      </c>
      <c r="G274" s="21"/>
      <c r="H274" s="18"/>
      <c r="I274" s="23" t="s">
        <v>31</v>
      </c>
      <c r="J274" s="23"/>
      <c r="K274" s="23"/>
      <c r="L274" s="18"/>
      <c r="M274" s="45">
        <v>2</v>
      </c>
      <c r="N274" s="23">
        <v>1</v>
      </c>
      <c r="O274" s="26">
        <f t="shared" si="36"/>
        <v>264.31</v>
      </c>
      <c r="P274" s="27">
        <f t="shared" si="35"/>
        <v>264.31889999999999</v>
      </c>
      <c r="Q274" s="28">
        <f t="shared" si="37"/>
        <v>6.2400000000000091</v>
      </c>
      <c r="R274" s="29">
        <f t="shared" si="38"/>
        <v>2.4179486185918586E-2</v>
      </c>
      <c r="S274" s="30"/>
      <c r="T274" s="47">
        <f t="shared" si="31"/>
        <v>267.62080000000003</v>
      </c>
      <c r="U274" s="39">
        <f t="shared" si="32"/>
        <v>267.62</v>
      </c>
      <c r="V274" s="48">
        <f t="shared" si="33"/>
        <v>3.3011000000000195</v>
      </c>
      <c r="W274" s="49">
        <f t="shared" si="34"/>
        <v>1.2489080425198576E-2</v>
      </c>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row>
    <row r="275" spans="1:111" s="57" customFormat="1" ht="25.5" x14ac:dyDescent="0.25">
      <c r="A275" s="35" t="s">
        <v>1449</v>
      </c>
      <c r="B275" s="35" t="s">
        <v>935</v>
      </c>
      <c r="C275" s="22" t="s">
        <v>1452</v>
      </c>
      <c r="D275" s="36" t="s">
        <v>1451</v>
      </c>
      <c r="E275" s="20">
        <v>154.84</v>
      </c>
      <c r="F275" s="38">
        <v>150</v>
      </c>
      <c r="G275" s="21"/>
      <c r="H275" s="18"/>
      <c r="I275" s="23" t="s">
        <v>31</v>
      </c>
      <c r="J275" s="23"/>
      <c r="K275" s="23"/>
      <c r="L275" s="18"/>
      <c r="M275" s="45">
        <v>2</v>
      </c>
      <c r="N275" s="23">
        <v>1</v>
      </c>
      <c r="O275" s="26">
        <f t="shared" si="36"/>
        <v>158.58000000000001</v>
      </c>
      <c r="P275" s="27">
        <f t="shared" si="35"/>
        <v>158.58920000000001</v>
      </c>
      <c r="Q275" s="28">
        <f t="shared" si="37"/>
        <v>3.7400000000000091</v>
      </c>
      <c r="R275" s="29">
        <f t="shared" si="38"/>
        <v>2.4153965383621863E-2</v>
      </c>
      <c r="S275" s="30"/>
      <c r="T275" s="47">
        <f t="shared" si="31"/>
        <v>160.5703</v>
      </c>
      <c r="U275" s="39">
        <f t="shared" si="32"/>
        <v>160.57</v>
      </c>
      <c r="V275" s="48">
        <f t="shared" si="33"/>
        <v>1.9807999999999879</v>
      </c>
      <c r="W275" s="49">
        <f t="shared" si="34"/>
        <v>1.2490131736587282E-2</v>
      </c>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row>
    <row r="276" spans="1:111" s="57" customFormat="1" ht="25.5" x14ac:dyDescent="0.25">
      <c r="A276" s="35" t="s">
        <v>1449</v>
      </c>
      <c r="B276" s="35" t="s">
        <v>935</v>
      </c>
      <c r="C276" s="22" t="s">
        <v>1453</v>
      </c>
      <c r="D276" s="36" t="s">
        <v>1454</v>
      </c>
      <c r="E276" s="20">
        <v>25.8</v>
      </c>
      <c r="F276" s="38">
        <v>25</v>
      </c>
      <c r="G276" s="21"/>
      <c r="H276" s="18"/>
      <c r="I276" s="23" t="s">
        <v>31</v>
      </c>
      <c r="J276" s="23"/>
      <c r="K276" s="23"/>
      <c r="L276" s="18"/>
      <c r="M276" s="45">
        <v>2</v>
      </c>
      <c r="N276" s="23">
        <v>1</v>
      </c>
      <c r="O276" s="26">
        <f t="shared" si="36"/>
        <v>26.42</v>
      </c>
      <c r="P276" s="27">
        <f t="shared" si="35"/>
        <v>26.424700000000001</v>
      </c>
      <c r="Q276" s="28">
        <f t="shared" si="37"/>
        <v>0.62000000000000099</v>
      </c>
      <c r="R276" s="29">
        <f t="shared" si="38"/>
        <v>2.4031007751938022E-2</v>
      </c>
      <c r="S276" s="30"/>
      <c r="T276" s="47">
        <f t="shared" si="31"/>
        <v>26.754799999999999</v>
      </c>
      <c r="U276" s="39">
        <f t="shared" si="32"/>
        <v>26.754000000000001</v>
      </c>
      <c r="V276" s="48">
        <f t="shared" si="33"/>
        <v>0.32929999999999993</v>
      </c>
      <c r="W276" s="49">
        <f t="shared" si="34"/>
        <v>1.2461825489031093E-2</v>
      </c>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row>
    <row r="277" spans="1:111" s="57" customFormat="1" ht="25.5" x14ac:dyDescent="0.25">
      <c r="A277" s="35" t="s">
        <v>1449</v>
      </c>
      <c r="B277" s="35" t="s">
        <v>935</v>
      </c>
      <c r="C277" s="22" t="s">
        <v>1455</v>
      </c>
      <c r="D277" s="36" t="s">
        <v>1456</v>
      </c>
      <c r="E277" s="20">
        <v>103.23</v>
      </c>
      <c r="F277" s="38">
        <v>100</v>
      </c>
      <c r="G277" s="21"/>
      <c r="H277" s="18"/>
      <c r="I277" s="23" t="s">
        <v>31</v>
      </c>
      <c r="J277" s="23"/>
      <c r="K277" s="23"/>
      <c r="L277" s="18"/>
      <c r="M277" s="45">
        <v>2</v>
      </c>
      <c r="N277" s="23">
        <v>1</v>
      </c>
      <c r="O277" s="26">
        <f t="shared" si="36"/>
        <v>105.72</v>
      </c>
      <c r="P277" s="27">
        <f t="shared" si="35"/>
        <v>105.7296</v>
      </c>
      <c r="Q277" s="28">
        <f t="shared" si="37"/>
        <v>2.4899999999999949</v>
      </c>
      <c r="R277" s="29">
        <f t="shared" si="38"/>
        <v>2.4120895088636973E-2</v>
      </c>
      <c r="S277" s="30"/>
      <c r="T277" s="47">
        <f t="shared" si="31"/>
        <v>107.05040000000001</v>
      </c>
      <c r="U277" s="39">
        <f t="shared" si="32"/>
        <v>107.05</v>
      </c>
      <c r="V277" s="48">
        <f t="shared" si="33"/>
        <v>1.3203999999999922</v>
      </c>
      <c r="W277" s="49">
        <f t="shared" si="34"/>
        <v>1.2488461131036079E-2</v>
      </c>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row>
    <row r="278" spans="1:111" s="57" customFormat="1" ht="25.5" x14ac:dyDescent="0.25">
      <c r="A278" s="35" t="s">
        <v>1449</v>
      </c>
      <c r="B278" s="35" t="s">
        <v>935</v>
      </c>
      <c r="C278" s="22" t="s">
        <v>1457</v>
      </c>
      <c r="D278" s="36" t="s">
        <v>1458</v>
      </c>
      <c r="E278" s="20">
        <v>25.8</v>
      </c>
      <c r="F278" s="38">
        <v>25</v>
      </c>
      <c r="G278" s="21"/>
      <c r="H278" s="18"/>
      <c r="I278" s="23" t="s">
        <v>31</v>
      </c>
      <c r="J278" s="23"/>
      <c r="K278" s="23"/>
      <c r="L278" s="18"/>
      <c r="M278" s="45">
        <v>2</v>
      </c>
      <c r="N278" s="23">
        <v>1</v>
      </c>
      <c r="O278" s="26">
        <f t="shared" si="36"/>
        <v>26.42</v>
      </c>
      <c r="P278" s="27">
        <f t="shared" si="35"/>
        <v>26.424700000000001</v>
      </c>
      <c r="Q278" s="28">
        <f t="shared" si="37"/>
        <v>0.62000000000000099</v>
      </c>
      <c r="R278" s="29">
        <f t="shared" si="38"/>
        <v>2.4031007751938022E-2</v>
      </c>
      <c r="S278" s="30"/>
      <c r="T278" s="47">
        <f t="shared" si="31"/>
        <v>26.754799999999999</v>
      </c>
      <c r="U278" s="39">
        <f t="shared" si="32"/>
        <v>26.754000000000001</v>
      </c>
      <c r="V278" s="48">
        <f t="shared" si="33"/>
        <v>0.32929999999999993</v>
      </c>
      <c r="W278" s="49">
        <f t="shared" si="34"/>
        <v>1.2461825489031093E-2</v>
      </c>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row>
    <row r="279" spans="1:111" s="57" customFormat="1" ht="51" x14ac:dyDescent="0.25">
      <c r="A279" s="35" t="s">
        <v>1459</v>
      </c>
      <c r="B279" s="35" t="s">
        <v>935</v>
      </c>
      <c r="C279" s="22" t="s">
        <v>1460</v>
      </c>
      <c r="D279" s="36" t="s">
        <v>1461</v>
      </c>
      <c r="E279" s="20">
        <v>139.36000000000001</v>
      </c>
      <c r="F279" s="38">
        <v>135</v>
      </c>
      <c r="G279" s="21"/>
      <c r="H279" s="18" t="s">
        <v>1462</v>
      </c>
      <c r="I279" s="23" t="s">
        <v>31</v>
      </c>
      <c r="J279" s="23"/>
      <c r="K279" s="23"/>
      <c r="L279" s="18"/>
      <c r="M279" s="45">
        <v>4</v>
      </c>
      <c r="N279" s="23">
        <v>1</v>
      </c>
      <c r="O279" s="26">
        <f t="shared" si="36"/>
        <v>142.72999999999999</v>
      </c>
      <c r="P279" s="27">
        <f t="shared" si="35"/>
        <v>142.73439999999999</v>
      </c>
      <c r="Q279" s="28">
        <f t="shared" si="37"/>
        <v>3.3699999999999761</v>
      </c>
      <c r="R279" s="29">
        <f t="shared" si="38"/>
        <v>2.4181974741676059E-2</v>
      </c>
      <c r="S279" s="30"/>
      <c r="T279" s="47">
        <f t="shared" si="31"/>
        <v>144.51740000000001</v>
      </c>
      <c r="U279" s="39">
        <f t="shared" si="32"/>
        <v>144.517</v>
      </c>
      <c r="V279" s="48">
        <f t="shared" si="33"/>
        <v>1.7826000000000022</v>
      </c>
      <c r="W279" s="49">
        <f t="shared" si="34"/>
        <v>1.248893048907623E-2</v>
      </c>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row>
    <row r="280" spans="1:111" s="57" customFormat="1" ht="51" x14ac:dyDescent="0.25">
      <c r="A280" s="35" t="s">
        <v>1459</v>
      </c>
      <c r="B280" s="35" t="s">
        <v>935</v>
      </c>
      <c r="C280" s="22" t="s">
        <v>1463</v>
      </c>
      <c r="D280" s="36" t="s">
        <v>1461</v>
      </c>
      <c r="E280" s="37">
        <v>72.260000000000005</v>
      </c>
      <c r="F280" s="38">
        <v>70</v>
      </c>
      <c r="G280" s="21"/>
      <c r="H280" s="18" t="s">
        <v>1462</v>
      </c>
      <c r="I280" s="23" t="s">
        <v>31</v>
      </c>
      <c r="J280" s="23"/>
      <c r="K280" s="23"/>
      <c r="L280" s="18"/>
      <c r="M280" s="45">
        <v>4</v>
      </c>
      <c r="N280" s="23">
        <v>1</v>
      </c>
      <c r="O280" s="26">
        <f t="shared" si="36"/>
        <v>74</v>
      </c>
      <c r="P280" s="27">
        <f t="shared" si="35"/>
        <v>74.009699999999995</v>
      </c>
      <c r="Q280" s="28">
        <f t="shared" si="37"/>
        <v>1.7399999999999949</v>
      </c>
      <c r="R280" s="29">
        <f t="shared" si="38"/>
        <v>2.4079712150567322E-2</v>
      </c>
      <c r="S280" s="30"/>
      <c r="T280" s="47">
        <f t="shared" si="31"/>
        <v>74.934200000000004</v>
      </c>
      <c r="U280" s="39">
        <f t="shared" si="32"/>
        <v>74.933999999999997</v>
      </c>
      <c r="V280" s="48">
        <f t="shared" si="33"/>
        <v>0.92430000000000234</v>
      </c>
      <c r="W280" s="49">
        <f t="shared" si="34"/>
        <v>1.2488903481570692E-2</v>
      </c>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row>
    <row r="281" spans="1:111" s="57" customFormat="1" ht="51" x14ac:dyDescent="0.25">
      <c r="A281" s="35" t="s">
        <v>1464</v>
      </c>
      <c r="B281" s="35" t="s">
        <v>935</v>
      </c>
      <c r="C281" s="22" t="s">
        <v>1465</v>
      </c>
      <c r="D281" s="36" t="s">
        <v>1461</v>
      </c>
      <c r="E281" s="37">
        <v>129.03</v>
      </c>
      <c r="F281" s="38">
        <v>125</v>
      </c>
      <c r="G281" s="21"/>
      <c r="H281" s="18" t="s">
        <v>1462</v>
      </c>
      <c r="I281" s="23" t="s">
        <v>31</v>
      </c>
      <c r="J281" s="23"/>
      <c r="K281" s="23"/>
      <c r="L281" s="18"/>
      <c r="M281" s="45">
        <v>3</v>
      </c>
      <c r="N281" s="23">
        <v>1</v>
      </c>
      <c r="O281" s="26">
        <f t="shared" si="36"/>
        <v>132.15</v>
      </c>
      <c r="P281" s="27">
        <f t="shared" si="35"/>
        <v>132.15430000000001</v>
      </c>
      <c r="Q281" s="28">
        <f t="shared" si="37"/>
        <v>3.1200000000000045</v>
      </c>
      <c r="R281" s="29">
        <f t="shared" si="38"/>
        <v>2.418042315740529E-2</v>
      </c>
      <c r="S281" s="30"/>
      <c r="T281" s="47">
        <f t="shared" si="31"/>
        <v>133.80520000000001</v>
      </c>
      <c r="U281" s="39">
        <f t="shared" si="32"/>
        <v>133.80500000000001</v>
      </c>
      <c r="V281" s="48">
        <f t="shared" si="33"/>
        <v>1.6507000000000005</v>
      </c>
      <c r="W281" s="49">
        <f t="shared" si="34"/>
        <v>1.2490702156494343E-2</v>
      </c>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row>
    <row r="282" spans="1:111" s="57" customFormat="1" ht="51" x14ac:dyDescent="0.25">
      <c r="A282" s="35" t="s">
        <v>1464</v>
      </c>
      <c r="B282" s="35" t="s">
        <v>935</v>
      </c>
      <c r="C282" s="22" t="s">
        <v>1466</v>
      </c>
      <c r="D282" s="36" t="s">
        <v>1461</v>
      </c>
      <c r="E282" s="37">
        <v>170.32</v>
      </c>
      <c r="F282" s="38">
        <v>165</v>
      </c>
      <c r="G282" s="21"/>
      <c r="H282" s="18" t="s">
        <v>1462</v>
      </c>
      <c r="I282" s="23" t="s">
        <v>31</v>
      </c>
      <c r="J282" s="23"/>
      <c r="K282" s="23"/>
      <c r="L282" s="18"/>
      <c r="M282" s="45">
        <v>3</v>
      </c>
      <c r="N282" s="23">
        <v>1</v>
      </c>
      <c r="O282" s="26">
        <f t="shared" si="36"/>
        <v>174.44</v>
      </c>
      <c r="P282" s="27">
        <f t="shared" si="35"/>
        <v>174.44409999999999</v>
      </c>
      <c r="Q282" s="28">
        <f t="shared" si="37"/>
        <v>4.1200000000000045</v>
      </c>
      <c r="R282" s="29">
        <f t="shared" si="38"/>
        <v>2.4189760450915952E-2</v>
      </c>
      <c r="S282" s="30"/>
      <c r="T282" s="47">
        <f t="shared" si="31"/>
        <v>176.62330000000003</v>
      </c>
      <c r="U282" s="39">
        <f t="shared" si="32"/>
        <v>176.62299999999999</v>
      </c>
      <c r="V282" s="48">
        <f t="shared" si="33"/>
        <v>2.1788999999999987</v>
      </c>
      <c r="W282" s="49">
        <f t="shared" si="34"/>
        <v>1.2490534216978384E-2</v>
      </c>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row>
    <row r="283" spans="1:111" s="57" customFormat="1" ht="51" x14ac:dyDescent="0.25">
      <c r="A283" s="35" t="s">
        <v>1467</v>
      </c>
      <c r="B283" s="35" t="s">
        <v>935</v>
      </c>
      <c r="C283" s="22" t="s">
        <v>1468</v>
      </c>
      <c r="D283" s="36" t="s">
        <v>1461</v>
      </c>
      <c r="E283" s="20">
        <v>139.36000000000001</v>
      </c>
      <c r="F283" s="38">
        <v>135</v>
      </c>
      <c r="G283" s="21"/>
      <c r="H283" s="18" t="s">
        <v>1462</v>
      </c>
      <c r="I283" s="23" t="s">
        <v>31</v>
      </c>
      <c r="J283" s="23"/>
      <c r="K283" s="23"/>
      <c r="L283" s="18"/>
      <c r="M283" s="45">
        <v>1</v>
      </c>
      <c r="N283" s="23">
        <v>1</v>
      </c>
      <c r="O283" s="26">
        <f t="shared" si="36"/>
        <v>142.72999999999999</v>
      </c>
      <c r="P283" s="27">
        <f t="shared" si="35"/>
        <v>142.73439999999999</v>
      </c>
      <c r="Q283" s="28">
        <f t="shared" si="37"/>
        <v>3.3699999999999761</v>
      </c>
      <c r="R283" s="29">
        <f t="shared" si="38"/>
        <v>2.4181974741676059E-2</v>
      </c>
      <c r="S283" s="30"/>
      <c r="T283" s="47">
        <f t="shared" si="31"/>
        <v>144.51740000000001</v>
      </c>
      <c r="U283" s="39">
        <f t="shared" si="32"/>
        <v>144.517</v>
      </c>
      <c r="V283" s="48">
        <f t="shared" si="33"/>
        <v>1.7826000000000022</v>
      </c>
      <c r="W283" s="49">
        <f t="shared" si="34"/>
        <v>1.248893048907623E-2</v>
      </c>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row>
    <row r="284" spans="1:111" s="57" customFormat="1" ht="51" x14ac:dyDescent="0.25">
      <c r="A284" s="35" t="s">
        <v>1467</v>
      </c>
      <c r="B284" s="35" t="s">
        <v>935</v>
      </c>
      <c r="C284" s="22" t="s">
        <v>1469</v>
      </c>
      <c r="D284" s="36" t="s">
        <v>1461</v>
      </c>
      <c r="E284" s="20">
        <v>51.61</v>
      </c>
      <c r="F284" s="38">
        <v>50</v>
      </c>
      <c r="G284" s="21"/>
      <c r="H284" s="18" t="s">
        <v>1462</v>
      </c>
      <c r="I284" s="23" t="s">
        <v>31</v>
      </c>
      <c r="J284" s="23"/>
      <c r="K284" s="23"/>
      <c r="L284" s="18"/>
      <c r="M284" s="45">
        <v>1</v>
      </c>
      <c r="N284" s="23">
        <v>1</v>
      </c>
      <c r="O284" s="26">
        <f t="shared" si="36"/>
        <v>52.85</v>
      </c>
      <c r="P284" s="27">
        <f t="shared" si="35"/>
        <v>52.8596</v>
      </c>
      <c r="Q284" s="28">
        <f t="shared" si="37"/>
        <v>1.240000000000002</v>
      </c>
      <c r="R284" s="29">
        <f t="shared" si="38"/>
        <v>2.4026351482270916E-2</v>
      </c>
      <c r="S284" s="30"/>
      <c r="T284" s="47">
        <f t="shared" si="31"/>
        <v>53.5199</v>
      </c>
      <c r="U284" s="39">
        <f t="shared" si="32"/>
        <v>53.518999999999998</v>
      </c>
      <c r="V284" s="48">
        <f t="shared" si="33"/>
        <v>0.65939999999999799</v>
      </c>
      <c r="W284" s="49">
        <f t="shared" si="34"/>
        <v>1.2474555236891652E-2</v>
      </c>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row>
    <row r="285" spans="1:111" s="57" customFormat="1" ht="51" x14ac:dyDescent="0.25">
      <c r="A285" s="35" t="s">
        <v>1467</v>
      </c>
      <c r="B285" s="35" t="s">
        <v>935</v>
      </c>
      <c r="C285" s="22" t="s">
        <v>1470</v>
      </c>
      <c r="D285" s="36" t="s">
        <v>1461</v>
      </c>
      <c r="E285" s="37">
        <v>25.8</v>
      </c>
      <c r="F285" s="38">
        <v>25</v>
      </c>
      <c r="G285" s="21"/>
      <c r="H285" s="18" t="s">
        <v>1462</v>
      </c>
      <c r="I285" s="23" t="s">
        <v>31</v>
      </c>
      <c r="J285" s="23"/>
      <c r="K285" s="23"/>
      <c r="L285" s="18"/>
      <c r="M285" s="45">
        <v>1</v>
      </c>
      <c r="N285" s="23">
        <v>1</v>
      </c>
      <c r="O285" s="26">
        <f t="shared" si="36"/>
        <v>26.42</v>
      </c>
      <c r="P285" s="27">
        <f t="shared" si="35"/>
        <v>26.424700000000001</v>
      </c>
      <c r="Q285" s="28">
        <f t="shared" si="37"/>
        <v>0.62000000000000099</v>
      </c>
      <c r="R285" s="29">
        <f t="shared" si="38"/>
        <v>2.4031007751938022E-2</v>
      </c>
      <c r="S285" s="30"/>
      <c r="T285" s="47">
        <f t="shared" si="31"/>
        <v>26.754799999999999</v>
      </c>
      <c r="U285" s="39">
        <f t="shared" si="32"/>
        <v>26.754000000000001</v>
      </c>
      <c r="V285" s="48">
        <f t="shared" si="33"/>
        <v>0.32929999999999993</v>
      </c>
      <c r="W285" s="49">
        <f t="shared" si="34"/>
        <v>1.2461825489031093E-2</v>
      </c>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row>
    <row r="286" spans="1:111" s="57" customFormat="1" ht="76.5" x14ac:dyDescent="0.25">
      <c r="A286" s="18" t="s">
        <v>1471</v>
      </c>
      <c r="B286" s="18" t="s">
        <v>935</v>
      </c>
      <c r="C286" s="18" t="s">
        <v>1472</v>
      </c>
      <c r="D286" s="18" t="s">
        <v>1473</v>
      </c>
      <c r="E286" s="37">
        <v>10.32</v>
      </c>
      <c r="F286" s="21">
        <v>10</v>
      </c>
      <c r="G286" s="21"/>
      <c r="H286" s="18" t="s">
        <v>1474</v>
      </c>
      <c r="I286" s="23" t="s">
        <v>31</v>
      </c>
      <c r="J286" s="23"/>
      <c r="K286" s="23"/>
      <c r="L286" s="18"/>
      <c r="M286" s="45">
        <v>6</v>
      </c>
      <c r="N286" s="23">
        <v>1</v>
      </c>
      <c r="O286" s="26">
        <f t="shared" si="36"/>
        <v>10.56</v>
      </c>
      <c r="P286" s="27">
        <f t="shared" si="35"/>
        <v>10.569800000000001</v>
      </c>
      <c r="Q286" s="28">
        <f t="shared" si="37"/>
        <v>0.24000000000000021</v>
      </c>
      <c r="R286" s="29">
        <f t="shared" si="38"/>
        <v>2.3255813953488393E-2</v>
      </c>
      <c r="S286" s="30"/>
      <c r="T286" s="47">
        <f t="shared" si="31"/>
        <v>10.7018</v>
      </c>
      <c r="U286" s="39">
        <f t="shared" si="32"/>
        <v>10.701000000000001</v>
      </c>
      <c r="V286" s="48">
        <f t="shared" si="33"/>
        <v>0.13119999999999976</v>
      </c>
      <c r="W286" s="49">
        <f t="shared" si="34"/>
        <v>1.2412723041117122E-2</v>
      </c>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row>
    <row r="287" spans="1:111" s="57" customFormat="1" ht="76.5" x14ac:dyDescent="0.25">
      <c r="A287" s="18" t="s">
        <v>1471</v>
      </c>
      <c r="B287" s="18" t="s">
        <v>935</v>
      </c>
      <c r="C287" s="18" t="s">
        <v>1475</v>
      </c>
      <c r="D287" s="18" t="s">
        <v>1476</v>
      </c>
      <c r="E287" s="37">
        <v>46.45</v>
      </c>
      <c r="F287" s="21">
        <v>45</v>
      </c>
      <c r="G287" s="21"/>
      <c r="H287" s="18" t="s">
        <v>1474</v>
      </c>
      <c r="I287" s="23" t="s">
        <v>31</v>
      </c>
      <c r="J287" s="23"/>
      <c r="K287" s="23"/>
      <c r="L287" s="18"/>
      <c r="M287" s="45">
        <v>4</v>
      </c>
      <c r="N287" s="23">
        <v>1</v>
      </c>
      <c r="O287" s="26">
        <f t="shared" si="36"/>
        <v>47.57</v>
      </c>
      <c r="P287" s="27">
        <f t="shared" si="35"/>
        <v>47.5747</v>
      </c>
      <c r="Q287" s="28">
        <f t="shared" si="37"/>
        <v>1.1199999999999974</v>
      </c>
      <c r="R287" s="29">
        <f t="shared" si="38"/>
        <v>2.4111948331539235E-2</v>
      </c>
      <c r="S287" s="30"/>
      <c r="T287" s="47">
        <f t="shared" si="31"/>
        <v>48.168999999999997</v>
      </c>
      <c r="U287" s="39">
        <f t="shared" si="32"/>
        <v>48.168999999999997</v>
      </c>
      <c r="V287" s="48">
        <f t="shared" si="33"/>
        <v>0.59429999999999694</v>
      </c>
      <c r="W287" s="49">
        <f t="shared" si="34"/>
        <v>1.2491933737890032E-2</v>
      </c>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row>
    <row r="288" spans="1:111" s="57" customFormat="1" ht="76.5" x14ac:dyDescent="0.25">
      <c r="A288" s="18" t="s">
        <v>1471</v>
      </c>
      <c r="B288" s="18" t="s">
        <v>935</v>
      </c>
      <c r="C288" s="18" t="s">
        <v>1477</v>
      </c>
      <c r="D288" s="18" t="s">
        <v>1478</v>
      </c>
      <c r="E288" s="37">
        <v>51.61</v>
      </c>
      <c r="F288" s="21">
        <v>50</v>
      </c>
      <c r="G288" s="21"/>
      <c r="H288" s="18" t="s">
        <v>1474</v>
      </c>
      <c r="I288" s="23" t="s">
        <v>31</v>
      </c>
      <c r="J288" s="23">
        <v>2</v>
      </c>
      <c r="K288" s="23">
        <v>1</v>
      </c>
      <c r="L288" s="18"/>
      <c r="M288" s="45">
        <v>2</v>
      </c>
      <c r="N288" s="23">
        <v>1</v>
      </c>
      <c r="O288" s="26">
        <f t="shared" si="36"/>
        <v>52.85</v>
      </c>
      <c r="P288" s="27">
        <f t="shared" si="35"/>
        <v>52.8596</v>
      </c>
      <c r="Q288" s="28">
        <f t="shared" si="37"/>
        <v>1.240000000000002</v>
      </c>
      <c r="R288" s="29">
        <f t="shared" si="38"/>
        <v>2.4026351482270916E-2</v>
      </c>
      <c r="S288" s="30"/>
      <c r="T288" s="47">
        <f t="shared" si="31"/>
        <v>53.5199</v>
      </c>
      <c r="U288" s="39">
        <f t="shared" si="32"/>
        <v>53.518999999999998</v>
      </c>
      <c r="V288" s="48">
        <f t="shared" si="33"/>
        <v>0.65939999999999799</v>
      </c>
      <c r="W288" s="49">
        <f t="shared" si="34"/>
        <v>1.2474555236891652E-2</v>
      </c>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row>
    <row r="289" spans="1:189" s="57" customFormat="1" ht="76.5" x14ac:dyDescent="0.25">
      <c r="A289" s="18" t="s">
        <v>1471</v>
      </c>
      <c r="B289" s="18" t="s">
        <v>935</v>
      </c>
      <c r="C289" s="18" t="s">
        <v>1479</v>
      </c>
      <c r="D289" s="18" t="s">
        <v>1480</v>
      </c>
      <c r="E289" s="37">
        <v>46.45</v>
      </c>
      <c r="F289" s="21">
        <v>45</v>
      </c>
      <c r="G289" s="21"/>
      <c r="H289" s="18" t="s">
        <v>1474</v>
      </c>
      <c r="I289" s="23" t="s">
        <v>31</v>
      </c>
      <c r="J289" s="23"/>
      <c r="K289" s="23"/>
      <c r="L289" s="18"/>
      <c r="M289" s="45">
        <v>6</v>
      </c>
      <c r="N289" s="23">
        <v>1</v>
      </c>
      <c r="O289" s="26">
        <f t="shared" si="36"/>
        <v>47.57</v>
      </c>
      <c r="P289" s="27">
        <f t="shared" si="35"/>
        <v>47.5747</v>
      </c>
      <c r="Q289" s="28">
        <f t="shared" si="37"/>
        <v>1.1199999999999974</v>
      </c>
      <c r="R289" s="29">
        <f t="shared" si="38"/>
        <v>2.4111948331539235E-2</v>
      </c>
      <c r="S289" s="30"/>
      <c r="T289" s="47">
        <f t="shared" si="31"/>
        <v>48.168999999999997</v>
      </c>
      <c r="U289" s="39">
        <f t="shared" si="32"/>
        <v>48.168999999999997</v>
      </c>
      <c r="V289" s="48">
        <f t="shared" si="33"/>
        <v>0.59429999999999694</v>
      </c>
      <c r="W289" s="49">
        <f t="shared" si="34"/>
        <v>1.2491933737890032E-2</v>
      </c>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row>
    <row r="290" spans="1:189" s="57" customFormat="1" ht="76.5" x14ac:dyDescent="0.25">
      <c r="A290" s="18" t="s">
        <v>1471</v>
      </c>
      <c r="B290" s="18" t="s">
        <v>935</v>
      </c>
      <c r="C290" s="18" t="s">
        <v>1481</v>
      </c>
      <c r="D290" s="18" t="s">
        <v>1482</v>
      </c>
      <c r="E290" s="37">
        <v>3.61</v>
      </c>
      <c r="F290" s="21">
        <v>3.5</v>
      </c>
      <c r="G290" s="21"/>
      <c r="H290" s="18" t="s">
        <v>1474</v>
      </c>
      <c r="I290" s="23" t="s">
        <v>31</v>
      </c>
      <c r="J290" s="23"/>
      <c r="K290" s="23"/>
      <c r="L290" s="18"/>
      <c r="M290" s="45">
        <v>3</v>
      </c>
      <c r="N290" s="23">
        <v>1</v>
      </c>
      <c r="O290" s="26">
        <f t="shared" si="36"/>
        <v>3.69</v>
      </c>
      <c r="P290" s="27">
        <f t="shared" si="35"/>
        <v>3.6974</v>
      </c>
      <c r="Q290" s="28">
        <f t="shared" si="37"/>
        <v>8.0000000000000071E-2</v>
      </c>
      <c r="R290" s="29">
        <f t="shared" si="38"/>
        <v>2.2160664819944619E-2</v>
      </c>
      <c r="S290" s="30"/>
      <c r="T290" s="47">
        <f t="shared" si="31"/>
        <v>3.7436000000000003</v>
      </c>
      <c r="U290" s="39">
        <f t="shared" si="32"/>
        <v>3.7429999999999999</v>
      </c>
      <c r="V290" s="48">
        <f t="shared" si="33"/>
        <v>4.5599999999999863E-2</v>
      </c>
      <c r="W290" s="49">
        <f t="shared" si="34"/>
        <v>1.23329907502569E-2</v>
      </c>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row>
    <row r="291" spans="1:189" s="57" customFormat="1" ht="76.5" x14ac:dyDescent="0.25">
      <c r="A291" s="18" t="s">
        <v>1471</v>
      </c>
      <c r="B291" s="18" t="s">
        <v>935</v>
      </c>
      <c r="C291" s="18" t="s">
        <v>1483</v>
      </c>
      <c r="D291" s="18" t="s">
        <v>1484</v>
      </c>
      <c r="E291" s="37">
        <v>25.8</v>
      </c>
      <c r="F291" s="21">
        <v>25</v>
      </c>
      <c r="G291" s="21"/>
      <c r="H291" s="18" t="s">
        <v>1474</v>
      </c>
      <c r="I291" s="23" t="s">
        <v>31</v>
      </c>
      <c r="J291" s="23"/>
      <c r="K291" s="23"/>
      <c r="L291" s="18"/>
      <c r="M291" s="45">
        <v>2</v>
      </c>
      <c r="N291" s="23">
        <v>1</v>
      </c>
      <c r="O291" s="26">
        <f t="shared" si="36"/>
        <v>26.42</v>
      </c>
      <c r="P291" s="27">
        <f t="shared" si="35"/>
        <v>26.424700000000001</v>
      </c>
      <c r="Q291" s="28">
        <f t="shared" si="37"/>
        <v>0.62000000000000099</v>
      </c>
      <c r="R291" s="29">
        <f t="shared" si="38"/>
        <v>2.4031007751938022E-2</v>
      </c>
      <c r="S291" s="30"/>
      <c r="T291" s="47">
        <f t="shared" si="31"/>
        <v>26.754799999999999</v>
      </c>
      <c r="U291" s="39">
        <f t="shared" si="32"/>
        <v>26.754000000000001</v>
      </c>
      <c r="V291" s="48">
        <f t="shared" si="33"/>
        <v>0.32929999999999993</v>
      </c>
      <c r="W291" s="49">
        <f t="shared" si="34"/>
        <v>1.2461825489031093E-2</v>
      </c>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row>
    <row r="292" spans="1:189" s="57" customFormat="1" ht="76.5" x14ac:dyDescent="0.25">
      <c r="A292" s="18" t="s">
        <v>1471</v>
      </c>
      <c r="B292" s="18" t="s">
        <v>935</v>
      </c>
      <c r="C292" s="18" t="s">
        <v>1485</v>
      </c>
      <c r="D292" s="18" t="s">
        <v>1478</v>
      </c>
      <c r="E292" s="37">
        <v>655.51</v>
      </c>
      <c r="F292" s="21">
        <v>635</v>
      </c>
      <c r="G292" s="21"/>
      <c r="H292" s="18" t="s">
        <v>1474</v>
      </c>
      <c r="I292" s="23" t="s">
        <v>31</v>
      </c>
      <c r="J292" s="23"/>
      <c r="K292" s="23"/>
      <c r="L292" s="18"/>
      <c r="M292" s="45">
        <v>2</v>
      </c>
      <c r="N292" s="23">
        <v>1</v>
      </c>
      <c r="O292" s="26">
        <f t="shared" si="36"/>
        <v>671.38</v>
      </c>
      <c r="P292" s="27">
        <f t="shared" si="35"/>
        <v>671.38250000000005</v>
      </c>
      <c r="Q292" s="28">
        <f t="shared" si="37"/>
        <v>15.870000000000005</v>
      </c>
      <c r="R292" s="29">
        <f t="shared" si="38"/>
        <v>2.4210156977010275E-2</v>
      </c>
      <c r="S292" s="30"/>
      <c r="T292" s="47">
        <f t="shared" si="31"/>
        <v>679.76940000000002</v>
      </c>
      <c r="U292" s="39">
        <f t="shared" si="32"/>
        <v>679.76900000000001</v>
      </c>
      <c r="V292" s="48">
        <f t="shared" si="33"/>
        <v>8.3864999999999554</v>
      </c>
      <c r="W292" s="49">
        <f t="shared" si="34"/>
        <v>1.2491389036800861E-2</v>
      </c>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row>
    <row r="293" spans="1:189" s="57" customFormat="1" ht="76.5" x14ac:dyDescent="0.25">
      <c r="A293" s="18" t="s">
        <v>1486</v>
      </c>
      <c r="B293" s="18" t="s">
        <v>935</v>
      </c>
      <c r="C293" s="18" t="s">
        <v>1487</v>
      </c>
      <c r="D293" s="18" t="s">
        <v>1488</v>
      </c>
      <c r="E293" s="37">
        <v>258.07</v>
      </c>
      <c r="F293" s="21">
        <v>250</v>
      </c>
      <c r="G293" s="21"/>
      <c r="H293" s="18" t="s">
        <v>1474</v>
      </c>
      <c r="I293" s="23" t="s">
        <v>31</v>
      </c>
      <c r="J293" s="23"/>
      <c r="K293" s="23"/>
      <c r="L293" s="18"/>
      <c r="M293" s="45">
        <v>1</v>
      </c>
      <c r="N293" s="23">
        <v>1</v>
      </c>
      <c r="O293" s="26">
        <f t="shared" si="36"/>
        <v>264.31</v>
      </c>
      <c r="P293" s="27">
        <f t="shared" si="35"/>
        <v>264.31889999999999</v>
      </c>
      <c r="Q293" s="28">
        <f t="shared" si="37"/>
        <v>6.2400000000000091</v>
      </c>
      <c r="R293" s="29">
        <f t="shared" si="38"/>
        <v>2.4179486185918586E-2</v>
      </c>
      <c r="S293" s="30"/>
      <c r="T293" s="47">
        <f t="shared" si="31"/>
        <v>267.62080000000003</v>
      </c>
      <c r="U293" s="39">
        <f t="shared" si="32"/>
        <v>267.62</v>
      </c>
      <c r="V293" s="48">
        <f t="shared" si="33"/>
        <v>3.3011000000000195</v>
      </c>
      <c r="W293" s="49">
        <f t="shared" si="34"/>
        <v>1.2489080425198576E-2</v>
      </c>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row>
    <row r="294" spans="1:189" s="57" customFormat="1" ht="76.5" x14ac:dyDescent="0.25">
      <c r="A294" s="18" t="s">
        <v>1486</v>
      </c>
      <c r="B294" s="18" t="s">
        <v>935</v>
      </c>
      <c r="C294" s="18" t="s">
        <v>1489</v>
      </c>
      <c r="D294" s="18" t="s">
        <v>1490</v>
      </c>
      <c r="E294" s="37">
        <v>25.8</v>
      </c>
      <c r="F294" s="21">
        <v>25</v>
      </c>
      <c r="G294" s="21"/>
      <c r="H294" s="18" t="s">
        <v>1474</v>
      </c>
      <c r="I294" s="23" t="s">
        <v>31</v>
      </c>
      <c r="J294" s="23"/>
      <c r="K294" s="23"/>
      <c r="L294" s="18"/>
      <c r="M294" s="45">
        <v>1</v>
      </c>
      <c r="N294" s="23">
        <v>1</v>
      </c>
      <c r="O294" s="26">
        <f t="shared" si="36"/>
        <v>26.42</v>
      </c>
      <c r="P294" s="27">
        <f t="shared" si="35"/>
        <v>26.424700000000001</v>
      </c>
      <c r="Q294" s="28">
        <f t="shared" si="37"/>
        <v>0.62000000000000099</v>
      </c>
      <c r="R294" s="29">
        <f t="shared" si="38"/>
        <v>2.4031007751938022E-2</v>
      </c>
      <c r="S294" s="30"/>
      <c r="T294" s="47">
        <f t="shared" si="31"/>
        <v>26.754799999999999</v>
      </c>
      <c r="U294" s="39">
        <f t="shared" si="32"/>
        <v>26.754000000000001</v>
      </c>
      <c r="V294" s="48">
        <f t="shared" si="33"/>
        <v>0.32929999999999993</v>
      </c>
      <c r="W294" s="49">
        <f t="shared" si="34"/>
        <v>1.2461825489031093E-2</v>
      </c>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row>
    <row r="295" spans="1:189" ht="39" customHeight="1" x14ac:dyDescent="0.25">
      <c r="A295" s="18" t="s">
        <v>1486</v>
      </c>
      <c r="B295" s="18" t="s">
        <v>935</v>
      </c>
      <c r="C295" s="18" t="s">
        <v>1491</v>
      </c>
      <c r="D295" s="18" t="s">
        <v>1492</v>
      </c>
      <c r="E295" s="37">
        <v>94.97</v>
      </c>
      <c r="F295" s="21">
        <v>92</v>
      </c>
      <c r="H295" s="18" t="s">
        <v>1474</v>
      </c>
      <c r="I295" s="23" t="s">
        <v>31</v>
      </c>
      <c r="K295" s="23"/>
      <c r="M295" s="45">
        <v>1</v>
      </c>
      <c r="N295" s="23">
        <v>1</v>
      </c>
      <c r="O295" s="26">
        <f t="shared" si="36"/>
        <v>97.26</v>
      </c>
      <c r="P295" s="27">
        <f t="shared" si="35"/>
        <v>97.269599999999997</v>
      </c>
      <c r="Q295" s="28">
        <f t="shared" si="37"/>
        <v>2.2900000000000063</v>
      </c>
      <c r="R295" s="29">
        <f t="shared" si="38"/>
        <v>2.4112877750868761E-2</v>
      </c>
      <c r="T295" s="47">
        <f t="shared" si="31"/>
        <v>98.484699999999989</v>
      </c>
      <c r="U295" s="39">
        <f t="shared" si="32"/>
        <v>98.483999999999995</v>
      </c>
      <c r="V295" s="48">
        <f t="shared" si="33"/>
        <v>1.2143999999999977</v>
      </c>
      <c r="W295" s="49">
        <f t="shared" si="34"/>
        <v>1.2484887364603101E-2</v>
      </c>
      <c r="GC295" s="57"/>
      <c r="GD295" s="57"/>
      <c r="GE295" s="57"/>
      <c r="GF295" s="57"/>
      <c r="GG295" s="57"/>
    </row>
    <row r="296" spans="1:189" ht="39" customHeight="1" x14ac:dyDescent="0.25">
      <c r="A296" s="18" t="s">
        <v>1486</v>
      </c>
      <c r="B296" s="18" t="s">
        <v>935</v>
      </c>
      <c r="C296" s="18" t="s">
        <v>1493</v>
      </c>
      <c r="D296" s="18" t="s">
        <v>1494</v>
      </c>
      <c r="E296" s="37">
        <v>25.8</v>
      </c>
      <c r="F296" s="21">
        <v>25</v>
      </c>
      <c r="H296" s="18" t="s">
        <v>1474</v>
      </c>
      <c r="I296" s="23" t="s">
        <v>31</v>
      </c>
      <c r="K296" s="23"/>
      <c r="M296" s="45">
        <v>1</v>
      </c>
      <c r="N296" s="23">
        <v>1</v>
      </c>
      <c r="O296" s="26">
        <f t="shared" si="36"/>
        <v>26.42</v>
      </c>
      <c r="P296" s="27">
        <f t="shared" si="35"/>
        <v>26.424700000000001</v>
      </c>
      <c r="Q296" s="28">
        <f t="shared" si="37"/>
        <v>0.62000000000000099</v>
      </c>
      <c r="R296" s="29">
        <f t="shared" si="38"/>
        <v>2.4031007751938022E-2</v>
      </c>
      <c r="T296" s="47">
        <f t="shared" si="31"/>
        <v>26.754799999999999</v>
      </c>
      <c r="U296" s="39">
        <f t="shared" si="32"/>
        <v>26.754000000000001</v>
      </c>
      <c r="V296" s="48">
        <f t="shared" si="33"/>
        <v>0.32929999999999993</v>
      </c>
      <c r="W296" s="49">
        <f t="shared" si="34"/>
        <v>1.2461825489031093E-2</v>
      </c>
      <c r="GC296" s="57"/>
      <c r="GD296" s="57"/>
      <c r="GE296" s="57"/>
      <c r="GF296" s="57"/>
      <c r="GG296" s="57"/>
    </row>
    <row r="297" spans="1:189" s="39" customFormat="1" ht="39" customHeight="1" x14ac:dyDescent="0.25">
      <c r="A297" s="18" t="s">
        <v>1486</v>
      </c>
      <c r="B297" s="18" t="s">
        <v>935</v>
      </c>
      <c r="C297" s="18" t="s">
        <v>1495</v>
      </c>
      <c r="D297" s="18" t="s">
        <v>1476</v>
      </c>
      <c r="E297" s="37">
        <v>92.9</v>
      </c>
      <c r="F297" s="21">
        <v>90</v>
      </c>
      <c r="G297" s="21"/>
      <c r="H297" s="18" t="s">
        <v>1474</v>
      </c>
      <c r="I297" s="23" t="s">
        <v>31</v>
      </c>
      <c r="J297" s="23"/>
      <c r="K297" s="23"/>
      <c r="L297" s="18"/>
      <c r="M297" s="45">
        <v>1</v>
      </c>
      <c r="N297" s="23">
        <v>1</v>
      </c>
      <c r="O297" s="26">
        <f t="shared" si="36"/>
        <v>95.14</v>
      </c>
      <c r="P297" s="27">
        <f t="shared" si="35"/>
        <v>95.1494</v>
      </c>
      <c r="Q297" s="28">
        <f t="shared" si="37"/>
        <v>2.2399999999999949</v>
      </c>
      <c r="R297" s="29">
        <f t="shared" si="38"/>
        <v>2.4111948331539235E-2</v>
      </c>
      <c r="S297" s="30"/>
      <c r="T297" s="47">
        <f t="shared" si="31"/>
        <v>96.337999999999994</v>
      </c>
      <c r="U297" s="39">
        <f t="shared" si="32"/>
        <v>96.337999999999994</v>
      </c>
      <c r="V297" s="48">
        <f t="shared" si="33"/>
        <v>1.1885999999999939</v>
      </c>
      <c r="W297" s="49">
        <f t="shared" si="34"/>
        <v>1.2491933737890032E-2</v>
      </c>
    </row>
    <row r="298" spans="1:189" s="39" customFormat="1" ht="39" customHeight="1" x14ac:dyDescent="0.25">
      <c r="A298" s="18" t="s">
        <v>1486</v>
      </c>
      <c r="B298" s="18" t="s">
        <v>935</v>
      </c>
      <c r="C298" s="18" t="s">
        <v>1496</v>
      </c>
      <c r="D298" s="18" t="s">
        <v>1484</v>
      </c>
      <c r="E298" s="37">
        <v>25.8</v>
      </c>
      <c r="F298" s="21">
        <v>25</v>
      </c>
      <c r="G298" s="21"/>
      <c r="H298" s="18" t="s">
        <v>1474</v>
      </c>
      <c r="I298" s="23" t="s">
        <v>31</v>
      </c>
      <c r="J298" s="23"/>
      <c r="K298" s="23"/>
      <c r="L298" s="18"/>
      <c r="M298" s="45">
        <v>1</v>
      </c>
      <c r="N298" s="23">
        <v>1</v>
      </c>
      <c r="O298" s="26">
        <f t="shared" si="36"/>
        <v>26.42</v>
      </c>
      <c r="P298" s="27">
        <f t="shared" si="35"/>
        <v>26.424700000000001</v>
      </c>
      <c r="Q298" s="28">
        <f t="shared" si="37"/>
        <v>0.62000000000000099</v>
      </c>
      <c r="R298" s="29">
        <f t="shared" si="38"/>
        <v>2.4031007751938022E-2</v>
      </c>
      <c r="S298" s="30"/>
      <c r="T298" s="47">
        <f t="shared" si="31"/>
        <v>26.754799999999999</v>
      </c>
      <c r="U298" s="39">
        <f t="shared" si="32"/>
        <v>26.754000000000001</v>
      </c>
      <c r="V298" s="48">
        <f t="shared" si="33"/>
        <v>0.32929999999999993</v>
      </c>
      <c r="W298" s="49">
        <f t="shared" si="34"/>
        <v>1.2461825489031093E-2</v>
      </c>
    </row>
    <row r="299" spans="1:189" s="39" customFormat="1" ht="39" customHeight="1" x14ac:dyDescent="0.25">
      <c r="A299" s="18" t="s">
        <v>1497</v>
      </c>
      <c r="B299" s="18" t="s">
        <v>935</v>
      </c>
      <c r="C299" s="18" t="s">
        <v>1498</v>
      </c>
      <c r="D299" s="18" t="s">
        <v>1061</v>
      </c>
      <c r="E299" s="37">
        <v>23</v>
      </c>
      <c r="F299" s="110">
        <v>23</v>
      </c>
      <c r="G299" s="21"/>
      <c r="H299" s="18" t="s">
        <v>1499</v>
      </c>
      <c r="I299" s="23"/>
      <c r="J299" s="23"/>
      <c r="K299" s="23"/>
      <c r="L299" s="18"/>
      <c r="M299" s="24">
        <v>6</v>
      </c>
      <c r="N299" s="25">
        <v>3</v>
      </c>
      <c r="O299" s="26">
        <f t="shared" si="36"/>
        <v>23</v>
      </c>
      <c r="P299" s="27">
        <f t="shared" si="35"/>
        <v>23</v>
      </c>
      <c r="Q299" s="28">
        <f t="shared" si="37"/>
        <v>0</v>
      </c>
      <c r="R299" s="29">
        <f t="shared" si="38"/>
        <v>0</v>
      </c>
      <c r="S299" s="30"/>
      <c r="T299" s="31">
        <f t="shared" ref="T299:W313" si="39">O299</f>
        <v>23</v>
      </c>
      <c r="U299" s="32">
        <f t="shared" si="39"/>
        <v>23</v>
      </c>
      <c r="V299" s="32">
        <f t="shared" si="39"/>
        <v>0</v>
      </c>
      <c r="W299" s="32">
        <f t="shared" si="39"/>
        <v>0</v>
      </c>
    </row>
    <row r="300" spans="1:189" s="39" customFormat="1" ht="39" customHeight="1" x14ac:dyDescent="0.25">
      <c r="A300" s="18" t="s">
        <v>1497</v>
      </c>
      <c r="B300" s="18" t="s">
        <v>935</v>
      </c>
      <c r="C300" s="18" t="s">
        <v>1500</v>
      </c>
      <c r="D300" s="19" t="s">
        <v>1501</v>
      </c>
      <c r="E300" s="37" t="s">
        <v>441</v>
      </c>
      <c r="F300" s="21" t="s">
        <v>441</v>
      </c>
      <c r="G300" s="21"/>
      <c r="H300" s="103" t="s">
        <v>1502</v>
      </c>
      <c r="I300" s="104" t="s">
        <v>26</v>
      </c>
      <c r="J300" s="104"/>
      <c r="K300" s="23" t="s">
        <v>27</v>
      </c>
      <c r="L300" s="18"/>
      <c r="M300" s="24" t="s">
        <v>1503</v>
      </c>
      <c r="N300" s="25">
        <v>3</v>
      </c>
      <c r="O300" s="111" t="str">
        <f>E300</f>
        <v>State Fee</v>
      </c>
      <c r="P300" s="27" t="str">
        <f t="shared" si="35"/>
        <v>State Fee</v>
      </c>
      <c r="Q300" s="28">
        <v>0</v>
      </c>
      <c r="R300" s="29">
        <v>0</v>
      </c>
      <c r="S300" s="30"/>
      <c r="T300" s="31" t="str">
        <f t="shared" si="39"/>
        <v>State Fee</v>
      </c>
      <c r="U300" s="32" t="str">
        <f t="shared" si="39"/>
        <v>State Fee</v>
      </c>
      <c r="V300" s="32">
        <f t="shared" si="39"/>
        <v>0</v>
      </c>
      <c r="W300" s="32">
        <f t="shared" si="39"/>
        <v>0</v>
      </c>
    </row>
    <row r="301" spans="1:189" s="39" customFormat="1" ht="39" customHeight="1" x14ac:dyDescent="0.25">
      <c r="A301" s="18" t="s">
        <v>1497</v>
      </c>
      <c r="B301" s="18" t="s">
        <v>935</v>
      </c>
      <c r="C301" s="18" t="s">
        <v>1504</v>
      </c>
      <c r="D301" s="19" t="s">
        <v>1505</v>
      </c>
      <c r="E301" s="37">
        <v>23</v>
      </c>
      <c r="F301" s="21">
        <v>23</v>
      </c>
      <c r="G301" s="25"/>
      <c r="H301" s="103" t="s">
        <v>1506</v>
      </c>
      <c r="I301" s="104" t="s">
        <v>26</v>
      </c>
      <c r="J301" s="104"/>
      <c r="K301" s="23" t="s">
        <v>27</v>
      </c>
      <c r="L301" s="18"/>
      <c r="M301" s="24" t="s">
        <v>1503</v>
      </c>
      <c r="N301" s="25">
        <v>3</v>
      </c>
      <c r="O301" s="26">
        <f t="shared" ref="O301:O306" si="40">IF(N301=1,INT(E301*$S$1*100)/100,E301)</f>
        <v>23</v>
      </c>
      <c r="P301" s="27">
        <f t="shared" si="35"/>
        <v>23</v>
      </c>
      <c r="Q301" s="28">
        <f t="shared" ref="Q301:Q306" si="41">O301-E301</f>
        <v>0</v>
      </c>
      <c r="R301" s="29">
        <f t="shared" ref="R301:R306" si="42">IF(E301&lt;&gt;0,Q301/E301,0)</f>
        <v>0</v>
      </c>
      <c r="S301" s="30"/>
      <c r="T301" s="31">
        <f t="shared" si="39"/>
        <v>23</v>
      </c>
      <c r="U301" s="32">
        <f t="shared" si="39"/>
        <v>23</v>
      </c>
      <c r="V301" s="32">
        <f t="shared" si="39"/>
        <v>0</v>
      </c>
      <c r="W301" s="32">
        <f t="shared" si="39"/>
        <v>0</v>
      </c>
    </row>
    <row r="302" spans="1:189" s="39" customFormat="1" ht="39" customHeight="1" x14ac:dyDescent="0.25">
      <c r="A302" s="18" t="s">
        <v>1497</v>
      </c>
      <c r="B302" s="18" t="s">
        <v>935</v>
      </c>
      <c r="C302" s="18" t="s">
        <v>1507</v>
      </c>
      <c r="D302" s="19" t="s">
        <v>1508</v>
      </c>
      <c r="E302" s="37">
        <v>23</v>
      </c>
      <c r="F302" s="21">
        <v>23</v>
      </c>
      <c r="G302" s="25"/>
      <c r="H302" s="103" t="s">
        <v>1509</v>
      </c>
      <c r="I302" s="104" t="s">
        <v>26</v>
      </c>
      <c r="J302" s="104"/>
      <c r="K302" s="23" t="s">
        <v>27</v>
      </c>
      <c r="L302" s="18"/>
      <c r="M302" s="24" t="s">
        <v>1503</v>
      </c>
      <c r="N302" s="25">
        <v>3</v>
      </c>
      <c r="O302" s="26">
        <f t="shared" si="40"/>
        <v>23</v>
      </c>
      <c r="P302" s="27">
        <f t="shared" si="35"/>
        <v>23</v>
      </c>
      <c r="Q302" s="28">
        <f t="shared" si="41"/>
        <v>0</v>
      </c>
      <c r="R302" s="29">
        <f t="shared" si="42"/>
        <v>0</v>
      </c>
      <c r="S302" s="30"/>
      <c r="T302" s="31">
        <f t="shared" si="39"/>
        <v>23</v>
      </c>
      <c r="U302" s="32">
        <f t="shared" si="39"/>
        <v>23</v>
      </c>
      <c r="V302" s="32">
        <f t="shared" si="39"/>
        <v>0</v>
      </c>
      <c r="W302" s="32">
        <f t="shared" si="39"/>
        <v>0</v>
      </c>
    </row>
    <row r="303" spans="1:189" s="39" customFormat="1" ht="39" customHeight="1" x14ac:dyDescent="0.25">
      <c r="A303" s="18" t="s">
        <v>1497</v>
      </c>
      <c r="B303" s="18" t="s">
        <v>935</v>
      </c>
      <c r="C303" s="18" t="s">
        <v>1510</v>
      </c>
      <c r="D303" s="18" t="s">
        <v>1061</v>
      </c>
      <c r="E303" s="37">
        <v>21</v>
      </c>
      <c r="F303" s="110">
        <v>21</v>
      </c>
      <c r="G303" s="21"/>
      <c r="H303" s="18" t="s">
        <v>1499</v>
      </c>
      <c r="I303" s="23"/>
      <c r="J303" s="23"/>
      <c r="K303" s="23"/>
      <c r="L303" s="18"/>
      <c r="M303" s="24">
        <v>6</v>
      </c>
      <c r="N303" s="25">
        <v>3</v>
      </c>
      <c r="O303" s="26">
        <f t="shared" si="40"/>
        <v>21</v>
      </c>
      <c r="P303" s="27">
        <f t="shared" si="35"/>
        <v>21</v>
      </c>
      <c r="Q303" s="28">
        <f t="shared" si="41"/>
        <v>0</v>
      </c>
      <c r="R303" s="29">
        <f t="shared" si="42"/>
        <v>0</v>
      </c>
      <c r="S303" s="30"/>
      <c r="T303" s="31">
        <f t="shared" si="39"/>
        <v>21</v>
      </c>
      <c r="U303" s="32">
        <f t="shared" si="39"/>
        <v>21</v>
      </c>
      <c r="V303" s="32">
        <f t="shared" si="39"/>
        <v>0</v>
      </c>
      <c r="W303" s="32">
        <f t="shared" si="39"/>
        <v>0</v>
      </c>
    </row>
    <row r="304" spans="1:189" s="39" customFormat="1" ht="39" customHeight="1" x14ac:dyDescent="0.25">
      <c r="A304" s="18" t="s">
        <v>1497</v>
      </c>
      <c r="B304" s="18" t="s">
        <v>935</v>
      </c>
      <c r="C304" s="18" t="s">
        <v>1511</v>
      </c>
      <c r="D304" s="18" t="s">
        <v>1061</v>
      </c>
      <c r="E304" s="37">
        <v>4</v>
      </c>
      <c r="F304" s="110">
        <v>4</v>
      </c>
      <c r="G304" s="21"/>
      <c r="H304" s="18" t="s">
        <v>1499</v>
      </c>
      <c r="I304" s="23"/>
      <c r="J304" s="23"/>
      <c r="K304" s="23"/>
      <c r="L304" s="18"/>
      <c r="M304" s="24">
        <v>6</v>
      </c>
      <c r="N304" s="25">
        <v>3</v>
      </c>
      <c r="O304" s="26">
        <f t="shared" si="40"/>
        <v>4</v>
      </c>
      <c r="P304" s="27">
        <f t="shared" si="35"/>
        <v>4</v>
      </c>
      <c r="Q304" s="28">
        <f t="shared" si="41"/>
        <v>0</v>
      </c>
      <c r="R304" s="29">
        <f t="shared" si="42"/>
        <v>0</v>
      </c>
      <c r="S304" s="30"/>
      <c r="T304" s="31">
        <f t="shared" si="39"/>
        <v>4</v>
      </c>
      <c r="U304" s="32">
        <f t="shared" si="39"/>
        <v>4</v>
      </c>
      <c r="V304" s="32">
        <f t="shared" si="39"/>
        <v>0</v>
      </c>
      <c r="W304" s="32">
        <f t="shared" si="39"/>
        <v>0</v>
      </c>
    </row>
    <row r="305" spans="1:23" s="39" customFormat="1" ht="39" customHeight="1" x14ac:dyDescent="0.25">
      <c r="A305" s="18" t="s">
        <v>1497</v>
      </c>
      <c r="B305" s="18" t="s">
        <v>935</v>
      </c>
      <c r="C305" s="18" t="s">
        <v>1512</v>
      </c>
      <c r="D305" s="18" t="s">
        <v>1061</v>
      </c>
      <c r="E305" s="37">
        <v>25</v>
      </c>
      <c r="F305" s="110">
        <v>25</v>
      </c>
      <c r="G305" s="21"/>
      <c r="H305" s="18" t="s">
        <v>1513</v>
      </c>
      <c r="I305" s="23"/>
      <c r="J305" s="23"/>
      <c r="K305" s="23"/>
      <c r="L305" s="18"/>
      <c r="M305" s="24">
        <v>6</v>
      </c>
      <c r="N305" s="25">
        <v>6</v>
      </c>
      <c r="O305" s="26">
        <f t="shared" si="40"/>
        <v>25</v>
      </c>
      <c r="P305" s="27">
        <f t="shared" si="35"/>
        <v>25</v>
      </c>
      <c r="Q305" s="28">
        <f t="shared" si="41"/>
        <v>0</v>
      </c>
      <c r="R305" s="29">
        <f t="shared" si="42"/>
        <v>0</v>
      </c>
      <c r="S305" s="30"/>
      <c r="T305" s="31">
        <f t="shared" si="39"/>
        <v>25</v>
      </c>
      <c r="U305" s="32">
        <f t="shared" si="39"/>
        <v>25</v>
      </c>
      <c r="V305" s="32">
        <f t="shared" si="39"/>
        <v>0</v>
      </c>
      <c r="W305" s="32">
        <f t="shared" si="39"/>
        <v>0</v>
      </c>
    </row>
    <row r="306" spans="1:23" s="39" customFormat="1" ht="39" customHeight="1" x14ac:dyDescent="0.25">
      <c r="A306" s="18" t="s">
        <v>1497</v>
      </c>
      <c r="B306" s="18" t="s">
        <v>935</v>
      </c>
      <c r="C306" s="18" t="s">
        <v>1514</v>
      </c>
      <c r="D306" s="18" t="s">
        <v>1061</v>
      </c>
      <c r="E306" s="37">
        <v>10</v>
      </c>
      <c r="F306" s="110">
        <v>10</v>
      </c>
      <c r="G306" s="21"/>
      <c r="H306" s="18" t="s">
        <v>1513</v>
      </c>
      <c r="I306" s="23"/>
      <c r="J306" s="23"/>
      <c r="K306" s="23"/>
      <c r="L306" s="18"/>
      <c r="M306" s="24">
        <v>6</v>
      </c>
      <c r="N306" s="25">
        <v>6</v>
      </c>
      <c r="O306" s="26">
        <f t="shared" si="40"/>
        <v>10</v>
      </c>
      <c r="P306" s="27">
        <f t="shared" si="35"/>
        <v>10</v>
      </c>
      <c r="Q306" s="28">
        <f t="shared" si="41"/>
        <v>0</v>
      </c>
      <c r="R306" s="29">
        <f t="shared" si="42"/>
        <v>0</v>
      </c>
      <c r="S306" s="30"/>
      <c r="T306" s="31">
        <f t="shared" si="39"/>
        <v>10</v>
      </c>
      <c r="U306" s="32">
        <f t="shared" si="39"/>
        <v>10</v>
      </c>
      <c r="V306" s="32">
        <f t="shared" si="39"/>
        <v>0</v>
      </c>
      <c r="W306" s="32">
        <f t="shared" si="39"/>
        <v>0</v>
      </c>
    </row>
    <row r="307" spans="1:23" s="39" customFormat="1" ht="39" customHeight="1" x14ac:dyDescent="0.25">
      <c r="A307" s="18" t="s">
        <v>1497</v>
      </c>
      <c r="B307" s="18" t="s">
        <v>935</v>
      </c>
      <c r="C307" s="18" t="s">
        <v>1515</v>
      </c>
      <c r="D307" s="19" t="s">
        <v>1516</v>
      </c>
      <c r="E307" s="37" t="s">
        <v>441</v>
      </c>
      <c r="F307" s="21" t="s">
        <v>441</v>
      </c>
      <c r="G307" s="21"/>
      <c r="H307" s="103" t="s">
        <v>1517</v>
      </c>
      <c r="I307" s="104" t="s">
        <v>26</v>
      </c>
      <c r="J307" s="104"/>
      <c r="K307" s="23" t="s">
        <v>27</v>
      </c>
      <c r="L307" s="18"/>
      <c r="M307" s="24" t="s">
        <v>1503</v>
      </c>
      <c r="N307" s="25">
        <v>3</v>
      </c>
      <c r="O307" s="111" t="str">
        <f>E307</f>
        <v>State Fee</v>
      </c>
      <c r="P307" s="27" t="str">
        <f t="shared" si="35"/>
        <v>State Fee</v>
      </c>
      <c r="Q307" s="28">
        <v>0</v>
      </c>
      <c r="R307" s="29">
        <v>0</v>
      </c>
      <c r="S307" s="30"/>
      <c r="T307" s="31" t="str">
        <f t="shared" si="39"/>
        <v>State Fee</v>
      </c>
      <c r="U307" s="32" t="str">
        <f t="shared" si="39"/>
        <v>State Fee</v>
      </c>
      <c r="V307" s="32">
        <f t="shared" si="39"/>
        <v>0</v>
      </c>
      <c r="W307" s="32">
        <f t="shared" si="39"/>
        <v>0</v>
      </c>
    </row>
    <row r="308" spans="1:23" s="39" customFormat="1" ht="39" customHeight="1" x14ac:dyDescent="0.25">
      <c r="A308" s="18" t="s">
        <v>1497</v>
      </c>
      <c r="B308" s="18" t="s">
        <v>935</v>
      </c>
      <c r="C308" s="18" t="s">
        <v>1518</v>
      </c>
      <c r="D308" s="18" t="s">
        <v>1061</v>
      </c>
      <c r="E308" s="37">
        <v>30</v>
      </c>
      <c r="F308" s="110">
        <v>30</v>
      </c>
      <c r="G308" s="109"/>
      <c r="H308" s="18" t="s">
        <v>1519</v>
      </c>
      <c r="I308" s="23"/>
      <c r="J308" s="23"/>
      <c r="K308" s="23"/>
      <c r="L308" s="18"/>
      <c r="M308" s="24">
        <v>6</v>
      </c>
      <c r="N308" s="25">
        <v>6</v>
      </c>
      <c r="O308" s="26">
        <f>IF(N308=1,INT(E308*$S$1*100)/100,E308)</f>
        <v>30</v>
      </c>
      <c r="P308" s="27">
        <f t="shared" si="35"/>
        <v>30</v>
      </c>
      <c r="Q308" s="28">
        <f>O308-E308</f>
        <v>0</v>
      </c>
      <c r="R308" s="29">
        <f>IF(E308&lt;&gt;0,Q308/E308,0)</f>
        <v>0</v>
      </c>
      <c r="S308" s="30"/>
      <c r="T308" s="31">
        <f t="shared" si="39"/>
        <v>30</v>
      </c>
      <c r="U308" s="32">
        <f t="shared" si="39"/>
        <v>30</v>
      </c>
      <c r="V308" s="32">
        <f t="shared" si="39"/>
        <v>0</v>
      </c>
      <c r="W308" s="32">
        <f t="shared" si="39"/>
        <v>0</v>
      </c>
    </row>
    <row r="309" spans="1:23" s="39" customFormat="1" ht="39" customHeight="1" x14ac:dyDescent="0.25">
      <c r="A309" s="18" t="s">
        <v>1497</v>
      </c>
      <c r="B309" s="18" t="s">
        <v>935</v>
      </c>
      <c r="C309" s="18" t="s">
        <v>1520</v>
      </c>
      <c r="D309" s="18" t="s">
        <v>1061</v>
      </c>
      <c r="E309" s="37">
        <v>15</v>
      </c>
      <c r="F309" s="110">
        <v>15</v>
      </c>
      <c r="G309" s="109"/>
      <c r="H309" s="18" t="s">
        <v>1519</v>
      </c>
      <c r="I309" s="23"/>
      <c r="J309" s="23"/>
      <c r="K309" s="23"/>
      <c r="L309" s="18"/>
      <c r="M309" s="24">
        <v>6</v>
      </c>
      <c r="N309" s="25">
        <v>6</v>
      </c>
      <c r="O309" s="26">
        <f>IF(N309=1,INT(E309*$S$1*100)/100,E309)</f>
        <v>15</v>
      </c>
      <c r="P309" s="27">
        <f t="shared" si="35"/>
        <v>15</v>
      </c>
      <c r="Q309" s="28">
        <f>O309-E309</f>
        <v>0</v>
      </c>
      <c r="R309" s="29">
        <f>IF(E309&lt;&gt;0,Q309/E309,0)</f>
        <v>0</v>
      </c>
      <c r="S309" s="30"/>
      <c r="T309" s="31">
        <f t="shared" si="39"/>
        <v>15</v>
      </c>
      <c r="U309" s="32">
        <f t="shared" si="39"/>
        <v>15</v>
      </c>
      <c r="V309" s="32">
        <f t="shared" si="39"/>
        <v>0</v>
      </c>
      <c r="W309" s="32">
        <f t="shared" si="39"/>
        <v>0</v>
      </c>
    </row>
    <row r="310" spans="1:23" s="39" customFormat="1" ht="39" customHeight="1" x14ac:dyDescent="0.25">
      <c r="A310" s="18" t="s">
        <v>1497</v>
      </c>
      <c r="B310" s="18" t="s">
        <v>935</v>
      </c>
      <c r="C310" s="18" t="s">
        <v>1521</v>
      </c>
      <c r="D310" s="19" t="s">
        <v>1522</v>
      </c>
      <c r="E310" s="37" t="s">
        <v>441</v>
      </c>
      <c r="F310" s="21" t="s">
        <v>441</v>
      </c>
      <c r="G310" s="21"/>
      <c r="H310" s="103" t="s">
        <v>1523</v>
      </c>
      <c r="I310" s="104" t="s">
        <v>26</v>
      </c>
      <c r="J310" s="104"/>
      <c r="K310" s="23" t="s">
        <v>27</v>
      </c>
      <c r="L310" s="18"/>
      <c r="M310" s="24" t="s">
        <v>1503</v>
      </c>
      <c r="N310" s="25">
        <v>3</v>
      </c>
      <c r="O310" s="26" t="str">
        <f>E310</f>
        <v>State Fee</v>
      </c>
      <c r="P310" s="27" t="str">
        <f t="shared" si="35"/>
        <v>State Fee</v>
      </c>
      <c r="Q310" s="28">
        <v>0</v>
      </c>
      <c r="R310" s="29">
        <v>0</v>
      </c>
      <c r="S310" s="30"/>
      <c r="T310" s="31" t="str">
        <f t="shared" si="39"/>
        <v>State Fee</v>
      </c>
      <c r="U310" s="32" t="str">
        <f t="shared" si="39"/>
        <v>State Fee</v>
      </c>
      <c r="V310" s="32">
        <f t="shared" si="39"/>
        <v>0</v>
      </c>
      <c r="W310" s="32">
        <f t="shared" si="39"/>
        <v>0</v>
      </c>
    </row>
    <row r="311" spans="1:23" s="39" customFormat="1" ht="39" customHeight="1" x14ac:dyDescent="0.25">
      <c r="A311" s="18" t="s">
        <v>1497</v>
      </c>
      <c r="B311" s="18" t="s">
        <v>935</v>
      </c>
      <c r="C311" s="18" t="s">
        <v>1524</v>
      </c>
      <c r="D311" s="19" t="s">
        <v>1525</v>
      </c>
      <c r="E311" s="37" t="s">
        <v>441</v>
      </c>
      <c r="F311" s="21" t="s">
        <v>441</v>
      </c>
      <c r="G311" s="21"/>
      <c r="H311" s="103" t="s">
        <v>1526</v>
      </c>
      <c r="I311" s="104" t="s">
        <v>26</v>
      </c>
      <c r="J311" s="104"/>
      <c r="K311" s="23" t="s">
        <v>27</v>
      </c>
      <c r="L311" s="18"/>
      <c r="M311" s="24" t="s">
        <v>1503</v>
      </c>
      <c r="N311" s="25">
        <v>3</v>
      </c>
      <c r="O311" s="26" t="str">
        <f>E311</f>
        <v>State Fee</v>
      </c>
      <c r="P311" s="27" t="str">
        <f t="shared" si="35"/>
        <v>State Fee</v>
      </c>
      <c r="Q311" s="28">
        <v>0</v>
      </c>
      <c r="R311" s="29">
        <v>0</v>
      </c>
      <c r="S311" s="30"/>
      <c r="T311" s="31" t="str">
        <f t="shared" si="39"/>
        <v>State Fee</v>
      </c>
      <c r="U311" s="32" t="str">
        <f t="shared" si="39"/>
        <v>State Fee</v>
      </c>
      <c r="V311" s="32">
        <f t="shared" si="39"/>
        <v>0</v>
      </c>
      <c r="W311" s="32">
        <f t="shared" si="39"/>
        <v>0</v>
      </c>
    </row>
    <row r="312" spans="1:23" s="39" customFormat="1" ht="39" customHeight="1" x14ac:dyDescent="0.25">
      <c r="A312" s="18" t="s">
        <v>1497</v>
      </c>
      <c r="B312" s="18" t="s">
        <v>935</v>
      </c>
      <c r="C312" s="18" t="s">
        <v>1527</v>
      </c>
      <c r="D312" s="19" t="s">
        <v>1525</v>
      </c>
      <c r="E312" s="37" t="s">
        <v>441</v>
      </c>
      <c r="F312" s="21" t="s">
        <v>441</v>
      </c>
      <c r="G312" s="21"/>
      <c r="H312" s="103" t="s">
        <v>1528</v>
      </c>
      <c r="I312" s="104" t="s">
        <v>26</v>
      </c>
      <c r="J312" s="104"/>
      <c r="K312" s="23" t="s">
        <v>27</v>
      </c>
      <c r="L312" s="18"/>
      <c r="M312" s="24" t="s">
        <v>1503</v>
      </c>
      <c r="N312" s="25">
        <v>3</v>
      </c>
      <c r="O312" s="26" t="str">
        <f>E312</f>
        <v>State Fee</v>
      </c>
      <c r="P312" s="27" t="str">
        <f t="shared" si="35"/>
        <v>State Fee</v>
      </c>
      <c r="Q312" s="28">
        <v>0</v>
      </c>
      <c r="R312" s="29">
        <v>0</v>
      </c>
      <c r="S312" s="30"/>
      <c r="T312" s="31" t="str">
        <f t="shared" si="39"/>
        <v>State Fee</v>
      </c>
      <c r="U312" s="32" t="str">
        <f t="shared" si="39"/>
        <v>State Fee</v>
      </c>
      <c r="V312" s="32">
        <f t="shared" si="39"/>
        <v>0</v>
      </c>
      <c r="W312" s="32">
        <f t="shared" si="39"/>
        <v>0</v>
      </c>
    </row>
    <row r="313" spans="1:23" s="39" customFormat="1" ht="39" customHeight="1" x14ac:dyDescent="0.25">
      <c r="A313" s="18" t="s">
        <v>1497</v>
      </c>
      <c r="B313" s="18" t="s">
        <v>935</v>
      </c>
      <c r="C313" s="18" t="s">
        <v>1529</v>
      </c>
      <c r="D313" s="19" t="s">
        <v>1530</v>
      </c>
      <c r="E313" s="37">
        <v>1</v>
      </c>
      <c r="F313" s="21">
        <v>1</v>
      </c>
      <c r="G313" s="21"/>
      <c r="H313" s="103" t="s">
        <v>1531</v>
      </c>
      <c r="I313" s="104" t="s">
        <v>26</v>
      </c>
      <c r="J313" s="104"/>
      <c r="K313" s="23" t="s">
        <v>27</v>
      </c>
      <c r="L313" s="18"/>
      <c r="M313" s="24" t="s">
        <v>1503</v>
      </c>
      <c r="N313" s="25">
        <v>3</v>
      </c>
      <c r="O313" s="26">
        <f>IF(N313=1,INT(E313*$S$1*100)/100,E313)</f>
        <v>1</v>
      </c>
      <c r="P313" s="27">
        <f t="shared" si="35"/>
        <v>1</v>
      </c>
      <c r="Q313" s="28">
        <f>O313-E313</f>
        <v>0</v>
      </c>
      <c r="R313" s="29">
        <f>IF(E313&lt;&gt;0,Q313/E313,0)</f>
        <v>0</v>
      </c>
      <c r="S313" s="30"/>
      <c r="T313" s="31">
        <f t="shared" si="39"/>
        <v>1</v>
      </c>
      <c r="U313" s="32">
        <f t="shared" si="39"/>
        <v>1</v>
      </c>
      <c r="V313" s="32">
        <f t="shared" si="39"/>
        <v>0</v>
      </c>
      <c r="W313" s="32">
        <f t="shared" si="39"/>
        <v>0</v>
      </c>
    </row>
  </sheetData>
  <pageMargins left="0.25" right="0" top="0.5" bottom="0.25" header="0.3" footer="0.05"/>
  <pageSetup paperSize="5" fitToHeight="0" orientation="landscape" r:id="rId1"/>
  <headerFooter>
    <oddHeader>&amp;R&amp;P</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tint="0.39997558519241921"/>
  </sheetPr>
  <dimension ref="A1:GM268"/>
  <sheetViews>
    <sheetView zoomScale="80" zoomScaleNormal="80" workbookViewId="0">
      <pane xSplit="3" ySplit="1" topLeftCell="D141" activePane="bottomRight" state="frozen"/>
      <selection activeCell="C6" sqref="C6"/>
      <selection pane="topRight" activeCell="C6" sqref="C6"/>
      <selection pane="bottomLeft" activeCell="C6" sqref="C6"/>
      <selection pane="bottomRight" activeCell="C6" sqref="C6"/>
    </sheetView>
  </sheetViews>
  <sheetFormatPr defaultColWidth="9.140625" defaultRowHeight="39" customHeight="1" x14ac:dyDescent="0.25"/>
  <cols>
    <col min="1" max="1" width="18.5703125" style="18" customWidth="1"/>
    <col min="2" max="2" width="14.7109375" style="18" customWidth="1"/>
    <col min="3" max="3" width="24.28515625" style="18" customWidth="1"/>
    <col min="4" max="4" width="11.140625" style="18" customWidth="1"/>
    <col min="5" max="5" width="16.85546875" style="77" customWidth="1"/>
    <col min="6" max="6" width="12.140625" style="78" customWidth="1"/>
    <col min="7" max="7" width="11.7109375" style="21" customWidth="1"/>
    <col min="8" max="8" width="22.5703125" style="18" customWidth="1"/>
    <col min="9" max="9" width="8.7109375" style="23" customWidth="1"/>
    <col min="10" max="10" width="9.42578125" style="23" customWidth="1"/>
    <col min="11" max="11" width="10" style="25" customWidth="1"/>
    <col min="12" max="12" width="29" style="18" customWidth="1"/>
    <col min="13" max="13" width="18.7109375" style="24" customWidth="1"/>
    <col min="14" max="14" width="18" style="25" customWidth="1"/>
    <col min="15" max="15" width="23.5703125" style="79" customWidth="1"/>
    <col min="16" max="16" width="11.5703125" style="27" customWidth="1"/>
    <col min="17" max="17" width="9.140625" style="30" customWidth="1"/>
    <col min="18" max="18" width="9.140625" style="29" customWidth="1"/>
    <col min="19" max="19" width="7.85546875" style="30" customWidth="1"/>
    <col min="20" max="20" width="16" style="18" customWidth="1"/>
    <col min="21" max="21" width="11.140625" style="18" customWidth="1"/>
    <col min="22" max="22" width="9.85546875" style="80" bestFit="1" customWidth="1"/>
    <col min="23" max="23" width="9.140625" style="81"/>
    <col min="24" max="24" width="13" style="18" bestFit="1" customWidth="1"/>
    <col min="25" max="16384" width="9.140625" style="18"/>
  </cols>
  <sheetData>
    <row r="1" spans="1:24" s="17" customFormat="1" ht="121.5" customHeight="1" thickBot="1" x14ac:dyDescent="0.25">
      <c r="A1" s="1" t="s">
        <v>0</v>
      </c>
      <c r="B1" s="1" t="s">
        <v>1</v>
      </c>
      <c r="C1" s="1" t="s">
        <v>2</v>
      </c>
      <c r="D1" s="2" t="s">
        <v>3</v>
      </c>
      <c r="E1" s="3" t="s">
        <v>4</v>
      </c>
      <c r="F1" s="4" t="s">
        <v>5</v>
      </c>
      <c r="G1" s="5" t="s">
        <v>6</v>
      </c>
      <c r="H1" s="6" t="s">
        <v>7</v>
      </c>
      <c r="I1" s="6" t="s">
        <v>8</v>
      </c>
      <c r="J1" s="6" t="s">
        <v>9</v>
      </c>
      <c r="K1" s="6" t="s">
        <v>10</v>
      </c>
      <c r="L1" s="6" t="s">
        <v>11</v>
      </c>
      <c r="M1" s="7" t="s">
        <v>12</v>
      </c>
      <c r="N1" s="8" t="s">
        <v>13</v>
      </c>
      <c r="O1" s="9" t="s">
        <v>14</v>
      </c>
      <c r="P1" s="10" t="s">
        <v>15</v>
      </c>
      <c r="Q1" s="11" t="s">
        <v>16</v>
      </c>
      <c r="R1" s="12" t="s">
        <v>17</v>
      </c>
      <c r="S1" s="11">
        <v>1.024214</v>
      </c>
      <c r="T1" s="13" t="s">
        <v>18</v>
      </c>
      <c r="U1" s="10" t="s">
        <v>19</v>
      </c>
      <c r="V1" s="14" t="s">
        <v>16</v>
      </c>
      <c r="W1" s="15" t="s">
        <v>17</v>
      </c>
      <c r="X1" s="16">
        <v>1.0124919999999999</v>
      </c>
    </row>
    <row r="2" spans="1:24" s="39" customFormat="1" ht="39" hidden="1" customHeight="1" x14ac:dyDescent="0.25">
      <c r="A2" s="18" t="s">
        <v>1532</v>
      </c>
      <c r="B2" s="18" t="s">
        <v>1533</v>
      </c>
      <c r="C2" s="18" t="s">
        <v>1534</v>
      </c>
      <c r="D2" s="18" t="s">
        <v>1535</v>
      </c>
      <c r="E2" s="20">
        <v>20.64</v>
      </c>
      <c r="F2" s="21">
        <v>20</v>
      </c>
      <c r="G2" s="21"/>
      <c r="H2" s="18"/>
      <c r="I2" s="23" t="s">
        <v>31</v>
      </c>
      <c r="J2" s="23"/>
      <c r="K2" s="33">
        <v>40544</v>
      </c>
      <c r="L2" s="18"/>
      <c r="M2" s="45">
        <v>6</v>
      </c>
      <c r="N2" s="23">
        <v>1</v>
      </c>
      <c r="O2" s="26">
        <f t="shared" ref="O2:O11" si="0">IF(N2=1,INT(E2*$S$1*100)/100,E2)</f>
        <v>21.13</v>
      </c>
      <c r="P2" s="27">
        <f t="shared" ref="P2:P65" si="1">IF(N2=1,INT(E2*$S$1*10000)/10000,E2)</f>
        <v>21.139700000000001</v>
      </c>
      <c r="Q2" s="28">
        <f t="shared" ref="Q2:Q11" si="2">O2-E2</f>
        <v>0.48999999999999844</v>
      </c>
      <c r="R2" s="29">
        <f t="shared" ref="R2:R11" si="3">IF(E2&lt;&gt;0,Q2/E2,0)</f>
        <v>2.3740310077519304E-2</v>
      </c>
      <c r="S2" s="30"/>
      <c r="T2" s="47">
        <f t="shared" ref="T2:T20" si="4">IF(N2=1,ROUND(P2*$X$1*100,2)/100,P2)</f>
        <v>21.4038</v>
      </c>
      <c r="U2" s="39">
        <f t="shared" ref="U2:U20" si="5">IF(N2=1,INT(P2*$X$1*1000)/1000,P2)</f>
        <v>21.402999999999999</v>
      </c>
      <c r="V2" s="48">
        <f t="shared" ref="V2:V20" si="6">U2-P2</f>
        <v>0.26329999999999742</v>
      </c>
      <c r="W2" s="49">
        <f t="shared" ref="W2:W20" si="7">IF(P2&lt;&gt;0,V2/P2,0)</f>
        <v>1.2455238248413998E-2</v>
      </c>
    </row>
    <row r="3" spans="1:24" s="39" customFormat="1" ht="39" hidden="1" customHeight="1" x14ac:dyDescent="0.25">
      <c r="A3" s="18" t="s">
        <v>1532</v>
      </c>
      <c r="B3" s="18" t="s">
        <v>1533</v>
      </c>
      <c r="C3" s="18" t="s">
        <v>1536</v>
      </c>
      <c r="D3" s="18" t="s">
        <v>1535</v>
      </c>
      <c r="E3" s="20">
        <v>15.48</v>
      </c>
      <c r="F3" s="21">
        <v>15</v>
      </c>
      <c r="G3" s="21"/>
      <c r="H3" s="18"/>
      <c r="I3" s="23" t="s">
        <v>31</v>
      </c>
      <c r="J3" s="23"/>
      <c r="K3" s="33">
        <v>40544</v>
      </c>
      <c r="L3" s="18"/>
      <c r="M3" s="45">
        <v>6</v>
      </c>
      <c r="N3" s="23">
        <v>1</v>
      </c>
      <c r="O3" s="26">
        <f t="shared" si="0"/>
        <v>15.85</v>
      </c>
      <c r="P3" s="27">
        <f t="shared" si="1"/>
        <v>15.854799999999999</v>
      </c>
      <c r="Q3" s="28">
        <f t="shared" si="2"/>
        <v>0.36999999999999922</v>
      </c>
      <c r="R3" s="29">
        <f t="shared" si="3"/>
        <v>2.3901808785529666E-2</v>
      </c>
      <c r="S3" s="30"/>
      <c r="T3" s="47">
        <f t="shared" si="4"/>
        <v>16.052900000000001</v>
      </c>
      <c r="U3" s="39">
        <f t="shared" si="5"/>
        <v>16.052</v>
      </c>
      <c r="V3" s="48">
        <f t="shared" si="6"/>
        <v>0.19720000000000049</v>
      </c>
      <c r="W3" s="49">
        <f t="shared" si="7"/>
        <v>1.2437873703862585E-2</v>
      </c>
    </row>
    <row r="4" spans="1:24" s="39" customFormat="1" ht="39" hidden="1" customHeight="1" x14ac:dyDescent="0.25">
      <c r="A4" s="18" t="s">
        <v>1532</v>
      </c>
      <c r="B4" s="18" t="s">
        <v>1533</v>
      </c>
      <c r="C4" s="18" t="s">
        <v>1537</v>
      </c>
      <c r="D4" s="18" t="s">
        <v>1535</v>
      </c>
      <c r="E4" s="20">
        <v>113.55</v>
      </c>
      <c r="F4" s="21">
        <v>110</v>
      </c>
      <c r="G4" s="21"/>
      <c r="H4" s="18"/>
      <c r="I4" s="23" t="s">
        <v>31</v>
      </c>
      <c r="J4" s="23"/>
      <c r="K4" s="33">
        <v>40544</v>
      </c>
      <c r="L4" s="18"/>
      <c r="M4" s="45">
        <v>6</v>
      </c>
      <c r="N4" s="23">
        <v>1</v>
      </c>
      <c r="O4" s="26">
        <f t="shared" si="0"/>
        <v>116.29</v>
      </c>
      <c r="P4" s="27">
        <f t="shared" si="1"/>
        <v>116.29940000000001</v>
      </c>
      <c r="Q4" s="28">
        <f t="shared" si="2"/>
        <v>2.7400000000000091</v>
      </c>
      <c r="R4" s="29">
        <f t="shared" si="3"/>
        <v>2.4130339057683921E-2</v>
      </c>
      <c r="S4" s="30"/>
      <c r="T4" s="47">
        <f t="shared" si="4"/>
        <v>117.75219999999999</v>
      </c>
      <c r="U4" s="39">
        <f t="shared" si="5"/>
        <v>117.752</v>
      </c>
      <c r="V4" s="48">
        <f t="shared" si="6"/>
        <v>1.4525999999999897</v>
      </c>
      <c r="W4" s="49">
        <f t="shared" si="7"/>
        <v>1.2490176217590028E-2</v>
      </c>
    </row>
    <row r="5" spans="1:24" s="39" customFormat="1" ht="39" hidden="1" customHeight="1" x14ac:dyDescent="0.25">
      <c r="A5" s="18" t="s">
        <v>1532</v>
      </c>
      <c r="B5" s="18" t="s">
        <v>1533</v>
      </c>
      <c r="C5" s="18" t="s">
        <v>1538</v>
      </c>
      <c r="D5" s="18" t="s">
        <v>1535</v>
      </c>
      <c r="E5" s="20">
        <v>72.260000000000005</v>
      </c>
      <c r="F5" s="21">
        <v>70</v>
      </c>
      <c r="G5" s="21"/>
      <c r="H5" s="18"/>
      <c r="I5" s="23" t="s">
        <v>31</v>
      </c>
      <c r="J5" s="23"/>
      <c r="K5" s="33">
        <v>40544</v>
      </c>
      <c r="L5" s="18"/>
      <c r="M5" s="45">
        <v>6</v>
      </c>
      <c r="N5" s="23">
        <v>1</v>
      </c>
      <c r="O5" s="26">
        <f t="shared" si="0"/>
        <v>74</v>
      </c>
      <c r="P5" s="27">
        <f t="shared" si="1"/>
        <v>74.009699999999995</v>
      </c>
      <c r="Q5" s="28">
        <f t="shared" si="2"/>
        <v>1.7399999999999949</v>
      </c>
      <c r="R5" s="29">
        <f t="shared" si="3"/>
        <v>2.4079712150567322E-2</v>
      </c>
      <c r="S5" s="30"/>
      <c r="T5" s="47">
        <f t="shared" si="4"/>
        <v>74.934200000000004</v>
      </c>
      <c r="U5" s="39">
        <f t="shared" si="5"/>
        <v>74.933999999999997</v>
      </c>
      <c r="V5" s="48">
        <f t="shared" si="6"/>
        <v>0.92430000000000234</v>
      </c>
      <c r="W5" s="49">
        <f t="shared" si="7"/>
        <v>1.2488903481570692E-2</v>
      </c>
    </row>
    <row r="6" spans="1:24" s="39" customFormat="1" ht="39" hidden="1" customHeight="1" x14ac:dyDescent="0.25">
      <c r="A6" s="18" t="s">
        <v>1532</v>
      </c>
      <c r="B6" s="18" t="s">
        <v>1533</v>
      </c>
      <c r="C6" s="18" t="s">
        <v>1539</v>
      </c>
      <c r="D6" s="18" t="s">
        <v>1535</v>
      </c>
      <c r="E6" s="20">
        <v>98.06</v>
      </c>
      <c r="F6" s="21">
        <v>95</v>
      </c>
      <c r="G6" s="21"/>
      <c r="H6" s="18"/>
      <c r="I6" s="23" t="s">
        <v>31</v>
      </c>
      <c r="J6" s="23"/>
      <c r="K6" s="33">
        <v>40544</v>
      </c>
      <c r="L6" s="18"/>
      <c r="M6" s="45">
        <v>6</v>
      </c>
      <c r="N6" s="23">
        <v>1</v>
      </c>
      <c r="O6" s="26">
        <f t="shared" si="0"/>
        <v>100.43</v>
      </c>
      <c r="P6" s="27">
        <f t="shared" si="1"/>
        <v>100.4344</v>
      </c>
      <c r="Q6" s="28">
        <f t="shared" si="2"/>
        <v>2.3700000000000045</v>
      </c>
      <c r="R6" s="29">
        <f t="shared" si="3"/>
        <v>2.4168876198246019E-2</v>
      </c>
      <c r="S6" s="30"/>
      <c r="T6" s="47">
        <f t="shared" si="4"/>
        <v>101.68899999999999</v>
      </c>
      <c r="U6" s="39">
        <f t="shared" si="5"/>
        <v>101.68899999999999</v>
      </c>
      <c r="V6" s="48">
        <f t="shared" si="6"/>
        <v>1.2545999999999964</v>
      </c>
      <c r="W6" s="49">
        <f t="shared" si="7"/>
        <v>1.2491735899253606E-2</v>
      </c>
    </row>
    <row r="7" spans="1:24" s="39" customFormat="1" ht="39" hidden="1" customHeight="1" x14ac:dyDescent="0.25">
      <c r="A7" s="18" t="s">
        <v>1532</v>
      </c>
      <c r="B7" s="18" t="s">
        <v>1533</v>
      </c>
      <c r="C7" s="18" t="s">
        <v>1540</v>
      </c>
      <c r="D7" s="18" t="s">
        <v>1535</v>
      </c>
      <c r="E7" s="20">
        <v>56.77</v>
      </c>
      <c r="F7" s="21">
        <v>55</v>
      </c>
      <c r="G7" s="21"/>
      <c r="H7" s="18"/>
      <c r="I7" s="23" t="s">
        <v>31</v>
      </c>
      <c r="J7" s="23"/>
      <c r="K7" s="33">
        <v>40544</v>
      </c>
      <c r="L7" s="18"/>
      <c r="M7" s="45">
        <v>6</v>
      </c>
      <c r="N7" s="23">
        <v>1</v>
      </c>
      <c r="O7" s="26">
        <f t="shared" si="0"/>
        <v>58.14</v>
      </c>
      <c r="P7" s="27">
        <f t="shared" si="1"/>
        <v>58.144599999999997</v>
      </c>
      <c r="Q7" s="28">
        <f t="shared" si="2"/>
        <v>1.3699999999999974</v>
      </c>
      <c r="R7" s="29">
        <f t="shared" si="3"/>
        <v>2.4132464329751583E-2</v>
      </c>
      <c r="S7" s="30"/>
      <c r="T7" s="47">
        <f t="shared" si="4"/>
        <v>58.870899999999999</v>
      </c>
      <c r="U7" s="39">
        <f t="shared" si="5"/>
        <v>58.87</v>
      </c>
      <c r="V7" s="48">
        <f t="shared" si="6"/>
        <v>0.72540000000000049</v>
      </c>
      <c r="W7" s="49">
        <f t="shared" si="7"/>
        <v>1.2475793108904362E-2</v>
      </c>
    </row>
    <row r="8" spans="1:24" s="39" customFormat="1" ht="39" hidden="1" customHeight="1" x14ac:dyDescent="0.25">
      <c r="A8" s="18" t="s">
        <v>1532</v>
      </c>
      <c r="B8" s="18" t="s">
        <v>1533</v>
      </c>
      <c r="C8" s="18" t="s">
        <v>1541</v>
      </c>
      <c r="D8" s="18" t="s">
        <v>1535</v>
      </c>
      <c r="E8" s="20">
        <v>165.16</v>
      </c>
      <c r="F8" s="21">
        <v>160</v>
      </c>
      <c r="G8" s="21"/>
      <c r="H8" s="18"/>
      <c r="I8" s="23" t="s">
        <v>31</v>
      </c>
      <c r="J8" s="23"/>
      <c r="K8" s="33">
        <v>40544</v>
      </c>
      <c r="L8" s="18"/>
      <c r="M8" s="45">
        <v>6</v>
      </c>
      <c r="N8" s="23">
        <v>1</v>
      </c>
      <c r="O8" s="26">
        <f t="shared" si="0"/>
        <v>169.15</v>
      </c>
      <c r="P8" s="27">
        <f t="shared" si="1"/>
        <v>169.1591</v>
      </c>
      <c r="Q8" s="28">
        <f t="shared" si="2"/>
        <v>3.9900000000000091</v>
      </c>
      <c r="R8" s="29">
        <f t="shared" si="3"/>
        <v>2.4158391862436481E-2</v>
      </c>
      <c r="S8" s="30"/>
      <c r="T8" s="47">
        <f t="shared" si="4"/>
        <v>171.2722</v>
      </c>
      <c r="U8" s="39">
        <f t="shared" si="5"/>
        <v>171.27199999999999</v>
      </c>
      <c r="V8" s="48">
        <f t="shared" si="6"/>
        <v>2.1128999999999962</v>
      </c>
      <c r="W8" s="49">
        <f t="shared" si="7"/>
        <v>1.24906079542868E-2</v>
      </c>
    </row>
    <row r="9" spans="1:24" s="39" customFormat="1" ht="39" hidden="1" customHeight="1" x14ac:dyDescent="0.25">
      <c r="A9" s="18" t="s">
        <v>1532</v>
      </c>
      <c r="B9" s="18" t="s">
        <v>1533</v>
      </c>
      <c r="C9" s="18" t="s">
        <v>1542</v>
      </c>
      <c r="D9" s="18" t="s">
        <v>1535</v>
      </c>
      <c r="E9" s="20">
        <v>134.19</v>
      </c>
      <c r="F9" s="21">
        <v>130</v>
      </c>
      <c r="G9" s="21"/>
      <c r="H9" s="18"/>
      <c r="I9" s="23" t="s">
        <v>31</v>
      </c>
      <c r="J9" s="23"/>
      <c r="K9" s="33">
        <v>40544</v>
      </c>
      <c r="L9" s="18"/>
      <c r="M9" s="45">
        <v>6</v>
      </c>
      <c r="N9" s="23">
        <v>1</v>
      </c>
      <c r="O9" s="26">
        <f t="shared" si="0"/>
        <v>137.43</v>
      </c>
      <c r="P9" s="27">
        <f t="shared" si="1"/>
        <v>137.4392</v>
      </c>
      <c r="Q9" s="28">
        <f t="shared" si="2"/>
        <v>3.2400000000000091</v>
      </c>
      <c r="R9" s="29">
        <f t="shared" si="3"/>
        <v>2.4144869215291818E-2</v>
      </c>
      <c r="S9" s="30"/>
      <c r="T9" s="47">
        <f t="shared" si="4"/>
        <v>139.15610000000001</v>
      </c>
      <c r="U9" s="39">
        <f t="shared" si="5"/>
        <v>139.15600000000001</v>
      </c>
      <c r="V9" s="48">
        <f t="shared" si="6"/>
        <v>1.7168000000000063</v>
      </c>
      <c r="W9" s="49">
        <f t="shared" si="7"/>
        <v>1.249134162596993E-2</v>
      </c>
    </row>
    <row r="10" spans="1:24" s="39" customFormat="1" ht="39" hidden="1" customHeight="1" x14ac:dyDescent="0.25">
      <c r="A10" s="18" t="s">
        <v>1532</v>
      </c>
      <c r="B10" s="18" t="s">
        <v>1533</v>
      </c>
      <c r="C10" s="18" t="s">
        <v>1543</v>
      </c>
      <c r="D10" s="18" t="s">
        <v>1535</v>
      </c>
      <c r="E10" s="20">
        <v>149.68</v>
      </c>
      <c r="F10" s="21">
        <v>145</v>
      </c>
      <c r="G10" s="21"/>
      <c r="H10" s="18"/>
      <c r="I10" s="23" t="s">
        <v>31</v>
      </c>
      <c r="J10" s="23"/>
      <c r="K10" s="33">
        <v>40544</v>
      </c>
      <c r="L10" s="18"/>
      <c r="M10" s="45">
        <v>6</v>
      </c>
      <c r="N10" s="23">
        <v>1</v>
      </c>
      <c r="O10" s="26">
        <f t="shared" si="0"/>
        <v>153.30000000000001</v>
      </c>
      <c r="P10" s="27">
        <f t="shared" si="1"/>
        <v>153.30430000000001</v>
      </c>
      <c r="Q10" s="28">
        <f t="shared" si="2"/>
        <v>3.6200000000000045</v>
      </c>
      <c r="R10" s="29">
        <f t="shared" si="3"/>
        <v>2.4184927846071649E-2</v>
      </c>
      <c r="S10" s="30"/>
      <c r="T10" s="47">
        <f t="shared" si="4"/>
        <v>155.21940000000001</v>
      </c>
      <c r="U10" s="39">
        <f t="shared" si="5"/>
        <v>155.21899999999999</v>
      </c>
      <c r="V10" s="48">
        <f t="shared" si="6"/>
        <v>1.9146999999999821</v>
      </c>
      <c r="W10" s="49">
        <f t="shared" si="7"/>
        <v>1.2489538780060193E-2</v>
      </c>
    </row>
    <row r="11" spans="1:24" s="39" customFormat="1" ht="39" hidden="1" customHeight="1" x14ac:dyDescent="0.25">
      <c r="A11" s="18" t="s">
        <v>1532</v>
      </c>
      <c r="B11" s="18" t="s">
        <v>1533</v>
      </c>
      <c r="C11" s="18" t="s">
        <v>1544</v>
      </c>
      <c r="D11" s="18" t="s">
        <v>1535</v>
      </c>
      <c r="E11" s="20">
        <v>108.39</v>
      </c>
      <c r="F11" s="21">
        <v>105</v>
      </c>
      <c r="G11" s="21"/>
      <c r="H11" s="18"/>
      <c r="I11" s="23" t="s">
        <v>31</v>
      </c>
      <c r="J11" s="23"/>
      <c r="K11" s="33">
        <v>40544</v>
      </c>
      <c r="L11" s="18"/>
      <c r="M11" s="45">
        <v>6</v>
      </c>
      <c r="N11" s="23">
        <v>1</v>
      </c>
      <c r="O11" s="26">
        <f t="shared" si="0"/>
        <v>111.01</v>
      </c>
      <c r="P11" s="27">
        <f t="shared" si="1"/>
        <v>111.0145</v>
      </c>
      <c r="Q11" s="28">
        <f t="shared" si="2"/>
        <v>2.6200000000000045</v>
      </c>
      <c r="R11" s="29">
        <f t="shared" si="3"/>
        <v>2.4171971584094516E-2</v>
      </c>
      <c r="S11" s="30"/>
      <c r="T11" s="47">
        <f t="shared" si="4"/>
        <v>112.40129999999999</v>
      </c>
      <c r="U11" s="39">
        <f t="shared" si="5"/>
        <v>112.401</v>
      </c>
      <c r="V11" s="48">
        <f t="shared" si="6"/>
        <v>1.3864999999999981</v>
      </c>
      <c r="W11" s="49">
        <f t="shared" si="7"/>
        <v>1.2489359498083566E-2</v>
      </c>
    </row>
    <row r="12" spans="1:24" s="39" customFormat="1" ht="39" hidden="1" customHeight="1" x14ac:dyDescent="0.25">
      <c r="A12" s="18" t="s">
        <v>1532</v>
      </c>
      <c r="B12" s="18" t="s">
        <v>1533</v>
      </c>
      <c r="C12" s="18" t="s">
        <v>1545</v>
      </c>
      <c r="D12" s="18" t="s">
        <v>1535</v>
      </c>
      <c r="E12" s="66">
        <v>30.96</v>
      </c>
      <c r="F12" s="21" t="s">
        <v>1546</v>
      </c>
      <c r="G12" s="21"/>
      <c r="H12" s="18"/>
      <c r="I12" s="23" t="s">
        <v>31</v>
      </c>
      <c r="J12" s="23"/>
      <c r="K12" s="33">
        <v>40544</v>
      </c>
      <c r="L12" s="18"/>
      <c r="M12" s="45">
        <v>6</v>
      </c>
      <c r="N12" s="23">
        <v>1</v>
      </c>
      <c r="O12" s="26" t="s">
        <v>1547</v>
      </c>
      <c r="P12" s="27">
        <f t="shared" si="1"/>
        <v>31.709599999999998</v>
      </c>
      <c r="Q12" s="28">
        <v>0.96</v>
      </c>
      <c r="R12" s="29">
        <f>0.96/30</f>
        <v>3.2000000000000001E-2</v>
      </c>
      <c r="S12" s="30"/>
      <c r="T12" s="47" t="s">
        <v>1548</v>
      </c>
      <c r="U12" s="39">
        <f t="shared" si="5"/>
        <v>32.104999999999997</v>
      </c>
      <c r="V12" s="48">
        <f t="shared" si="6"/>
        <v>0.39539999999999864</v>
      </c>
      <c r="W12" s="49">
        <f t="shared" si="7"/>
        <v>1.2469409894795225E-2</v>
      </c>
    </row>
    <row r="13" spans="1:24" s="39" customFormat="1" ht="39" hidden="1" customHeight="1" x14ac:dyDescent="0.25">
      <c r="A13" s="18" t="s">
        <v>1532</v>
      </c>
      <c r="B13" s="18" t="s">
        <v>1533</v>
      </c>
      <c r="C13" s="18" t="s">
        <v>1549</v>
      </c>
      <c r="D13" s="18" t="s">
        <v>1535</v>
      </c>
      <c r="E13" s="66">
        <v>25.8</v>
      </c>
      <c r="F13" s="21" t="s">
        <v>1550</v>
      </c>
      <c r="G13" s="21"/>
      <c r="H13" s="18"/>
      <c r="I13" s="23" t="s">
        <v>31</v>
      </c>
      <c r="J13" s="23"/>
      <c r="K13" s="33">
        <v>40544</v>
      </c>
      <c r="L13" s="18"/>
      <c r="M13" s="45">
        <v>6</v>
      </c>
      <c r="N13" s="23">
        <v>1</v>
      </c>
      <c r="O13" s="26" t="s">
        <v>1551</v>
      </c>
      <c r="P13" s="27">
        <f t="shared" si="1"/>
        <v>26.424700000000001</v>
      </c>
      <c r="Q13" s="28">
        <v>0.8</v>
      </c>
      <c r="R13" s="29">
        <f>0.8/25</f>
        <v>3.2000000000000001E-2</v>
      </c>
      <c r="S13" s="30"/>
      <c r="T13" s="47" t="s">
        <v>1552</v>
      </c>
      <c r="U13" s="39">
        <f t="shared" si="5"/>
        <v>26.754000000000001</v>
      </c>
      <c r="V13" s="48">
        <f t="shared" si="6"/>
        <v>0.32929999999999993</v>
      </c>
      <c r="W13" s="49">
        <f t="shared" si="7"/>
        <v>1.2461825489031093E-2</v>
      </c>
    </row>
    <row r="14" spans="1:24" s="39" customFormat="1" ht="39" hidden="1" customHeight="1" x14ac:dyDescent="0.25">
      <c r="A14" s="18" t="s">
        <v>1532</v>
      </c>
      <c r="B14" s="18" t="s">
        <v>1533</v>
      </c>
      <c r="C14" s="18" t="s">
        <v>1553</v>
      </c>
      <c r="D14" s="18" t="s">
        <v>1535</v>
      </c>
      <c r="E14" s="66">
        <v>24.77</v>
      </c>
      <c r="F14" s="21" t="s">
        <v>1554</v>
      </c>
      <c r="G14" s="21"/>
      <c r="H14" s="18"/>
      <c r="I14" s="23" t="s">
        <v>31</v>
      </c>
      <c r="J14" s="23"/>
      <c r="K14" s="33">
        <v>40544</v>
      </c>
      <c r="L14" s="18"/>
      <c r="M14" s="45">
        <v>6</v>
      </c>
      <c r="N14" s="23">
        <v>1</v>
      </c>
      <c r="O14" s="26" t="s">
        <v>1555</v>
      </c>
      <c r="P14" s="27">
        <f t="shared" si="1"/>
        <v>25.369700000000002</v>
      </c>
      <c r="Q14" s="28">
        <v>0.77</v>
      </c>
      <c r="R14" s="29">
        <f>Q14/24</f>
        <v>3.2083333333333332E-2</v>
      </c>
      <c r="S14" s="30"/>
      <c r="T14" s="47" t="s">
        <v>1556</v>
      </c>
      <c r="U14" s="39">
        <f t="shared" si="5"/>
        <v>25.686</v>
      </c>
      <c r="V14" s="48">
        <f t="shared" si="6"/>
        <v>0.31629999999999825</v>
      </c>
      <c r="W14" s="49">
        <f t="shared" si="7"/>
        <v>1.2467628706685465E-2</v>
      </c>
    </row>
    <row r="15" spans="1:24" s="39" customFormat="1" ht="39" hidden="1" customHeight="1" x14ac:dyDescent="0.25">
      <c r="A15" s="18" t="s">
        <v>1532</v>
      </c>
      <c r="B15" s="18" t="s">
        <v>1533</v>
      </c>
      <c r="C15" s="18" t="s">
        <v>1557</v>
      </c>
      <c r="D15" s="18" t="s">
        <v>1535</v>
      </c>
      <c r="E15" s="66">
        <v>24.77</v>
      </c>
      <c r="F15" s="21" t="s">
        <v>1554</v>
      </c>
      <c r="G15" s="21"/>
      <c r="H15" s="18"/>
      <c r="I15" s="23" t="s">
        <v>31</v>
      </c>
      <c r="J15" s="23"/>
      <c r="K15" s="33">
        <v>40544</v>
      </c>
      <c r="L15" s="18"/>
      <c r="M15" s="45">
        <v>6</v>
      </c>
      <c r="N15" s="23">
        <v>1</v>
      </c>
      <c r="O15" s="26" t="s">
        <v>1555</v>
      </c>
      <c r="P15" s="27">
        <f t="shared" si="1"/>
        <v>25.369700000000002</v>
      </c>
      <c r="Q15" s="28">
        <v>0.77</v>
      </c>
      <c r="R15" s="29">
        <f>Q15/24</f>
        <v>3.2083333333333332E-2</v>
      </c>
      <c r="S15" s="30"/>
      <c r="T15" s="47" t="s">
        <v>1556</v>
      </c>
      <c r="U15" s="39">
        <f t="shared" si="5"/>
        <v>25.686</v>
      </c>
      <c r="V15" s="48">
        <f t="shared" si="6"/>
        <v>0.31629999999999825</v>
      </c>
      <c r="W15" s="49">
        <f t="shared" si="7"/>
        <v>1.2467628706685465E-2</v>
      </c>
    </row>
    <row r="16" spans="1:24" s="39" customFormat="1" ht="39" hidden="1" customHeight="1" x14ac:dyDescent="0.25">
      <c r="A16" s="18" t="s">
        <v>1558</v>
      </c>
      <c r="B16" s="35" t="s">
        <v>1533</v>
      </c>
      <c r="C16" s="18" t="s">
        <v>1559</v>
      </c>
      <c r="D16" s="18" t="s">
        <v>1535</v>
      </c>
      <c r="E16" s="20">
        <v>330.33</v>
      </c>
      <c r="F16" s="21">
        <v>320</v>
      </c>
      <c r="G16" s="21"/>
      <c r="H16" s="18"/>
      <c r="I16" s="23" t="s">
        <v>31</v>
      </c>
      <c r="J16" s="23"/>
      <c r="K16" s="33">
        <v>40544</v>
      </c>
      <c r="L16" s="18"/>
      <c r="M16" s="45">
        <v>6</v>
      </c>
      <c r="N16" s="23">
        <v>1</v>
      </c>
      <c r="O16" s="26">
        <f>IF(N16=1,INT(E16*$S$1*100)/100,E16)</f>
        <v>338.32</v>
      </c>
      <c r="P16" s="27">
        <f t="shared" si="1"/>
        <v>338.32859999999999</v>
      </c>
      <c r="Q16" s="28">
        <f>O16-E16</f>
        <v>7.9900000000000091</v>
      </c>
      <c r="R16" s="29">
        <f>IF(E16&lt;&gt;0,Q16/E16,0)</f>
        <v>2.4187933278842399E-2</v>
      </c>
      <c r="S16" s="112"/>
      <c r="T16" s="47">
        <f t="shared" si="4"/>
        <v>342.55500000000001</v>
      </c>
      <c r="U16" s="39">
        <f t="shared" si="5"/>
        <v>342.55500000000001</v>
      </c>
      <c r="V16" s="48">
        <f t="shared" si="6"/>
        <v>4.2264000000000124</v>
      </c>
      <c r="W16" s="49">
        <f t="shared" si="7"/>
        <v>1.2491997424988643E-2</v>
      </c>
    </row>
    <row r="17" spans="1:190" s="39" customFormat="1" ht="39" hidden="1" customHeight="1" x14ac:dyDescent="0.25">
      <c r="A17" s="18" t="s">
        <v>1558</v>
      </c>
      <c r="B17" s="35" t="s">
        <v>1533</v>
      </c>
      <c r="C17" s="18" t="s">
        <v>1560</v>
      </c>
      <c r="D17" s="18" t="s">
        <v>1535</v>
      </c>
      <c r="E17" s="20">
        <v>340.65</v>
      </c>
      <c r="F17" s="21">
        <v>330</v>
      </c>
      <c r="G17" s="21"/>
      <c r="H17" s="18"/>
      <c r="I17" s="23" t="s">
        <v>31</v>
      </c>
      <c r="J17" s="23"/>
      <c r="K17" s="33">
        <v>40544</v>
      </c>
      <c r="L17" s="18"/>
      <c r="M17" s="45">
        <v>6</v>
      </c>
      <c r="N17" s="23">
        <v>1</v>
      </c>
      <c r="O17" s="26">
        <f>IF(N17=1,INT(E17*$S$1*100)/100,E17)</f>
        <v>348.89</v>
      </c>
      <c r="P17" s="27">
        <f t="shared" si="1"/>
        <v>348.89839999999998</v>
      </c>
      <c r="Q17" s="28">
        <f>O17-E17</f>
        <v>8.2400000000000091</v>
      </c>
      <c r="R17" s="29">
        <f>IF(E17&lt;&gt;0,Q17/E17,0)</f>
        <v>2.4189050344928843E-2</v>
      </c>
      <c r="S17" s="30"/>
      <c r="T17" s="47">
        <f t="shared" si="4"/>
        <v>353.2568</v>
      </c>
      <c r="U17" s="39">
        <f t="shared" si="5"/>
        <v>353.25599999999997</v>
      </c>
      <c r="V17" s="48">
        <f t="shared" si="6"/>
        <v>4.3575999999999908</v>
      </c>
      <c r="W17" s="49">
        <f t="shared" si="7"/>
        <v>1.2489595825030985E-2</v>
      </c>
    </row>
    <row r="18" spans="1:190" s="39" customFormat="1" ht="39" hidden="1" customHeight="1" x14ac:dyDescent="0.25">
      <c r="A18" s="18" t="s">
        <v>1558</v>
      </c>
      <c r="B18" s="35" t="s">
        <v>1533</v>
      </c>
      <c r="C18" s="18" t="s">
        <v>1561</v>
      </c>
      <c r="D18" s="18" t="s">
        <v>1535</v>
      </c>
      <c r="E18" s="20">
        <v>185.81</v>
      </c>
      <c r="F18" s="21">
        <v>180</v>
      </c>
      <c r="G18" s="21"/>
      <c r="H18" s="18"/>
      <c r="I18" s="23" t="s">
        <v>31</v>
      </c>
      <c r="J18" s="23"/>
      <c r="K18" s="33">
        <v>40544</v>
      </c>
      <c r="L18" s="18"/>
      <c r="M18" s="45">
        <v>6</v>
      </c>
      <c r="N18" s="23">
        <v>1</v>
      </c>
      <c r="O18" s="26">
        <f>IF(N18=1,INT(E18*$S$1*100)/100,E18)</f>
        <v>190.3</v>
      </c>
      <c r="P18" s="27">
        <f t="shared" si="1"/>
        <v>190.3092</v>
      </c>
      <c r="Q18" s="28">
        <f>O18-E18</f>
        <v>4.4900000000000091</v>
      </c>
      <c r="R18" s="29">
        <f>IF(E18&lt;&gt;0,Q18/E18,0)</f>
        <v>2.4164469081319678E-2</v>
      </c>
      <c r="S18" s="30"/>
      <c r="T18" s="47">
        <f t="shared" si="4"/>
        <v>192.68650000000002</v>
      </c>
      <c r="U18" s="39">
        <f t="shared" si="5"/>
        <v>192.68600000000001</v>
      </c>
      <c r="V18" s="48">
        <f t="shared" si="6"/>
        <v>2.3768000000000029</v>
      </c>
      <c r="W18" s="49">
        <f t="shared" si="7"/>
        <v>1.2489149237136213E-2</v>
      </c>
    </row>
    <row r="19" spans="1:190" s="39" customFormat="1" ht="39" hidden="1" customHeight="1" x14ac:dyDescent="0.25">
      <c r="A19" s="18" t="s">
        <v>1558</v>
      </c>
      <c r="B19" s="35" t="s">
        <v>1533</v>
      </c>
      <c r="C19" s="18" t="s">
        <v>1562</v>
      </c>
      <c r="D19" s="18" t="s">
        <v>1535</v>
      </c>
      <c r="E19" s="66" t="s">
        <v>1563</v>
      </c>
      <c r="F19" s="21" t="s">
        <v>1564</v>
      </c>
      <c r="G19" s="21"/>
      <c r="H19" s="18"/>
      <c r="I19" s="23" t="s">
        <v>31</v>
      </c>
      <c r="J19" s="23"/>
      <c r="K19" s="33">
        <v>40544</v>
      </c>
      <c r="L19" s="18"/>
      <c r="M19" s="45">
        <v>6</v>
      </c>
      <c r="N19" s="23">
        <v>1</v>
      </c>
      <c r="O19" s="26" t="s">
        <v>1565</v>
      </c>
      <c r="P19" s="27" t="s">
        <v>1566</v>
      </c>
      <c r="Q19" s="28" t="s">
        <v>1567</v>
      </c>
      <c r="R19" s="29">
        <f>8.07/250</f>
        <v>3.2280000000000003E-2</v>
      </c>
      <c r="S19" s="30"/>
      <c r="T19" s="47" t="s">
        <v>1568</v>
      </c>
      <c r="U19" s="39" t="s">
        <v>1569</v>
      </c>
      <c r="V19" s="48" t="s">
        <v>1570</v>
      </c>
      <c r="W19" s="49">
        <v>1.2500000000000001E-2</v>
      </c>
    </row>
    <row r="20" spans="1:190" s="39" customFormat="1" ht="39" hidden="1" customHeight="1" x14ac:dyDescent="0.25">
      <c r="A20" s="18" t="s">
        <v>1558</v>
      </c>
      <c r="B20" s="35" t="s">
        <v>1533</v>
      </c>
      <c r="C20" s="18" t="s">
        <v>1571</v>
      </c>
      <c r="D20" s="18" t="s">
        <v>1535</v>
      </c>
      <c r="E20" s="20">
        <v>185.81</v>
      </c>
      <c r="F20" s="21">
        <v>180</v>
      </c>
      <c r="G20" s="21"/>
      <c r="H20" s="18"/>
      <c r="I20" s="23" t="s">
        <v>31</v>
      </c>
      <c r="J20" s="23"/>
      <c r="K20" s="33">
        <v>40544</v>
      </c>
      <c r="L20" s="18"/>
      <c r="M20" s="45">
        <v>6</v>
      </c>
      <c r="N20" s="23">
        <v>1</v>
      </c>
      <c r="O20" s="26">
        <f t="shared" ref="O20:O29" si="8">IF(N20=1,INT(E20*$S$1*100)/100,E20)</f>
        <v>190.3</v>
      </c>
      <c r="P20" s="27">
        <f t="shared" si="1"/>
        <v>190.3092</v>
      </c>
      <c r="Q20" s="28">
        <f t="shared" ref="Q20:Q29" si="9">O20-E20</f>
        <v>4.4900000000000091</v>
      </c>
      <c r="R20" s="29">
        <f t="shared" ref="R20:R29" si="10">IF(E20&lt;&gt;0,Q20/E20,0)</f>
        <v>2.4164469081319678E-2</v>
      </c>
      <c r="S20" s="30"/>
      <c r="T20" s="47">
        <f t="shared" si="4"/>
        <v>192.68650000000002</v>
      </c>
      <c r="U20" s="39">
        <f t="shared" si="5"/>
        <v>192.68600000000001</v>
      </c>
      <c r="V20" s="48">
        <f t="shared" si="6"/>
        <v>2.3768000000000029</v>
      </c>
      <c r="W20" s="49">
        <f t="shared" si="7"/>
        <v>1.2489149237136213E-2</v>
      </c>
    </row>
    <row r="21" spans="1:190" s="39" customFormat="1" ht="39" hidden="1" customHeight="1" x14ac:dyDescent="0.25">
      <c r="A21" s="18" t="s">
        <v>1572</v>
      </c>
      <c r="B21" s="35" t="s">
        <v>1533</v>
      </c>
      <c r="C21" s="18" t="s">
        <v>1573</v>
      </c>
      <c r="D21" s="18" t="s">
        <v>1574</v>
      </c>
      <c r="E21" s="20">
        <v>23</v>
      </c>
      <c r="F21" s="83">
        <v>23</v>
      </c>
      <c r="G21" s="21"/>
      <c r="H21" s="18"/>
      <c r="I21" s="23" t="s">
        <v>26</v>
      </c>
      <c r="J21" s="23"/>
      <c r="K21" s="33">
        <v>40544</v>
      </c>
      <c r="L21" s="18"/>
      <c r="M21" s="24">
        <v>6</v>
      </c>
      <c r="N21" s="25">
        <v>4</v>
      </c>
      <c r="O21" s="26">
        <f t="shared" si="8"/>
        <v>23</v>
      </c>
      <c r="P21" s="27">
        <f t="shared" si="1"/>
        <v>23</v>
      </c>
      <c r="Q21" s="28">
        <f t="shared" si="9"/>
        <v>0</v>
      </c>
      <c r="R21" s="29">
        <f t="shared" si="10"/>
        <v>0</v>
      </c>
      <c r="S21" s="30"/>
      <c r="T21" s="31">
        <f t="shared" ref="T21:W28" si="11">O21</f>
        <v>23</v>
      </c>
      <c r="U21" s="32">
        <f t="shared" si="11"/>
        <v>23</v>
      </c>
      <c r="V21" s="32">
        <f t="shared" si="11"/>
        <v>0</v>
      </c>
      <c r="W21" s="32">
        <f t="shared" si="11"/>
        <v>0</v>
      </c>
    </row>
    <row r="22" spans="1:190" s="39" customFormat="1" ht="39" hidden="1" customHeight="1" x14ac:dyDescent="0.25">
      <c r="A22" s="18" t="s">
        <v>1572</v>
      </c>
      <c r="B22" s="35" t="s">
        <v>1533</v>
      </c>
      <c r="C22" s="18" t="s">
        <v>1575</v>
      </c>
      <c r="D22" s="18" t="s">
        <v>1574</v>
      </c>
      <c r="E22" s="20">
        <v>17</v>
      </c>
      <c r="F22" s="83">
        <v>17</v>
      </c>
      <c r="G22" s="21"/>
      <c r="H22" s="18"/>
      <c r="I22" s="23" t="s">
        <v>26</v>
      </c>
      <c r="J22" s="23"/>
      <c r="K22" s="33">
        <v>40544</v>
      </c>
      <c r="L22" s="18"/>
      <c r="M22" s="24">
        <v>6</v>
      </c>
      <c r="N22" s="25">
        <v>4</v>
      </c>
      <c r="O22" s="26">
        <f t="shared" si="8"/>
        <v>17</v>
      </c>
      <c r="P22" s="27">
        <f t="shared" si="1"/>
        <v>17</v>
      </c>
      <c r="Q22" s="28">
        <f t="shared" si="9"/>
        <v>0</v>
      </c>
      <c r="R22" s="29">
        <f t="shared" si="10"/>
        <v>0</v>
      </c>
      <c r="S22" s="30"/>
      <c r="T22" s="31">
        <f t="shared" si="11"/>
        <v>17</v>
      </c>
      <c r="U22" s="32">
        <f t="shared" si="11"/>
        <v>17</v>
      </c>
      <c r="V22" s="32">
        <f t="shared" si="11"/>
        <v>0</v>
      </c>
      <c r="W22" s="32">
        <f t="shared" si="11"/>
        <v>0</v>
      </c>
    </row>
    <row r="23" spans="1:190" s="39" customFormat="1" ht="39" hidden="1" customHeight="1" x14ac:dyDescent="0.25">
      <c r="A23" s="18" t="s">
        <v>1572</v>
      </c>
      <c r="B23" s="35" t="s">
        <v>1533</v>
      </c>
      <c r="C23" s="18" t="s">
        <v>1576</v>
      </c>
      <c r="D23" s="18" t="s">
        <v>1574</v>
      </c>
      <c r="E23" s="20">
        <v>13</v>
      </c>
      <c r="F23" s="83">
        <v>13</v>
      </c>
      <c r="G23" s="21"/>
      <c r="H23" s="18"/>
      <c r="I23" s="23" t="s">
        <v>26</v>
      </c>
      <c r="J23" s="23"/>
      <c r="K23" s="33">
        <v>40544</v>
      </c>
      <c r="L23" s="18"/>
      <c r="M23" s="24">
        <v>6</v>
      </c>
      <c r="N23" s="25">
        <v>4</v>
      </c>
      <c r="O23" s="26">
        <f t="shared" si="8"/>
        <v>13</v>
      </c>
      <c r="P23" s="27">
        <f t="shared" si="1"/>
        <v>13</v>
      </c>
      <c r="Q23" s="28">
        <f t="shared" si="9"/>
        <v>0</v>
      </c>
      <c r="R23" s="29">
        <f t="shared" si="10"/>
        <v>0</v>
      </c>
      <c r="S23" s="30"/>
      <c r="T23" s="31">
        <f t="shared" si="11"/>
        <v>13</v>
      </c>
      <c r="U23" s="32">
        <f t="shared" si="11"/>
        <v>13</v>
      </c>
      <c r="V23" s="32">
        <f t="shared" si="11"/>
        <v>0</v>
      </c>
      <c r="W23" s="32">
        <f t="shared" si="11"/>
        <v>0</v>
      </c>
    </row>
    <row r="24" spans="1:190" s="39" customFormat="1" ht="39" hidden="1" customHeight="1" x14ac:dyDescent="0.25">
      <c r="A24" s="18" t="s">
        <v>1572</v>
      </c>
      <c r="B24" s="35" t="s">
        <v>1533</v>
      </c>
      <c r="C24" s="18" t="s">
        <v>1577</v>
      </c>
      <c r="D24" s="18" t="s">
        <v>1574</v>
      </c>
      <c r="E24" s="20">
        <v>7</v>
      </c>
      <c r="F24" s="21">
        <v>7</v>
      </c>
      <c r="G24" s="21"/>
      <c r="H24" s="18"/>
      <c r="I24" s="23" t="s">
        <v>26</v>
      </c>
      <c r="J24" s="23"/>
      <c r="K24" s="33">
        <v>40544</v>
      </c>
      <c r="L24" s="18"/>
      <c r="M24" s="24">
        <v>6</v>
      </c>
      <c r="N24" s="25">
        <v>4</v>
      </c>
      <c r="O24" s="26">
        <f t="shared" si="8"/>
        <v>7</v>
      </c>
      <c r="P24" s="27">
        <f t="shared" si="1"/>
        <v>7</v>
      </c>
      <c r="Q24" s="28">
        <f t="shared" si="9"/>
        <v>0</v>
      </c>
      <c r="R24" s="29">
        <f t="shared" si="10"/>
        <v>0</v>
      </c>
      <c r="S24" s="30"/>
      <c r="T24" s="31">
        <f t="shared" si="11"/>
        <v>7</v>
      </c>
      <c r="U24" s="32">
        <f t="shared" si="11"/>
        <v>7</v>
      </c>
      <c r="V24" s="32">
        <f t="shared" si="11"/>
        <v>0</v>
      </c>
      <c r="W24" s="32">
        <f t="shared" si="11"/>
        <v>0</v>
      </c>
    </row>
    <row r="25" spans="1:190" s="39" customFormat="1" ht="39" hidden="1" customHeight="1" x14ac:dyDescent="0.25">
      <c r="A25" s="18" t="s">
        <v>1572</v>
      </c>
      <c r="B25" s="35" t="s">
        <v>1533</v>
      </c>
      <c r="C25" s="18" t="s">
        <v>1578</v>
      </c>
      <c r="D25" s="18" t="s">
        <v>1574</v>
      </c>
      <c r="E25" s="20">
        <v>16</v>
      </c>
      <c r="F25" s="83">
        <v>16</v>
      </c>
      <c r="G25" s="21"/>
      <c r="H25" s="18"/>
      <c r="I25" s="23" t="s">
        <v>26</v>
      </c>
      <c r="J25" s="23"/>
      <c r="K25" s="33">
        <v>40544</v>
      </c>
      <c r="L25" s="18"/>
      <c r="M25" s="24">
        <v>6</v>
      </c>
      <c r="N25" s="25">
        <v>4</v>
      </c>
      <c r="O25" s="26">
        <f t="shared" si="8"/>
        <v>16</v>
      </c>
      <c r="P25" s="27">
        <f t="shared" si="1"/>
        <v>16</v>
      </c>
      <c r="Q25" s="28">
        <f t="shared" si="9"/>
        <v>0</v>
      </c>
      <c r="R25" s="29">
        <f t="shared" si="10"/>
        <v>0</v>
      </c>
      <c r="S25" s="30"/>
      <c r="T25" s="31">
        <f t="shared" si="11"/>
        <v>16</v>
      </c>
      <c r="U25" s="32">
        <f t="shared" si="11"/>
        <v>16</v>
      </c>
      <c r="V25" s="32">
        <f t="shared" si="11"/>
        <v>0</v>
      </c>
      <c r="W25" s="32">
        <f t="shared" si="11"/>
        <v>0</v>
      </c>
    </row>
    <row r="26" spans="1:190" s="39" customFormat="1" ht="39" hidden="1" customHeight="1" x14ac:dyDescent="0.25">
      <c r="A26" s="18" t="s">
        <v>1572</v>
      </c>
      <c r="B26" s="35" t="s">
        <v>1533</v>
      </c>
      <c r="C26" s="18" t="s">
        <v>1579</v>
      </c>
      <c r="D26" s="18" t="s">
        <v>1574</v>
      </c>
      <c r="E26" s="20">
        <v>13</v>
      </c>
      <c r="F26" s="83">
        <v>13</v>
      </c>
      <c r="G26" s="21"/>
      <c r="H26" s="18"/>
      <c r="I26" s="23" t="s">
        <v>26</v>
      </c>
      <c r="J26" s="23"/>
      <c r="K26" s="33">
        <v>40544</v>
      </c>
      <c r="L26" s="18"/>
      <c r="M26" s="24">
        <v>6</v>
      </c>
      <c r="N26" s="25">
        <v>4</v>
      </c>
      <c r="O26" s="26">
        <f t="shared" si="8"/>
        <v>13</v>
      </c>
      <c r="P26" s="27">
        <f t="shared" si="1"/>
        <v>13</v>
      </c>
      <c r="Q26" s="28">
        <f t="shared" si="9"/>
        <v>0</v>
      </c>
      <c r="R26" s="29">
        <f t="shared" si="10"/>
        <v>0</v>
      </c>
      <c r="S26" s="30"/>
      <c r="T26" s="31">
        <f t="shared" si="11"/>
        <v>13</v>
      </c>
      <c r="U26" s="32">
        <f t="shared" si="11"/>
        <v>13</v>
      </c>
      <c r="V26" s="32">
        <f t="shared" si="11"/>
        <v>0</v>
      </c>
      <c r="W26" s="32">
        <f t="shared" si="11"/>
        <v>0</v>
      </c>
    </row>
    <row r="27" spans="1:190" s="39" customFormat="1" ht="39" hidden="1" customHeight="1" x14ac:dyDescent="0.25">
      <c r="A27" s="18" t="s">
        <v>1572</v>
      </c>
      <c r="B27" s="35" t="s">
        <v>1533</v>
      </c>
      <c r="C27" s="18" t="s">
        <v>1580</v>
      </c>
      <c r="D27" s="18" t="s">
        <v>1574</v>
      </c>
      <c r="E27" s="20">
        <v>10</v>
      </c>
      <c r="F27" s="83">
        <v>10</v>
      </c>
      <c r="G27" s="21"/>
      <c r="H27" s="18"/>
      <c r="I27" s="23" t="s">
        <v>26</v>
      </c>
      <c r="J27" s="23"/>
      <c r="K27" s="33">
        <v>40544</v>
      </c>
      <c r="L27" s="18"/>
      <c r="M27" s="24">
        <v>6</v>
      </c>
      <c r="N27" s="25">
        <v>4</v>
      </c>
      <c r="O27" s="26">
        <f t="shared" si="8"/>
        <v>10</v>
      </c>
      <c r="P27" s="27">
        <f t="shared" si="1"/>
        <v>10</v>
      </c>
      <c r="Q27" s="28">
        <f t="shared" si="9"/>
        <v>0</v>
      </c>
      <c r="R27" s="29">
        <f t="shared" si="10"/>
        <v>0</v>
      </c>
      <c r="S27" s="30"/>
      <c r="T27" s="31">
        <f t="shared" si="11"/>
        <v>10</v>
      </c>
      <c r="U27" s="32">
        <f t="shared" si="11"/>
        <v>10</v>
      </c>
      <c r="V27" s="32">
        <f t="shared" si="11"/>
        <v>0</v>
      </c>
      <c r="W27" s="32">
        <f t="shared" si="11"/>
        <v>0</v>
      </c>
    </row>
    <row r="28" spans="1:190" ht="39" hidden="1" customHeight="1" x14ac:dyDescent="0.25">
      <c r="A28" s="18" t="s">
        <v>1572</v>
      </c>
      <c r="B28" s="35" t="s">
        <v>1533</v>
      </c>
      <c r="C28" s="18" t="s">
        <v>1581</v>
      </c>
      <c r="D28" s="18" t="s">
        <v>1574</v>
      </c>
      <c r="E28" s="20">
        <v>10</v>
      </c>
      <c r="F28" s="21">
        <v>10</v>
      </c>
      <c r="I28" s="23" t="s">
        <v>26</v>
      </c>
      <c r="K28" s="33">
        <v>40544</v>
      </c>
      <c r="M28" s="24">
        <v>6</v>
      </c>
      <c r="N28" s="25">
        <v>4</v>
      </c>
      <c r="O28" s="26">
        <f t="shared" si="8"/>
        <v>10</v>
      </c>
      <c r="P28" s="27">
        <f t="shared" si="1"/>
        <v>10</v>
      </c>
      <c r="Q28" s="28">
        <f t="shared" si="9"/>
        <v>0</v>
      </c>
      <c r="R28" s="29">
        <f t="shared" si="10"/>
        <v>0</v>
      </c>
      <c r="T28" s="31">
        <f t="shared" si="11"/>
        <v>10</v>
      </c>
      <c r="U28" s="32">
        <f t="shared" si="11"/>
        <v>10</v>
      </c>
      <c r="V28" s="32">
        <f t="shared" si="11"/>
        <v>0</v>
      </c>
      <c r="W28" s="32">
        <f t="shared" si="11"/>
        <v>0</v>
      </c>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row>
    <row r="29" spans="1:190" ht="39" hidden="1" customHeight="1" x14ac:dyDescent="0.25">
      <c r="A29" s="18" t="s">
        <v>1582</v>
      </c>
      <c r="B29" s="35" t="s">
        <v>1533</v>
      </c>
      <c r="C29" s="18" t="s">
        <v>1583</v>
      </c>
      <c r="D29" s="18" t="s">
        <v>1535</v>
      </c>
      <c r="E29" s="20">
        <v>36.130000000000003</v>
      </c>
      <c r="F29" s="21">
        <v>35</v>
      </c>
      <c r="I29" s="23" t="s">
        <v>31</v>
      </c>
      <c r="K29" s="33">
        <v>40544</v>
      </c>
      <c r="M29" s="45">
        <v>6</v>
      </c>
      <c r="N29" s="23">
        <v>1</v>
      </c>
      <c r="O29" s="26">
        <f t="shared" si="8"/>
        <v>37</v>
      </c>
      <c r="P29" s="27">
        <f t="shared" si="1"/>
        <v>37.004800000000003</v>
      </c>
      <c r="Q29" s="28">
        <f t="shared" si="9"/>
        <v>0.86999999999999744</v>
      </c>
      <c r="R29" s="29">
        <f t="shared" si="10"/>
        <v>2.4079712150567322E-2</v>
      </c>
      <c r="T29" s="47">
        <f t="shared" ref="T29:T92" si="12">IF(N29=1,ROUND(P29*$X$1*100,2)/100,P29)</f>
        <v>37.467100000000002</v>
      </c>
      <c r="U29" s="39">
        <f t="shared" ref="U29:U92" si="13">IF(N29=1,INT(P29*$X$1*1000)/1000,P29)</f>
        <v>37.466999999999999</v>
      </c>
      <c r="V29" s="48">
        <f t="shared" ref="V29:V92" si="14">U29-P29</f>
        <v>0.46219999999999573</v>
      </c>
      <c r="W29" s="49">
        <f t="shared" ref="W29:W92" si="15">IF(P29&lt;&gt;0,V29/P29,0)</f>
        <v>1.2490271532341633E-2</v>
      </c>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row>
    <row r="30" spans="1:190" s="39" customFormat="1" ht="39" hidden="1" customHeight="1" x14ac:dyDescent="0.25">
      <c r="A30" s="18" t="s">
        <v>1582</v>
      </c>
      <c r="B30" s="35" t="s">
        <v>1533</v>
      </c>
      <c r="C30" s="18" t="s">
        <v>1584</v>
      </c>
      <c r="D30" s="18" t="s">
        <v>1535</v>
      </c>
      <c r="E30" s="66">
        <v>12.38</v>
      </c>
      <c r="F30" s="21" t="s">
        <v>1585</v>
      </c>
      <c r="G30" s="21"/>
      <c r="H30" s="18"/>
      <c r="I30" s="23" t="s">
        <v>31</v>
      </c>
      <c r="J30" s="23"/>
      <c r="K30" s="33">
        <v>40544</v>
      </c>
      <c r="L30" s="18"/>
      <c r="M30" s="45">
        <v>6</v>
      </c>
      <c r="N30" s="23">
        <v>1</v>
      </c>
      <c r="O30" s="26" t="s">
        <v>1586</v>
      </c>
      <c r="P30" s="27">
        <f t="shared" si="1"/>
        <v>12.6797</v>
      </c>
      <c r="Q30" s="28">
        <v>0.38</v>
      </c>
      <c r="R30" s="29">
        <f>Q30/12</f>
        <v>3.1666666666666669E-2</v>
      </c>
      <c r="S30" s="30"/>
      <c r="T30" s="47" t="s">
        <v>1587</v>
      </c>
      <c r="U30" s="39">
        <f t="shared" si="13"/>
        <v>12.837999999999999</v>
      </c>
      <c r="V30" s="48">
        <f t="shared" si="14"/>
        <v>0.15829999999999878</v>
      </c>
      <c r="W30" s="49">
        <f t="shared" si="15"/>
        <v>1.2484522504475562E-2</v>
      </c>
    </row>
    <row r="31" spans="1:190" s="39" customFormat="1" ht="39" hidden="1" customHeight="1" x14ac:dyDescent="0.25">
      <c r="A31" s="18" t="s">
        <v>1582</v>
      </c>
      <c r="B31" s="35" t="s">
        <v>1533</v>
      </c>
      <c r="C31" s="18" t="s">
        <v>1584</v>
      </c>
      <c r="D31" s="18" t="s">
        <v>1535</v>
      </c>
      <c r="E31" s="66">
        <v>24.77</v>
      </c>
      <c r="F31" s="21" t="s">
        <v>1588</v>
      </c>
      <c r="G31" s="21"/>
      <c r="H31" s="18"/>
      <c r="I31" s="23" t="s">
        <v>31</v>
      </c>
      <c r="J31" s="23"/>
      <c r="K31" s="33">
        <v>40544</v>
      </c>
      <c r="L31" s="18"/>
      <c r="M31" s="45">
        <v>6</v>
      </c>
      <c r="N31" s="23">
        <v>1</v>
      </c>
      <c r="O31" s="26" t="s">
        <v>1589</v>
      </c>
      <c r="P31" s="27">
        <f t="shared" si="1"/>
        <v>25.369700000000002</v>
      </c>
      <c r="Q31" s="28">
        <v>0.77</v>
      </c>
      <c r="R31" s="29">
        <f>Q31/24</f>
        <v>3.2083333333333332E-2</v>
      </c>
      <c r="S31" s="30"/>
      <c r="T31" s="47" t="s">
        <v>1590</v>
      </c>
      <c r="U31" s="39">
        <f t="shared" si="13"/>
        <v>25.686</v>
      </c>
      <c r="V31" s="48">
        <f t="shared" si="14"/>
        <v>0.31629999999999825</v>
      </c>
      <c r="W31" s="49">
        <f t="shared" si="15"/>
        <v>1.2467628706685465E-2</v>
      </c>
    </row>
    <row r="32" spans="1:190" s="39" customFormat="1" ht="39" hidden="1" customHeight="1" x14ac:dyDescent="0.25">
      <c r="A32" s="18" t="s">
        <v>1582</v>
      </c>
      <c r="B32" s="35" t="s">
        <v>1533</v>
      </c>
      <c r="C32" s="18" t="s">
        <v>1591</v>
      </c>
      <c r="D32" s="18" t="s">
        <v>1535</v>
      </c>
      <c r="E32" s="66">
        <v>12.38</v>
      </c>
      <c r="F32" s="21" t="s">
        <v>1585</v>
      </c>
      <c r="G32" s="21"/>
      <c r="H32" s="18"/>
      <c r="I32" s="23" t="s">
        <v>31</v>
      </c>
      <c r="J32" s="23"/>
      <c r="K32" s="33">
        <v>40544</v>
      </c>
      <c r="L32" s="18"/>
      <c r="M32" s="45">
        <v>6</v>
      </c>
      <c r="N32" s="23">
        <v>1</v>
      </c>
      <c r="O32" s="26" t="s">
        <v>1586</v>
      </c>
      <c r="P32" s="27">
        <f t="shared" si="1"/>
        <v>12.6797</v>
      </c>
      <c r="Q32" s="28">
        <v>0.38</v>
      </c>
      <c r="R32" s="29">
        <f>Q32/12</f>
        <v>3.1666666666666669E-2</v>
      </c>
      <c r="S32" s="30"/>
      <c r="T32" s="47" t="s">
        <v>1587</v>
      </c>
      <c r="U32" s="39">
        <f t="shared" si="13"/>
        <v>12.837999999999999</v>
      </c>
      <c r="V32" s="48">
        <f t="shared" si="14"/>
        <v>0.15829999999999878</v>
      </c>
      <c r="W32" s="49">
        <f t="shared" si="15"/>
        <v>1.2484522504475562E-2</v>
      </c>
    </row>
    <row r="33" spans="1:190" s="39" customFormat="1" ht="39" hidden="1" customHeight="1" x14ac:dyDescent="0.25">
      <c r="A33" s="18" t="s">
        <v>1582</v>
      </c>
      <c r="B33" s="35" t="s">
        <v>1533</v>
      </c>
      <c r="C33" s="18" t="s">
        <v>1591</v>
      </c>
      <c r="D33" s="18" t="s">
        <v>1535</v>
      </c>
      <c r="E33" s="66">
        <v>24.77</v>
      </c>
      <c r="F33" s="21" t="s">
        <v>1588</v>
      </c>
      <c r="G33" s="21"/>
      <c r="H33" s="18"/>
      <c r="I33" s="23" t="s">
        <v>31</v>
      </c>
      <c r="J33" s="23"/>
      <c r="K33" s="33">
        <v>40544</v>
      </c>
      <c r="L33" s="18"/>
      <c r="M33" s="45">
        <v>6</v>
      </c>
      <c r="N33" s="23">
        <v>1</v>
      </c>
      <c r="O33" s="26" t="s">
        <v>1589</v>
      </c>
      <c r="P33" s="27">
        <f t="shared" si="1"/>
        <v>25.369700000000002</v>
      </c>
      <c r="Q33" s="28">
        <v>0.77</v>
      </c>
      <c r="R33" s="29">
        <f>Q33/24</f>
        <v>3.2083333333333332E-2</v>
      </c>
      <c r="S33" s="30"/>
      <c r="T33" s="47" t="s">
        <v>1590</v>
      </c>
      <c r="U33" s="39">
        <f t="shared" si="13"/>
        <v>25.686</v>
      </c>
      <c r="V33" s="48">
        <f t="shared" si="14"/>
        <v>0.31629999999999825</v>
      </c>
      <c r="W33" s="49">
        <f t="shared" si="15"/>
        <v>1.2467628706685465E-2</v>
      </c>
    </row>
    <row r="34" spans="1:190" s="39" customFormat="1" ht="39" hidden="1" customHeight="1" x14ac:dyDescent="0.25">
      <c r="A34" s="18" t="s">
        <v>1582</v>
      </c>
      <c r="B34" s="35" t="s">
        <v>1533</v>
      </c>
      <c r="C34" s="18" t="s">
        <v>1592</v>
      </c>
      <c r="D34" s="18" t="s">
        <v>1535</v>
      </c>
      <c r="E34" s="66">
        <v>20.64</v>
      </c>
      <c r="F34" s="21" t="s">
        <v>1593</v>
      </c>
      <c r="G34" s="21"/>
      <c r="H34" s="18"/>
      <c r="I34" s="23" t="s">
        <v>31</v>
      </c>
      <c r="J34" s="23"/>
      <c r="K34" s="33">
        <v>40544</v>
      </c>
      <c r="L34" s="18"/>
      <c r="M34" s="45">
        <v>6</v>
      </c>
      <c r="N34" s="23">
        <v>1</v>
      </c>
      <c r="O34" s="26" t="s">
        <v>1594</v>
      </c>
      <c r="P34" s="27">
        <f t="shared" si="1"/>
        <v>21.139700000000001</v>
      </c>
      <c r="Q34" s="28">
        <v>0.64</v>
      </c>
      <c r="R34" s="29">
        <f>0.64/20</f>
        <v>3.2000000000000001E-2</v>
      </c>
      <c r="S34" s="30"/>
      <c r="T34" s="47" t="s">
        <v>1595</v>
      </c>
      <c r="U34" s="39">
        <f t="shared" si="13"/>
        <v>21.402999999999999</v>
      </c>
      <c r="V34" s="48">
        <f t="shared" si="14"/>
        <v>0.26329999999999742</v>
      </c>
      <c r="W34" s="49">
        <f t="shared" si="15"/>
        <v>1.2455238248413998E-2</v>
      </c>
    </row>
    <row r="35" spans="1:190" s="39" customFormat="1" ht="39" hidden="1" customHeight="1" x14ac:dyDescent="0.25">
      <c r="A35" s="18" t="s">
        <v>1582</v>
      </c>
      <c r="B35" s="35" t="s">
        <v>1533</v>
      </c>
      <c r="C35" s="18" t="s">
        <v>1592</v>
      </c>
      <c r="D35" s="18" t="s">
        <v>1535</v>
      </c>
      <c r="E35" s="66">
        <v>41.29</v>
      </c>
      <c r="F35" s="21" t="s">
        <v>1596</v>
      </c>
      <c r="G35" s="21"/>
      <c r="H35" s="18"/>
      <c r="I35" s="23" t="s">
        <v>31</v>
      </c>
      <c r="J35" s="23"/>
      <c r="K35" s="33">
        <v>40544</v>
      </c>
      <c r="L35" s="18"/>
      <c r="M35" s="45">
        <v>6</v>
      </c>
      <c r="N35" s="23">
        <v>1</v>
      </c>
      <c r="O35" s="26" t="s">
        <v>1597</v>
      </c>
      <c r="P35" s="27">
        <f t="shared" si="1"/>
        <v>42.289700000000003</v>
      </c>
      <c r="Q35" s="28">
        <v>1.29</v>
      </c>
      <c r="R35" s="29">
        <f>1.29/40</f>
        <v>3.2250000000000001E-2</v>
      </c>
      <c r="S35" s="30"/>
      <c r="T35" s="47" t="s">
        <v>1598</v>
      </c>
      <c r="U35" s="39">
        <f t="shared" si="13"/>
        <v>42.817</v>
      </c>
      <c r="V35" s="48">
        <f t="shared" si="14"/>
        <v>0.52729999999999677</v>
      </c>
      <c r="W35" s="49">
        <f t="shared" si="15"/>
        <v>1.2468757167820929E-2</v>
      </c>
    </row>
    <row r="36" spans="1:190" s="39" customFormat="1" ht="39" hidden="1" customHeight="1" x14ac:dyDescent="0.25">
      <c r="A36" s="18" t="s">
        <v>1582</v>
      </c>
      <c r="B36" s="35" t="s">
        <v>1533</v>
      </c>
      <c r="C36" s="18" t="s">
        <v>1599</v>
      </c>
      <c r="D36" s="18" t="s">
        <v>1535</v>
      </c>
      <c r="E36" s="66">
        <v>12.38</v>
      </c>
      <c r="F36" s="21" t="s">
        <v>1585</v>
      </c>
      <c r="G36" s="21"/>
      <c r="H36" s="18"/>
      <c r="I36" s="23" t="s">
        <v>31</v>
      </c>
      <c r="J36" s="23"/>
      <c r="K36" s="33">
        <v>40544</v>
      </c>
      <c r="L36" s="18"/>
      <c r="M36" s="45">
        <v>6</v>
      </c>
      <c r="N36" s="23">
        <v>1</v>
      </c>
      <c r="O36" s="26" t="s">
        <v>1586</v>
      </c>
      <c r="P36" s="27">
        <f t="shared" si="1"/>
        <v>12.6797</v>
      </c>
      <c r="Q36" s="28">
        <v>0.38</v>
      </c>
      <c r="R36" s="29">
        <f>Q36/12</f>
        <v>3.1666666666666669E-2</v>
      </c>
      <c r="S36" s="30"/>
      <c r="T36" s="47" t="s">
        <v>1587</v>
      </c>
      <c r="U36" s="39">
        <f t="shared" si="13"/>
        <v>12.837999999999999</v>
      </c>
      <c r="V36" s="48">
        <f t="shared" si="14"/>
        <v>0.15829999999999878</v>
      </c>
      <c r="W36" s="49">
        <f t="shared" si="15"/>
        <v>1.2484522504475562E-2</v>
      </c>
    </row>
    <row r="37" spans="1:190" s="39" customFormat="1" ht="39" hidden="1" customHeight="1" x14ac:dyDescent="0.25">
      <c r="A37" s="18" t="s">
        <v>1582</v>
      </c>
      <c r="B37" s="35" t="s">
        <v>1533</v>
      </c>
      <c r="C37" s="18" t="s">
        <v>1600</v>
      </c>
      <c r="D37" s="18" t="s">
        <v>1535</v>
      </c>
      <c r="E37" s="66">
        <v>8.25</v>
      </c>
      <c r="F37" s="21" t="s">
        <v>1601</v>
      </c>
      <c r="G37" s="21"/>
      <c r="H37" s="18"/>
      <c r="I37" s="23" t="s">
        <v>31</v>
      </c>
      <c r="J37" s="23"/>
      <c r="K37" s="33">
        <v>40544</v>
      </c>
      <c r="L37" s="18"/>
      <c r="M37" s="45">
        <v>6</v>
      </c>
      <c r="N37" s="23">
        <v>1</v>
      </c>
      <c r="O37" s="26" t="s">
        <v>1602</v>
      </c>
      <c r="P37" s="27">
        <f t="shared" si="1"/>
        <v>8.4497</v>
      </c>
      <c r="Q37" s="28">
        <v>0.25</v>
      </c>
      <c r="R37" s="29">
        <f>0.25/8</f>
        <v>3.125E-2</v>
      </c>
      <c r="S37" s="30"/>
      <c r="T37" s="47" t="s">
        <v>1603</v>
      </c>
      <c r="U37" s="39">
        <f t="shared" si="13"/>
        <v>8.5549999999999997</v>
      </c>
      <c r="V37" s="48">
        <f t="shared" si="14"/>
        <v>0.10529999999999973</v>
      </c>
      <c r="W37" s="49">
        <f t="shared" si="15"/>
        <v>1.24619808987301E-2</v>
      </c>
    </row>
    <row r="38" spans="1:190" s="39" customFormat="1" ht="39" hidden="1" customHeight="1" x14ac:dyDescent="0.25">
      <c r="A38" s="18" t="s">
        <v>1582</v>
      </c>
      <c r="B38" s="35" t="s">
        <v>1533</v>
      </c>
      <c r="C38" s="18" t="s">
        <v>1604</v>
      </c>
      <c r="D38" s="18" t="s">
        <v>1535</v>
      </c>
      <c r="E38" s="20">
        <v>20.64</v>
      </c>
      <c r="F38" s="34">
        <v>20</v>
      </c>
      <c r="G38" s="21"/>
      <c r="H38" s="18"/>
      <c r="I38" s="23"/>
      <c r="J38" s="23"/>
      <c r="K38" s="33"/>
      <c r="L38" s="18"/>
      <c r="M38" s="45">
        <v>6</v>
      </c>
      <c r="N38" s="23">
        <v>1</v>
      </c>
      <c r="O38" s="26">
        <f>IF(N38=1,INT(E38*$S$1*100)/100,E38)</f>
        <v>21.13</v>
      </c>
      <c r="P38" s="27">
        <f t="shared" si="1"/>
        <v>21.139700000000001</v>
      </c>
      <c r="Q38" s="28">
        <f>O38-E38</f>
        <v>0.48999999999999844</v>
      </c>
      <c r="R38" s="29">
        <f>IF(E38&lt;&gt;0,Q38/E38,0)</f>
        <v>2.3740310077519304E-2</v>
      </c>
      <c r="S38" s="28"/>
      <c r="T38" s="47">
        <f t="shared" si="12"/>
        <v>21.4038</v>
      </c>
      <c r="U38" s="39">
        <f t="shared" si="13"/>
        <v>21.402999999999999</v>
      </c>
      <c r="V38" s="48">
        <f t="shared" si="14"/>
        <v>0.26329999999999742</v>
      </c>
      <c r="W38" s="49">
        <f t="shared" si="15"/>
        <v>1.2455238248413998E-2</v>
      </c>
    </row>
    <row r="39" spans="1:190" s="39" customFormat="1" ht="39" hidden="1" customHeight="1" x14ac:dyDescent="0.25">
      <c r="A39" s="18" t="s">
        <v>1582</v>
      </c>
      <c r="B39" s="35" t="s">
        <v>1533</v>
      </c>
      <c r="C39" s="18" t="s">
        <v>1605</v>
      </c>
      <c r="D39" s="18" t="s">
        <v>1535</v>
      </c>
      <c r="E39" s="66">
        <v>1.59</v>
      </c>
      <c r="F39" s="34" t="s">
        <v>1606</v>
      </c>
      <c r="G39" s="21"/>
      <c r="H39" s="18"/>
      <c r="I39" s="23"/>
      <c r="J39" s="23"/>
      <c r="K39" s="33"/>
      <c r="L39" s="18"/>
      <c r="M39" s="45">
        <v>6</v>
      </c>
      <c r="N39" s="23">
        <v>1</v>
      </c>
      <c r="O39" s="26" t="s">
        <v>1607</v>
      </c>
      <c r="P39" s="27">
        <f t="shared" si="1"/>
        <v>1.6285000000000001</v>
      </c>
      <c r="Q39" s="28">
        <v>0.09</v>
      </c>
      <c r="R39" s="29">
        <f>0.09/3</f>
        <v>0.03</v>
      </c>
      <c r="S39" s="30"/>
      <c r="T39" s="47" t="s">
        <v>1608</v>
      </c>
      <c r="U39" s="39">
        <f t="shared" si="13"/>
        <v>1.6479999999999999</v>
      </c>
      <c r="V39" s="48">
        <f t="shared" si="14"/>
        <v>1.9499999999999851E-2</v>
      </c>
      <c r="W39" s="49">
        <f t="shared" si="15"/>
        <v>1.1974209395148818E-2</v>
      </c>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row>
    <row r="40" spans="1:190" s="39" customFormat="1" ht="39" hidden="1" customHeight="1" x14ac:dyDescent="0.25">
      <c r="A40" s="18" t="s">
        <v>1582</v>
      </c>
      <c r="B40" s="35" t="s">
        <v>1533</v>
      </c>
      <c r="C40" s="18" t="s">
        <v>1605</v>
      </c>
      <c r="D40" s="18" t="s">
        <v>1535</v>
      </c>
      <c r="E40" s="66">
        <v>3.19</v>
      </c>
      <c r="F40" s="34" t="s">
        <v>1609</v>
      </c>
      <c r="G40" s="21"/>
      <c r="H40" s="18"/>
      <c r="I40" s="23"/>
      <c r="J40" s="23"/>
      <c r="K40" s="33"/>
      <c r="L40" s="18"/>
      <c r="M40" s="45">
        <v>6</v>
      </c>
      <c r="N40" s="23">
        <v>1</v>
      </c>
      <c r="O40" s="26" t="s">
        <v>1610</v>
      </c>
      <c r="P40" s="27">
        <f t="shared" si="1"/>
        <v>3.2671999999999999</v>
      </c>
      <c r="Q40" s="28">
        <v>0.19</v>
      </c>
      <c r="R40" s="29">
        <f>0.19/6</f>
        <v>3.1666666666666669E-2</v>
      </c>
      <c r="S40" s="30"/>
      <c r="T40" s="47" t="s">
        <v>1611</v>
      </c>
      <c r="U40" s="39">
        <f t="shared" si="13"/>
        <v>3.3079999999999998</v>
      </c>
      <c r="V40" s="48">
        <f t="shared" si="14"/>
        <v>4.0799999999999947E-2</v>
      </c>
      <c r="W40" s="49">
        <f t="shared" si="15"/>
        <v>1.2487757100881474E-2</v>
      </c>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row>
    <row r="41" spans="1:190" s="39" customFormat="1" ht="39" hidden="1" customHeight="1" x14ac:dyDescent="0.25">
      <c r="A41" s="18" t="s">
        <v>1582</v>
      </c>
      <c r="B41" s="35" t="s">
        <v>1533</v>
      </c>
      <c r="C41" s="18" t="s">
        <v>1612</v>
      </c>
      <c r="D41" s="18" t="s">
        <v>1535</v>
      </c>
      <c r="E41" s="20">
        <v>10.32</v>
      </c>
      <c r="F41" s="21">
        <v>10</v>
      </c>
      <c r="G41" s="21"/>
      <c r="H41" s="18"/>
      <c r="I41" s="23" t="s">
        <v>31</v>
      </c>
      <c r="J41" s="23"/>
      <c r="K41" s="33">
        <v>40544</v>
      </c>
      <c r="L41" s="18"/>
      <c r="M41" s="45">
        <v>6</v>
      </c>
      <c r="N41" s="23">
        <v>1</v>
      </c>
      <c r="O41" s="26">
        <f t="shared" ref="O41:O95" si="16">IF(N41=1,INT(E41*$S$1*100)/100,E41)</f>
        <v>10.56</v>
      </c>
      <c r="P41" s="27">
        <f t="shared" si="1"/>
        <v>10.569800000000001</v>
      </c>
      <c r="Q41" s="28">
        <f t="shared" ref="Q41:Q95" si="17">O41-E41</f>
        <v>0.24000000000000021</v>
      </c>
      <c r="R41" s="29">
        <f t="shared" ref="R41:R95" si="18">IF(E41&lt;&gt;0,Q41/E41,0)</f>
        <v>2.3255813953488393E-2</v>
      </c>
      <c r="S41" s="30"/>
      <c r="T41" s="47">
        <f t="shared" si="12"/>
        <v>10.7018</v>
      </c>
      <c r="U41" s="39">
        <f t="shared" si="13"/>
        <v>10.701000000000001</v>
      </c>
      <c r="V41" s="48">
        <f t="shared" si="14"/>
        <v>0.13119999999999976</v>
      </c>
      <c r="W41" s="49">
        <f t="shared" si="15"/>
        <v>1.2412723041117122E-2</v>
      </c>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row>
    <row r="42" spans="1:190" s="39" customFormat="1" ht="39" hidden="1" customHeight="1" x14ac:dyDescent="0.25">
      <c r="A42" s="18" t="s">
        <v>1582</v>
      </c>
      <c r="B42" s="35" t="s">
        <v>1533</v>
      </c>
      <c r="C42" s="18" t="s">
        <v>1613</v>
      </c>
      <c r="D42" s="18" t="s">
        <v>1535</v>
      </c>
      <c r="E42" s="20">
        <v>1.8</v>
      </c>
      <c r="F42" s="21">
        <v>1.75</v>
      </c>
      <c r="G42" s="21"/>
      <c r="H42" s="18"/>
      <c r="I42" s="23" t="s">
        <v>31</v>
      </c>
      <c r="J42" s="23"/>
      <c r="K42" s="33">
        <v>40544</v>
      </c>
      <c r="L42" s="18"/>
      <c r="M42" s="45">
        <v>6</v>
      </c>
      <c r="N42" s="23">
        <v>1</v>
      </c>
      <c r="O42" s="26">
        <f t="shared" si="16"/>
        <v>1.84</v>
      </c>
      <c r="P42" s="27">
        <f t="shared" si="1"/>
        <v>1.8434999999999999</v>
      </c>
      <c r="Q42" s="28">
        <f t="shared" si="17"/>
        <v>4.0000000000000036E-2</v>
      </c>
      <c r="R42" s="29">
        <f t="shared" si="18"/>
        <v>2.222222222222224E-2</v>
      </c>
      <c r="S42" s="30"/>
      <c r="T42" s="47">
        <f t="shared" si="12"/>
        <v>1.8665</v>
      </c>
      <c r="U42" s="39">
        <f t="shared" si="13"/>
        <v>1.8660000000000001</v>
      </c>
      <c r="V42" s="48">
        <f t="shared" si="14"/>
        <v>2.2500000000000187E-2</v>
      </c>
      <c r="W42" s="49">
        <f t="shared" si="15"/>
        <v>1.2205044751830858E-2</v>
      </c>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row>
    <row r="43" spans="1:190" s="39" customFormat="1" ht="39" hidden="1" customHeight="1" x14ac:dyDescent="0.25">
      <c r="A43" s="18" t="s">
        <v>1582</v>
      </c>
      <c r="B43" s="35" t="s">
        <v>1533</v>
      </c>
      <c r="C43" s="18" t="s">
        <v>1614</v>
      </c>
      <c r="D43" s="18" t="s">
        <v>1535</v>
      </c>
      <c r="E43" s="20">
        <v>0.51</v>
      </c>
      <c r="F43" s="21">
        <v>0.5</v>
      </c>
      <c r="G43" s="21"/>
      <c r="H43" s="18"/>
      <c r="I43" s="23" t="s">
        <v>31</v>
      </c>
      <c r="J43" s="23"/>
      <c r="K43" s="33">
        <v>40544</v>
      </c>
      <c r="L43" s="18"/>
      <c r="M43" s="45">
        <v>6</v>
      </c>
      <c r="N43" s="23">
        <v>1</v>
      </c>
      <c r="O43" s="26">
        <f t="shared" si="16"/>
        <v>0.52</v>
      </c>
      <c r="P43" s="27">
        <f t="shared" si="1"/>
        <v>0.52229999999999999</v>
      </c>
      <c r="Q43" s="28">
        <f t="shared" si="17"/>
        <v>1.0000000000000009E-2</v>
      </c>
      <c r="R43" s="29">
        <f t="shared" si="18"/>
        <v>1.9607843137254919E-2</v>
      </c>
      <c r="S43" s="30"/>
      <c r="T43" s="47">
        <f t="shared" si="12"/>
        <v>0.52880000000000005</v>
      </c>
      <c r="U43" s="39">
        <f t="shared" si="13"/>
        <v>0.52800000000000002</v>
      </c>
      <c r="V43" s="48">
        <f t="shared" si="14"/>
        <v>5.7000000000000384E-3</v>
      </c>
      <c r="W43" s="49">
        <f t="shared" si="15"/>
        <v>1.0913268236645679E-2</v>
      </c>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row>
    <row r="44" spans="1:190" s="39" customFormat="1" ht="39" hidden="1" customHeight="1" x14ac:dyDescent="0.25">
      <c r="A44" s="18" t="s">
        <v>1582</v>
      </c>
      <c r="B44" s="35" t="s">
        <v>1533</v>
      </c>
      <c r="C44" s="18" t="s">
        <v>1615</v>
      </c>
      <c r="D44" s="18" t="s">
        <v>1535</v>
      </c>
      <c r="E44" s="20">
        <v>20.64</v>
      </c>
      <c r="F44" s="21">
        <v>20</v>
      </c>
      <c r="G44" s="21"/>
      <c r="H44" s="18"/>
      <c r="I44" s="23" t="s">
        <v>31</v>
      </c>
      <c r="J44" s="23"/>
      <c r="K44" s="33">
        <v>40544</v>
      </c>
      <c r="L44" s="18"/>
      <c r="M44" s="45">
        <v>6</v>
      </c>
      <c r="N44" s="23">
        <v>1</v>
      </c>
      <c r="O44" s="26">
        <f t="shared" si="16"/>
        <v>21.13</v>
      </c>
      <c r="P44" s="27">
        <f t="shared" si="1"/>
        <v>21.139700000000001</v>
      </c>
      <c r="Q44" s="28">
        <f t="shared" si="17"/>
        <v>0.48999999999999844</v>
      </c>
      <c r="R44" s="29">
        <f t="shared" si="18"/>
        <v>2.3740310077519304E-2</v>
      </c>
      <c r="S44" s="30"/>
      <c r="T44" s="47">
        <f t="shared" si="12"/>
        <v>21.4038</v>
      </c>
      <c r="U44" s="39">
        <f t="shared" si="13"/>
        <v>21.402999999999999</v>
      </c>
      <c r="V44" s="48">
        <f t="shared" si="14"/>
        <v>0.26329999999999742</v>
      </c>
      <c r="W44" s="49">
        <f t="shared" si="15"/>
        <v>1.2455238248413998E-2</v>
      </c>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row>
    <row r="45" spans="1:190" s="39" customFormat="1" ht="39" hidden="1" customHeight="1" x14ac:dyDescent="0.25">
      <c r="A45" s="18" t="s">
        <v>1582</v>
      </c>
      <c r="B45" s="35" t="s">
        <v>1533</v>
      </c>
      <c r="C45" s="18" t="s">
        <v>1616</v>
      </c>
      <c r="D45" s="18" t="s">
        <v>1535</v>
      </c>
      <c r="E45" s="20">
        <v>0.77</v>
      </c>
      <c r="F45" s="21">
        <v>0.75</v>
      </c>
      <c r="G45" s="21"/>
      <c r="H45" s="18"/>
      <c r="I45" s="23" t="s">
        <v>31</v>
      </c>
      <c r="J45" s="23"/>
      <c r="K45" s="33">
        <v>40544</v>
      </c>
      <c r="L45" s="18"/>
      <c r="M45" s="45">
        <v>6</v>
      </c>
      <c r="N45" s="23">
        <v>1</v>
      </c>
      <c r="O45" s="26">
        <f t="shared" si="16"/>
        <v>0.78</v>
      </c>
      <c r="P45" s="27">
        <f t="shared" si="1"/>
        <v>0.78859999999999997</v>
      </c>
      <c r="Q45" s="28">
        <f t="shared" si="17"/>
        <v>1.0000000000000009E-2</v>
      </c>
      <c r="R45" s="29">
        <f t="shared" si="18"/>
        <v>1.2987012987012998E-2</v>
      </c>
      <c r="S45" s="113"/>
      <c r="T45" s="47">
        <f t="shared" si="12"/>
        <v>0.79849999999999999</v>
      </c>
      <c r="U45" s="39">
        <f t="shared" si="13"/>
        <v>0.79800000000000004</v>
      </c>
      <c r="V45" s="48">
        <f t="shared" si="14"/>
        <v>9.400000000000075E-3</v>
      </c>
      <c r="W45" s="49">
        <f t="shared" si="15"/>
        <v>1.1919857976160379E-2</v>
      </c>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row>
    <row r="46" spans="1:190" s="39" customFormat="1" ht="39" hidden="1" customHeight="1" x14ac:dyDescent="0.25">
      <c r="A46" s="18" t="s">
        <v>1582</v>
      </c>
      <c r="B46" s="35" t="s">
        <v>1533</v>
      </c>
      <c r="C46" s="18" t="s">
        <v>1617</v>
      </c>
      <c r="D46" s="18" t="s">
        <v>1535</v>
      </c>
      <c r="E46" s="20">
        <v>0.51</v>
      </c>
      <c r="F46" s="21">
        <v>0.5</v>
      </c>
      <c r="G46" s="21"/>
      <c r="H46" s="18"/>
      <c r="I46" s="23" t="s">
        <v>31</v>
      </c>
      <c r="J46" s="23"/>
      <c r="K46" s="33">
        <v>40544</v>
      </c>
      <c r="L46" s="18"/>
      <c r="M46" s="45">
        <v>6</v>
      </c>
      <c r="N46" s="23">
        <v>1</v>
      </c>
      <c r="O46" s="26">
        <f t="shared" si="16"/>
        <v>0.52</v>
      </c>
      <c r="P46" s="27">
        <f t="shared" si="1"/>
        <v>0.52229999999999999</v>
      </c>
      <c r="Q46" s="28">
        <f t="shared" si="17"/>
        <v>1.0000000000000009E-2</v>
      </c>
      <c r="R46" s="29">
        <f t="shared" si="18"/>
        <v>1.9607843137254919E-2</v>
      </c>
      <c r="S46" s="30"/>
      <c r="T46" s="47">
        <f t="shared" si="12"/>
        <v>0.52880000000000005</v>
      </c>
      <c r="U46" s="39">
        <f t="shared" si="13"/>
        <v>0.52800000000000002</v>
      </c>
      <c r="V46" s="48">
        <f t="shared" si="14"/>
        <v>5.7000000000000384E-3</v>
      </c>
      <c r="W46" s="49">
        <f t="shared" si="15"/>
        <v>1.0913268236645679E-2</v>
      </c>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row>
    <row r="47" spans="1:190" s="39" customFormat="1" ht="39" hidden="1" customHeight="1" x14ac:dyDescent="0.25">
      <c r="A47" s="18" t="s">
        <v>1582</v>
      </c>
      <c r="B47" s="35" t="s">
        <v>1533</v>
      </c>
      <c r="C47" s="18" t="s">
        <v>1618</v>
      </c>
      <c r="D47" s="18" t="s">
        <v>1535</v>
      </c>
      <c r="E47" s="20">
        <v>15.48</v>
      </c>
      <c r="F47" s="21">
        <v>15</v>
      </c>
      <c r="G47" s="21"/>
      <c r="H47" s="18"/>
      <c r="I47" s="23" t="s">
        <v>31</v>
      </c>
      <c r="J47" s="23"/>
      <c r="K47" s="33">
        <v>40544</v>
      </c>
      <c r="L47" s="18"/>
      <c r="M47" s="45">
        <v>6</v>
      </c>
      <c r="N47" s="23">
        <v>1</v>
      </c>
      <c r="O47" s="26">
        <f t="shared" si="16"/>
        <v>15.85</v>
      </c>
      <c r="P47" s="27">
        <f t="shared" si="1"/>
        <v>15.854799999999999</v>
      </c>
      <c r="Q47" s="28">
        <f t="shared" si="17"/>
        <v>0.36999999999999922</v>
      </c>
      <c r="R47" s="29">
        <f t="shared" si="18"/>
        <v>2.3901808785529666E-2</v>
      </c>
      <c r="S47" s="30"/>
      <c r="T47" s="47">
        <f t="shared" si="12"/>
        <v>16.052900000000001</v>
      </c>
      <c r="U47" s="39">
        <f t="shared" si="13"/>
        <v>16.052</v>
      </c>
      <c r="V47" s="48">
        <f t="shared" si="14"/>
        <v>0.19720000000000049</v>
      </c>
      <c r="W47" s="49">
        <f t="shared" si="15"/>
        <v>1.2437873703862585E-2</v>
      </c>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row>
    <row r="48" spans="1:190" s="39" customFormat="1" ht="39" hidden="1" customHeight="1" x14ac:dyDescent="0.25">
      <c r="A48" s="18" t="s">
        <v>1619</v>
      </c>
      <c r="B48" s="35" t="s">
        <v>1533</v>
      </c>
      <c r="C48" s="18" t="s">
        <v>1620</v>
      </c>
      <c r="D48" s="18" t="s">
        <v>1535</v>
      </c>
      <c r="E48" s="20">
        <v>25.8</v>
      </c>
      <c r="F48" s="21">
        <v>25</v>
      </c>
      <c r="G48" s="21"/>
      <c r="H48" s="18"/>
      <c r="I48" s="23" t="s">
        <v>31</v>
      </c>
      <c r="J48" s="23"/>
      <c r="K48" s="33">
        <v>40544</v>
      </c>
      <c r="L48" s="18"/>
      <c r="M48" s="45">
        <v>6</v>
      </c>
      <c r="N48" s="23">
        <v>1</v>
      </c>
      <c r="O48" s="26">
        <f t="shared" si="16"/>
        <v>26.42</v>
      </c>
      <c r="P48" s="27">
        <f t="shared" si="1"/>
        <v>26.424700000000001</v>
      </c>
      <c r="Q48" s="28">
        <f t="shared" si="17"/>
        <v>0.62000000000000099</v>
      </c>
      <c r="R48" s="29">
        <f t="shared" si="18"/>
        <v>2.4031007751938022E-2</v>
      </c>
      <c r="S48" s="30"/>
      <c r="T48" s="47">
        <f t="shared" si="12"/>
        <v>26.754799999999999</v>
      </c>
      <c r="U48" s="39">
        <f t="shared" si="13"/>
        <v>26.754000000000001</v>
      </c>
      <c r="V48" s="48">
        <f t="shared" si="14"/>
        <v>0.32929999999999993</v>
      </c>
      <c r="W48" s="49">
        <f t="shared" si="15"/>
        <v>1.2461825489031093E-2</v>
      </c>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row>
    <row r="49" spans="1:190" s="39" customFormat="1" ht="39" hidden="1" customHeight="1" x14ac:dyDescent="0.25">
      <c r="A49" s="18" t="s">
        <v>1619</v>
      </c>
      <c r="B49" s="35" t="s">
        <v>1533</v>
      </c>
      <c r="C49" s="18" t="s">
        <v>1621</v>
      </c>
      <c r="D49" s="18" t="s">
        <v>1535</v>
      </c>
      <c r="E49" s="20">
        <v>20.64</v>
      </c>
      <c r="F49" s="21">
        <v>20</v>
      </c>
      <c r="G49" s="21"/>
      <c r="H49" s="18"/>
      <c r="I49" s="23" t="s">
        <v>31</v>
      </c>
      <c r="J49" s="23"/>
      <c r="K49" s="33">
        <v>40544</v>
      </c>
      <c r="L49" s="18"/>
      <c r="M49" s="45">
        <v>6</v>
      </c>
      <c r="N49" s="23">
        <v>1</v>
      </c>
      <c r="O49" s="26">
        <f t="shared" si="16"/>
        <v>21.13</v>
      </c>
      <c r="P49" s="27">
        <f t="shared" si="1"/>
        <v>21.139700000000001</v>
      </c>
      <c r="Q49" s="28">
        <f t="shared" si="17"/>
        <v>0.48999999999999844</v>
      </c>
      <c r="R49" s="29">
        <f t="shared" si="18"/>
        <v>2.3740310077519304E-2</v>
      </c>
      <c r="S49" s="30"/>
      <c r="T49" s="47">
        <f t="shared" si="12"/>
        <v>21.4038</v>
      </c>
      <c r="U49" s="39">
        <f t="shared" si="13"/>
        <v>21.402999999999999</v>
      </c>
      <c r="V49" s="48">
        <f t="shared" si="14"/>
        <v>0.26329999999999742</v>
      </c>
      <c r="W49" s="49">
        <f t="shared" si="15"/>
        <v>1.2455238248413998E-2</v>
      </c>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row>
    <row r="50" spans="1:190" s="39" customFormat="1" ht="39" hidden="1" customHeight="1" x14ac:dyDescent="0.25">
      <c r="A50" s="18" t="s">
        <v>1619</v>
      </c>
      <c r="B50" s="35" t="s">
        <v>1533</v>
      </c>
      <c r="C50" s="18" t="s">
        <v>1622</v>
      </c>
      <c r="D50" s="18" t="s">
        <v>1535</v>
      </c>
      <c r="E50" s="20">
        <v>139.36000000000001</v>
      </c>
      <c r="F50" s="21">
        <v>135</v>
      </c>
      <c r="G50" s="21"/>
      <c r="H50" s="114"/>
      <c r="I50" s="23" t="s">
        <v>31</v>
      </c>
      <c r="J50" s="23"/>
      <c r="K50" s="33">
        <v>40544</v>
      </c>
      <c r="L50" s="18"/>
      <c r="M50" s="45">
        <v>6</v>
      </c>
      <c r="N50" s="23">
        <v>1</v>
      </c>
      <c r="O50" s="26">
        <f t="shared" si="16"/>
        <v>142.72999999999999</v>
      </c>
      <c r="P50" s="27">
        <f t="shared" si="1"/>
        <v>142.73439999999999</v>
      </c>
      <c r="Q50" s="28">
        <f t="shared" si="17"/>
        <v>3.3699999999999761</v>
      </c>
      <c r="R50" s="29">
        <f t="shared" si="18"/>
        <v>2.4181974741676059E-2</v>
      </c>
      <c r="S50" s="30"/>
      <c r="T50" s="47">
        <f t="shared" si="12"/>
        <v>144.51740000000001</v>
      </c>
      <c r="U50" s="39">
        <f t="shared" si="13"/>
        <v>144.517</v>
      </c>
      <c r="V50" s="48">
        <f t="shared" si="14"/>
        <v>1.7826000000000022</v>
      </c>
      <c r="W50" s="49">
        <f t="shared" si="15"/>
        <v>1.248893048907623E-2</v>
      </c>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row>
    <row r="51" spans="1:190" s="39" customFormat="1" ht="39" hidden="1" customHeight="1" x14ac:dyDescent="0.25">
      <c r="A51" s="18" t="s">
        <v>1619</v>
      </c>
      <c r="B51" s="35" t="s">
        <v>1533</v>
      </c>
      <c r="C51" s="18" t="s">
        <v>1623</v>
      </c>
      <c r="D51" s="18" t="s">
        <v>1535</v>
      </c>
      <c r="E51" s="20">
        <v>98.06</v>
      </c>
      <c r="F51" s="21">
        <v>95</v>
      </c>
      <c r="G51" s="21"/>
      <c r="H51" s="18"/>
      <c r="I51" s="23" t="s">
        <v>31</v>
      </c>
      <c r="J51" s="23"/>
      <c r="K51" s="33">
        <v>40544</v>
      </c>
      <c r="L51" s="18"/>
      <c r="M51" s="45">
        <v>6</v>
      </c>
      <c r="N51" s="23">
        <v>1</v>
      </c>
      <c r="O51" s="26">
        <f t="shared" si="16"/>
        <v>100.43</v>
      </c>
      <c r="P51" s="27">
        <f t="shared" si="1"/>
        <v>100.4344</v>
      </c>
      <c r="Q51" s="28">
        <f t="shared" si="17"/>
        <v>2.3700000000000045</v>
      </c>
      <c r="R51" s="29">
        <f t="shared" si="18"/>
        <v>2.4168876198246019E-2</v>
      </c>
      <c r="S51" s="30"/>
      <c r="T51" s="47">
        <f t="shared" si="12"/>
        <v>101.68899999999999</v>
      </c>
      <c r="U51" s="39">
        <f t="shared" si="13"/>
        <v>101.68899999999999</v>
      </c>
      <c r="V51" s="48">
        <f t="shared" si="14"/>
        <v>1.2545999999999964</v>
      </c>
      <c r="W51" s="49">
        <f t="shared" si="15"/>
        <v>1.2491735899253606E-2</v>
      </c>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row>
    <row r="52" spans="1:190" s="39" customFormat="1" ht="39" hidden="1" customHeight="1" x14ac:dyDescent="0.25">
      <c r="A52" s="18" t="s">
        <v>1619</v>
      </c>
      <c r="B52" s="35" t="s">
        <v>1533</v>
      </c>
      <c r="C52" s="18" t="s">
        <v>1624</v>
      </c>
      <c r="D52" s="18" t="s">
        <v>1535</v>
      </c>
      <c r="E52" s="20">
        <v>123.87</v>
      </c>
      <c r="F52" s="21">
        <v>120</v>
      </c>
      <c r="G52" s="21"/>
      <c r="H52" s="18"/>
      <c r="I52" s="23" t="s">
        <v>31</v>
      </c>
      <c r="J52" s="23"/>
      <c r="K52" s="33">
        <v>40544</v>
      </c>
      <c r="L52" s="18"/>
      <c r="M52" s="45">
        <v>6</v>
      </c>
      <c r="N52" s="23">
        <v>1</v>
      </c>
      <c r="O52" s="26">
        <f t="shared" si="16"/>
        <v>126.86</v>
      </c>
      <c r="P52" s="27">
        <f t="shared" si="1"/>
        <v>126.8693</v>
      </c>
      <c r="Q52" s="28">
        <f t="shared" si="17"/>
        <v>2.9899999999999949</v>
      </c>
      <c r="R52" s="29">
        <f t="shared" si="18"/>
        <v>2.413820941309433E-2</v>
      </c>
      <c r="S52" s="30"/>
      <c r="T52" s="47">
        <f t="shared" si="12"/>
        <v>128.45420000000001</v>
      </c>
      <c r="U52" s="39">
        <f t="shared" si="13"/>
        <v>128.45400000000001</v>
      </c>
      <c r="V52" s="48">
        <f t="shared" si="14"/>
        <v>1.5847000000000122</v>
      </c>
      <c r="W52" s="49">
        <f t="shared" si="15"/>
        <v>1.2490807468788842E-2</v>
      </c>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row>
    <row r="53" spans="1:190" s="39" customFormat="1" ht="39" hidden="1" customHeight="1" x14ac:dyDescent="0.25">
      <c r="A53" s="18" t="s">
        <v>1619</v>
      </c>
      <c r="B53" s="35" t="s">
        <v>1533</v>
      </c>
      <c r="C53" s="18" t="s">
        <v>1625</v>
      </c>
      <c r="D53" s="18" t="s">
        <v>1535</v>
      </c>
      <c r="E53" s="20">
        <v>82.58</v>
      </c>
      <c r="F53" s="21">
        <v>80</v>
      </c>
      <c r="G53" s="21"/>
      <c r="H53" s="18"/>
      <c r="I53" s="23" t="s">
        <v>31</v>
      </c>
      <c r="J53" s="23"/>
      <c r="K53" s="33">
        <v>40544</v>
      </c>
      <c r="L53" s="18"/>
      <c r="M53" s="45">
        <v>6</v>
      </c>
      <c r="N53" s="23">
        <v>1</v>
      </c>
      <c r="O53" s="26">
        <f t="shared" si="16"/>
        <v>84.57</v>
      </c>
      <c r="P53" s="27">
        <f t="shared" si="1"/>
        <v>84.579499999999996</v>
      </c>
      <c r="Q53" s="28">
        <f t="shared" si="17"/>
        <v>1.9899999999999949</v>
      </c>
      <c r="R53" s="29">
        <f t="shared" si="18"/>
        <v>2.4097844514410209E-2</v>
      </c>
      <c r="S53" s="30"/>
      <c r="T53" s="47">
        <f t="shared" si="12"/>
        <v>85.636099999999999</v>
      </c>
      <c r="U53" s="39">
        <f t="shared" si="13"/>
        <v>85.635999999999996</v>
      </c>
      <c r="V53" s="48">
        <f t="shared" si="14"/>
        <v>1.0564999999999998</v>
      </c>
      <c r="W53" s="49">
        <f t="shared" si="15"/>
        <v>1.2491206498028481E-2</v>
      </c>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row>
    <row r="54" spans="1:190" s="39" customFormat="1" ht="39" hidden="1" customHeight="1" x14ac:dyDescent="0.25">
      <c r="A54" s="18" t="s">
        <v>1619</v>
      </c>
      <c r="B54" s="35" t="s">
        <v>1533</v>
      </c>
      <c r="C54" s="18" t="s">
        <v>1626</v>
      </c>
      <c r="D54" s="18" t="s">
        <v>1535</v>
      </c>
      <c r="E54" s="20">
        <v>15.48</v>
      </c>
      <c r="F54" s="21">
        <v>15</v>
      </c>
      <c r="G54" s="21"/>
      <c r="H54" s="18"/>
      <c r="I54" s="23" t="s">
        <v>31</v>
      </c>
      <c r="J54" s="23"/>
      <c r="K54" s="33">
        <v>40544</v>
      </c>
      <c r="L54" s="18"/>
      <c r="M54" s="45">
        <v>6</v>
      </c>
      <c r="N54" s="23">
        <v>1</v>
      </c>
      <c r="O54" s="26">
        <f t="shared" si="16"/>
        <v>15.85</v>
      </c>
      <c r="P54" s="27">
        <f t="shared" si="1"/>
        <v>15.854799999999999</v>
      </c>
      <c r="Q54" s="28">
        <f t="shared" si="17"/>
        <v>0.36999999999999922</v>
      </c>
      <c r="R54" s="29">
        <f t="shared" si="18"/>
        <v>2.3901808785529666E-2</v>
      </c>
      <c r="S54" s="30"/>
      <c r="T54" s="47">
        <f t="shared" si="12"/>
        <v>16.052900000000001</v>
      </c>
      <c r="U54" s="39">
        <f t="shared" si="13"/>
        <v>16.052</v>
      </c>
      <c r="V54" s="48">
        <f t="shared" si="14"/>
        <v>0.19720000000000049</v>
      </c>
      <c r="W54" s="49">
        <f t="shared" si="15"/>
        <v>1.2437873703862585E-2</v>
      </c>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row>
    <row r="55" spans="1:190" s="39" customFormat="1" ht="39" hidden="1" customHeight="1" x14ac:dyDescent="0.25">
      <c r="A55" s="18" t="s">
        <v>1619</v>
      </c>
      <c r="B55" s="35" t="s">
        <v>1533</v>
      </c>
      <c r="C55" s="18" t="s">
        <v>1627</v>
      </c>
      <c r="D55" s="18" t="s">
        <v>1535</v>
      </c>
      <c r="E55" s="20">
        <v>10.32</v>
      </c>
      <c r="F55" s="21">
        <v>10</v>
      </c>
      <c r="G55" s="21"/>
      <c r="H55" s="18"/>
      <c r="I55" s="23" t="s">
        <v>31</v>
      </c>
      <c r="J55" s="23"/>
      <c r="K55" s="33">
        <v>40544</v>
      </c>
      <c r="L55" s="18"/>
      <c r="M55" s="45">
        <v>6</v>
      </c>
      <c r="N55" s="23">
        <v>1</v>
      </c>
      <c r="O55" s="26">
        <f t="shared" si="16"/>
        <v>10.56</v>
      </c>
      <c r="P55" s="27">
        <f t="shared" si="1"/>
        <v>10.569800000000001</v>
      </c>
      <c r="Q55" s="28">
        <f t="shared" si="17"/>
        <v>0.24000000000000021</v>
      </c>
      <c r="R55" s="29">
        <f t="shared" si="18"/>
        <v>2.3255813953488393E-2</v>
      </c>
      <c r="S55" s="30"/>
      <c r="T55" s="47">
        <f t="shared" si="12"/>
        <v>10.7018</v>
      </c>
      <c r="U55" s="39">
        <f t="shared" si="13"/>
        <v>10.701000000000001</v>
      </c>
      <c r="V55" s="48">
        <f t="shared" si="14"/>
        <v>0.13119999999999976</v>
      </c>
      <c r="W55" s="49">
        <f t="shared" si="15"/>
        <v>1.2412723041117122E-2</v>
      </c>
    </row>
    <row r="56" spans="1:190" ht="39" hidden="1" customHeight="1" x14ac:dyDescent="0.25">
      <c r="A56" s="18" t="s">
        <v>1619</v>
      </c>
      <c r="B56" s="35" t="s">
        <v>1533</v>
      </c>
      <c r="C56" s="18" t="s">
        <v>1628</v>
      </c>
      <c r="D56" s="18" t="s">
        <v>1535</v>
      </c>
      <c r="E56" s="20">
        <v>108.39</v>
      </c>
      <c r="F56" s="21">
        <v>105</v>
      </c>
      <c r="I56" s="23" t="s">
        <v>31</v>
      </c>
      <c r="K56" s="33">
        <v>40544</v>
      </c>
      <c r="M56" s="45">
        <v>6</v>
      </c>
      <c r="N56" s="23">
        <v>1</v>
      </c>
      <c r="O56" s="26">
        <f t="shared" si="16"/>
        <v>111.01</v>
      </c>
      <c r="P56" s="27">
        <f t="shared" si="1"/>
        <v>111.0145</v>
      </c>
      <c r="Q56" s="28">
        <f t="shared" si="17"/>
        <v>2.6200000000000045</v>
      </c>
      <c r="R56" s="29">
        <f t="shared" si="18"/>
        <v>2.4171971584094516E-2</v>
      </c>
      <c r="T56" s="47">
        <f t="shared" si="12"/>
        <v>112.40129999999999</v>
      </c>
      <c r="U56" s="39">
        <f t="shared" si="13"/>
        <v>112.401</v>
      </c>
      <c r="V56" s="48">
        <f t="shared" si="14"/>
        <v>1.3864999999999981</v>
      </c>
      <c r="W56" s="49">
        <f t="shared" si="15"/>
        <v>1.2489359498083566E-2</v>
      </c>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row>
    <row r="57" spans="1:190" ht="39" hidden="1" customHeight="1" x14ac:dyDescent="0.25">
      <c r="A57" s="18" t="s">
        <v>1619</v>
      </c>
      <c r="B57" s="35" t="s">
        <v>1533</v>
      </c>
      <c r="C57" s="18" t="s">
        <v>1629</v>
      </c>
      <c r="D57" s="18" t="s">
        <v>1535</v>
      </c>
      <c r="E57" s="20">
        <v>67.09</v>
      </c>
      <c r="F57" s="21">
        <v>65</v>
      </c>
      <c r="I57" s="23" t="s">
        <v>31</v>
      </c>
      <c r="K57" s="33">
        <v>40544</v>
      </c>
      <c r="M57" s="45">
        <v>6</v>
      </c>
      <c r="N57" s="23">
        <v>1</v>
      </c>
      <c r="O57" s="26">
        <f t="shared" si="16"/>
        <v>68.709999999999994</v>
      </c>
      <c r="P57" s="27">
        <f t="shared" si="1"/>
        <v>68.714500000000001</v>
      </c>
      <c r="Q57" s="28">
        <f t="shared" si="17"/>
        <v>1.6199999999999903</v>
      </c>
      <c r="R57" s="29">
        <f t="shared" si="18"/>
        <v>2.4146668654046657E-2</v>
      </c>
      <c r="T57" s="47">
        <f t="shared" si="12"/>
        <v>69.572900000000004</v>
      </c>
      <c r="U57" s="39">
        <f t="shared" si="13"/>
        <v>69.572000000000003</v>
      </c>
      <c r="V57" s="48">
        <f t="shared" si="14"/>
        <v>0.85750000000000171</v>
      </c>
      <c r="W57" s="49">
        <f t="shared" si="15"/>
        <v>1.2479171062876129E-2</v>
      </c>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row>
    <row r="58" spans="1:190" ht="39" hidden="1" customHeight="1" x14ac:dyDescent="0.25">
      <c r="A58" s="18" t="s">
        <v>1619</v>
      </c>
      <c r="B58" s="35" t="s">
        <v>1533</v>
      </c>
      <c r="C58" s="18" t="s">
        <v>1630</v>
      </c>
      <c r="D58" s="18" t="s">
        <v>1535</v>
      </c>
      <c r="E58" s="20">
        <v>92.9</v>
      </c>
      <c r="F58" s="21">
        <v>90</v>
      </c>
      <c r="I58" s="23" t="s">
        <v>31</v>
      </c>
      <c r="K58" s="33">
        <v>40544</v>
      </c>
      <c r="M58" s="45">
        <v>6</v>
      </c>
      <c r="N58" s="23">
        <v>1</v>
      </c>
      <c r="O58" s="26">
        <f t="shared" si="16"/>
        <v>95.14</v>
      </c>
      <c r="P58" s="27">
        <f t="shared" si="1"/>
        <v>95.1494</v>
      </c>
      <c r="Q58" s="28">
        <f t="shared" si="17"/>
        <v>2.2399999999999949</v>
      </c>
      <c r="R58" s="29">
        <f t="shared" si="18"/>
        <v>2.4111948331539235E-2</v>
      </c>
      <c r="T58" s="47">
        <f t="shared" si="12"/>
        <v>96.337999999999994</v>
      </c>
      <c r="U58" s="39">
        <f t="shared" si="13"/>
        <v>96.337999999999994</v>
      </c>
      <c r="V58" s="48">
        <f t="shared" si="14"/>
        <v>1.1885999999999939</v>
      </c>
      <c r="W58" s="49">
        <f t="shared" si="15"/>
        <v>1.2491933737890032E-2</v>
      </c>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row>
    <row r="59" spans="1:190" ht="39" hidden="1" customHeight="1" x14ac:dyDescent="0.25">
      <c r="A59" s="18" t="s">
        <v>1619</v>
      </c>
      <c r="B59" s="35" t="s">
        <v>1533</v>
      </c>
      <c r="C59" s="18" t="s">
        <v>1631</v>
      </c>
      <c r="D59" s="18" t="s">
        <v>1535</v>
      </c>
      <c r="E59" s="20">
        <v>51.61</v>
      </c>
      <c r="F59" s="21">
        <v>50</v>
      </c>
      <c r="I59" s="23" t="s">
        <v>31</v>
      </c>
      <c r="K59" s="33">
        <v>40544</v>
      </c>
      <c r="M59" s="45">
        <v>6</v>
      </c>
      <c r="N59" s="23">
        <v>1</v>
      </c>
      <c r="O59" s="26">
        <f t="shared" si="16"/>
        <v>52.85</v>
      </c>
      <c r="P59" s="27">
        <f t="shared" si="1"/>
        <v>52.8596</v>
      </c>
      <c r="Q59" s="28">
        <f t="shared" si="17"/>
        <v>1.240000000000002</v>
      </c>
      <c r="R59" s="29">
        <f t="shared" si="18"/>
        <v>2.4026351482270916E-2</v>
      </c>
      <c r="T59" s="47">
        <f t="shared" si="12"/>
        <v>53.5199</v>
      </c>
      <c r="U59" s="39">
        <f t="shared" si="13"/>
        <v>53.518999999999998</v>
      </c>
      <c r="V59" s="48">
        <f t="shared" si="14"/>
        <v>0.65939999999999799</v>
      </c>
      <c r="W59" s="49">
        <f t="shared" si="15"/>
        <v>1.2474555236891652E-2</v>
      </c>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row>
    <row r="60" spans="1:190" ht="39" hidden="1" customHeight="1" x14ac:dyDescent="0.25">
      <c r="A60" s="18" t="s">
        <v>1619</v>
      </c>
      <c r="B60" s="35" t="s">
        <v>1533</v>
      </c>
      <c r="C60" s="18" t="s">
        <v>1632</v>
      </c>
      <c r="D60" s="18" t="s">
        <v>1535</v>
      </c>
      <c r="E60" s="20">
        <v>20.64</v>
      </c>
      <c r="F60" s="21">
        <v>20</v>
      </c>
      <c r="I60" s="23" t="s">
        <v>31</v>
      </c>
      <c r="K60" s="33">
        <v>40544</v>
      </c>
      <c r="M60" s="45">
        <v>6</v>
      </c>
      <c r="N60" s="23">
        <v>1</v>
      </c>
      <c r="O60" s="26">
        <f t="shared" si="16"/>
        <v>21.13</v>
      </c>
      <c r="P60" s="27">
        <f t="shared" si="1"/>
        <v>21.139700000000001</v>
      </c>
      <c r="Q60" s="28">
        <f t="shared" si="17"/>
        <v>0.48999999999999844</v>
      </c>
      <c r="R60" s="29">
        <f t="shared" si="18"/>
        <v>2.3740310077519304E-2</v>
      </c>
      <c r="T60" s="47">
        <f t="shared" si="12"/>
        <v>21.4038</v>
      </c>
      <c r="U60" s="39">
        <f t="shared" si="13"/>
        <v>21.402999999999999</v>
      </c>
      <c r="V60" s="48">
        <f t="shared" si="14"/>
        <v>0.26329999999999742</v>
      </c>
      <c r="W60" s="49">
        <f t="shared" si="15"/>
        <v>1.2455238248413998E-2</v>
      </c>
    </row>
    <row r="61" spans="1:190" ht="39" hidden="1" customHeight="1" x14ac:dyDescent="0.25">
      <c r="A61" s="18" t="s">
        <v>1619</v>
      </c>
      <c r="B61" s="35" t="s">
        <v>1533</v>
      </c>
      <c r="C61" s="18" t="s">
        <v>1633</v>
      </c>
      <c r="D61" s="18" t="s">
        <v>1535</v>
      </c>
      <c r="E61" s="20">
        <v>15.48</v>
      </c>
      <c r="F61" s="21">
        <v>15</v>
      </c>
      <c r="I61" s="23" t="s">
        <v>31</v>
      </c>
      <c r="K61" s="33">
        <v>40544</v>
      </c>
      <c r="M61" s="45">
        <v>6</v>
      </c>
      <c r="N61" s="23">
        <v>1</v>
      </c>
      <c r="O61" s="26">
        <f t="shared" si="16"/>
        <v>15.85</v>
      </c>
      <c r="P61" s="27">
        <f t="shared" si="1"/>
        <v>15.854799999999999</v>
      </c>
      <c r="Q61" s="28">
        <f t="shared" si="17"/>
        <v>0.36999999999999922</v>
      </c>
      <c r="R61" s="29">
        <f t="shared" si="18"/>
        <v>2.3901808785529666E-2</v>
      </c>
      <c r="T61" s="47">
        <f t="shared" si="12"/>
        <v>16.052900000000001</v>
      </c>
      <c r="U61" s="39">
        <f t="shared" si="13"/>
        <v>16.052</v>
      </c>
      <c r="V61" s="48">
        <f t="shared" si="14"/>
        <v>0.19720000000000049</v>
      </c>
      <c r="W61" s="49">
        <f t="shared" si="15"/>
        <v>1.2437873703862585E-2</v>
      </c>
    </row>
    <row r="62" spans="1:190" ht="39" hidden="1" customHeight="1" x14ac:dyDescent="0.25">
      <c r="A62" s="18" t="s">
        <v>1619</v>
      </c>
      <c r="B62" s="35" t="s">
        <v>1533</v>
      </c>
      <c r="C62" s="18" t="s">
        <v>1634</v>
      </c>
      <c r="D62" s="18" t="s">
        <v>1535</v>
      </c>
      <c r="E62" s="20">
        <v>134.19</v>
      </c>
      <c r="F62" s="21">
        <v>130</v>
      </c>
      <c r="I62" s="23" t="s">
        <v>31</v>
      </c>
      <c r="K62" s="33">
        <v>40544</v>
      </c>
      <c r="M62" s="45">
        <v>6</v>
      </c>
      <c r="N62" s="23">
        <v>1</v>
      </c>
      <c r="O62" s="26">
        <f t="shared" si="16"/>
        <v>137.43</v>
      </c>
      <c r="P62" s="27">
        <f t="shared" si="1"/>
        <v>137.4392</v>
      </c>
      <c r="Q62" s="28">
        <f t="shared" si="17"/>
        <v>3.2400000000000091</v>
      </c>
      <c r="R62" s="29">
        <f t="shared" si="18"/>
        <v>2.4144869215291818E-2</v>
      </c>
      <c r="T62" s="47">
        <f t="shared" si="12"/>
        <v>139.15610000000001</v>
      </c>
      <c r="U62" s="39">
        <f t="shared" si="13"/>
        <v>139.15600000000001</v>
      </c>
      <c r="V62" s="48">
        <f t="shared" si="14"/>
        <v>1.7168000000000063</v>
      </c>
      <c r="W62" s="49">
        <f t="shared" si="15"/>
        <v>1.249134162596993E-2</v>
      </c>
    </row>
    <row r="63" spans="1:190" ht="39" hidden="1" customHeight="1" x14ac:dyDescent="0.25">
      <c r="A63" s="18" t="s">
        <v>1619</v>
      </c>
      <c r="B63" s="35" t="s">
        <v>1533</v>
      </c>
      <c r="C63" s="18" t="s">
        <v>1635</v>
      </c>
      <c r="D63" s="18" t="s">
        <v>1535</v>
      </c>
      <c r="E63" s="20">
        <v>92.9</v>
      </c>
      <c r="F63" s="21">
        <v>90</v>
      </c>
      <c r="I63" s="23" t="s">
        <v>31</v>
      </c>
      <c r="K63" s="33">
        <v>40544</v>
      </c>
      <c r="M63" s="45">
        <v>6</v>
      </c>
      <c r="N63" s="23">
        <v>1</v>
      </c>
      <c r="O63" s="26">
        <f t="shared" si="16"/>
        <v>95.14</v>
      </c>
      <c r="P63" s="27">
        <f t="shared" si="1"/>
        <v>95.1494</v>
      </c>
      <c r="Q63" s="28">
        <f t="shared" si="17"/>
        <v>2.2399999999999949</v>
      </c>
      <c r="R63" s="29">
        <f t="shared" si="18"/>
        <v>2.4111948331539235E-2</v>
      </c>
      <c r="T63" s="47">
        <f t="shared" si="12"/>
        <v>96.337999999999994</v>
      </c>
      <c r="U63" s="39">
        <f t="shared" si="13"/>
        <v>96.337999999999994</v>
      </c>
      <c r="V63" s="48">
        <f t="shared" si="14"/>
        <v>1.1885999999999939</v>
      </c>
      <c r="W63" s="49">
        <f t="shared" si="15"/>
        <v>1.2491933737890032E-2</v>
      </c>
    </row>
    <row r="64" spans="1:190" ht="39" hidden="1" customHeight="1" x14ac:dyDescent="0.25">
      <c r="A64" s="18" t="s">
        <v>1619</v>
      </c>
      <c r="B64" s="35" t="s">
        <v>1533</v>
      </c>
      <c r="C64" s="18" t="s">
        <v>1636</v>
      </c>
      <c r="D64" s="18" t="s">
        <v>1535</v>
      </c>
      <c r="E64" s="20">
        <v>118.71</v>
      </c>
      <c r="F64" s="21">
        <v>115</v>
      </c>
      <c r="I64" s="23" t="s">
        <v>31</v>
      </c>
      <c r="K64" s="33">
        <v>40544</v>
      </c>
      <c r="M64" s="45">
        <v>6</v>
      </c>
      <c r="N64" s="23">
        <v>1</v>
      </c>
      <c r="O64" s="26">
        <f t="shared" si="16"/>
        <v>121.58</v>
      </c>
      <c r="P64" s="27">
        <f t="shared" si="1"/>
        <v>121.5844</v>
      </c>
      <c r="Q64" s="28">
        <f t="shared" si="17"/>
        <v>2.8700000000000045</v>
      </c>
      <c r="R64" s="29">
        <f t="shared" si="18"/>
        <v>2.417656473759586E-2</v>
      </c>
      <c r="T64" s="47">
        <f t="shared" si="12"/>
        <v>123.1032</v>
      </c>
      <c r="U64" s="39">
        <f t="shared" si="13"/>
        <v>123.10299999999999</v>
      </c>
      <c r="V64" s="48">
        <f t="shared" si="14"/>
        <v>1.5185999999999922</v>
      </c>
      <c r="W64" s="49">
        <f t="shared" si="15"/>
        <v>1.2490089189073534E-2</v>
      </c>
    </row>
    <row r="65" spans="1:190" ht="39" hidden="1" customHeight="1" x14ac:dyDescent="0.25">
      <c r="A65" s="18" t="s">
        <v>1619</v>
      </c>
      <c r="B65" s="35" t="s">
        <v>1533</v>
      </c>
      <c r="C65" s="18" t="s">
        <v>1637</v>
      </c>
      <c r="D65" s="18" t="s">
        <v>1535</v>
      </c>
      <c r="E65" s="20">
        <v>77.42</v>
      </c>
      <c r="F65" s="21">
        <v>75</v>
      </c>
      <c r="I65" s="23" t="s">
        <v>31</v>
      </c>
      <c r="K65" s="33">
        <v>40544</v>
      </c>
      <c r="M65" s="45">
        <v>6</v>
      </c>
      <c r="N65" s="23">
        <v>1</v>
      </c>
      <c r="O65" s="26">
        <f t="shared" si="16"/>
        <v>79.290000000000006</v>
      </c>
      <c r="P65" s="27">
        <f t="shared" si="1"/>
        <v>79.294600000000003</v>
      </c>
      <c r="Q65" s="28">
        <f t="shared" si="17"/>
        <v>1.8700000000000045</v>
      </c>
      <c r="R65" s="29">
        <f t="shared" si="18"/>
        <v>2.4153965383621863E-2</v>
      </c>
      <c r="T65" s="47">
        <f t="shared" si="12"/>
        <v>80.2851</v>
      </c>
      <c r="U65" s="39">
        <f t="shared" si="13"/>
        <v>80.284999999999997</v>
      </c>
      <c r="V65" s="48">
        <f t="shared" si="14"/>
        <v>0.99039999999999395</v>
      </c>
      <c r="W65" s="49">
        <f t="shared" si="15"/>
        <v>1.2490131736587282E-2</v>
      </c>
    </row>
    <row r="66" spans="1:190" ht="39" hidden="1" customHeight="1" x14ac:dyDescent="0.25">
      <c r="A66" s="18" t="s">
        <v>1619</v>
      </c>
      <c r="B66" s="35" t="s">
        <v>1533</v>
      </c>
      <c r="C66" s="18" t="s">
        <v>1638</v>
      </c>
      <c r="D66" s="18" t="s">
        <v>1535</v>
      </c>
      <c r="E66" s="20">
        <v>15.48</v>
      </c>
      <c r="F66" s="21">
        <v>15</v>
      </c>
      <c r="I66" s="23" t="s">
        <v>31</v>
      </c>
      <c r="K66" s="33">
        <v>40544</v>
      </c>
      <c r="M66" s="45">
        <v>6</v>
      </c>
      <c r="N66" s="23">
        <v>1</v>
      </c>
      <c r="O66" s="26">
        <f t="shared" si="16"/>
        <v>15.85</v>
      </c>
      <c r="P66" s="27">
        <f t="shared" ref="P66:P129" si="19">IF(N66=1,INT(E66*$S$1*10000)/10000,E66)</f>
        <v>15.854799999999999</v>
      </c>
      <c r="Q66" s="28">
        <f t="shared" si="17"/>
        <v>0.36999999999999922</v>
      </c>
      <c r="R66" s="29">
        <f t="shared" si="18"/>
        <v>2.3901808785529666E-2</v>
      </c>
      <c r="T66" s="47">
        <f t="shared" si="12"/>
        <v>16.052900000000001</v>
      </c>
      <c r="U66" s="39">
        <f t="shared" si="13"/>
        <v>16.052</v>
      </c>
      <c r="V66" s="48">
        <f t="shared" si="14"/>
        <v>0.19720000000000049</v>
      </c>
      <c r="W66" s="49">
        <f t="shared" si="15"/>
        <v>1.2437873703862585E-2</v>
      </c>
    </row>
    <row r="67" spans="1:190" ht="39" hidden="1" customHeight="1" x14ac:dyDescent="0.25">
      <c r="A67" s="18" t="s">
        <v>1619</v>
      </c>
      <c r="B67" s="35" t="s">
        <v>1533</v>
      </c>
      <c r="C67" s="18" t="s">
        <v>1639</v>
      </c>
      <c r="D67" s="18" t="s">
        <v>1535</v>
      </c>
      <c r="E67" s="20">
        <v>10.32</v>
      </c>
      <c r="F67" s="21">
        <v>10</v>
      </c>
      <c r="I67" s="23" t="s">
        <v>31</v>
      </c>
      <c r="K67" s="33">
        <v>40544</v>
      </c>
      <c r="M67" s="45">
        <v>6</v>
      </c>
      <c r="N67" s="23">
        <v>1</v>
      </c>
      <c r="O67" s="26">
        <f t="shared" si="16"/>
        <v>10.56</v>
      </c>
      <c r="P67" s="27">
        <f t="shared" si="19"/>
        <v>10.569800000000001</v>
      </c>
      <c r="Q67" s="28">
        <f t="shared" si="17"/>
        <v>0.24000000000000021</v>
      </c>
      <c r="R67" s="29">
        <f t="shared" si="18"/>
        <v>2.3255813953488393E-2</v>
      </c>
      <c r="S67" s="74"/>
      <c r="T67" s="47">
        <f t="shared" si="12"/>
        <v>10.7018</v>
      </c>
      <c r="U67" s="39">
        <f t="shared" si="13"/>
        <v>10.701000000000001</v>
      </c>
      <c r="V67" s="48">
        <f t="shared" si="14"/>
        <v>0.13119999999999976</v>
      </c>
      <c r="W67" s="49">
        <f t="shared" si="15"/>
        <v>1.2412723041117122E-2</v>
      </c>
    </row>
    <row r="68" spans="1:190" ht="39" hidden="1" customHeight="1" x14ac:dyDescent="0.25">
      <c r="A68" s="18" t="s">
        <v>1619</v>
      </c>
      <c r="B68" s="35" t="s">
        <v>1533</v>
      </c>
      <c r="C68" s="18" t="s">
        <v>1640</v>
      </c>
      <c r="D68" s="18" t="s">
        <v>1535</v>
      </c>
      <c r="E68" s="20">
        <v>98.06</v>
      </c>
      <c r="F68" s="21">
        <v>95</v>
      </c>
      <c r="I68" s="23" t="s">
        <v>31</v>
      </c>
      <c r="K68" s="33">
        <v>40544</v>
      </c>
      <c r="M68" s="45">
        <v>6</v>
      </c>
      <c r="N68" s="23">
        <v>1</v>
      </c>
      <c r="O68" s="26">
        <f t="shared" si="16"/>
        <v>100.43</v>
      </c>
      <c r="P68" s="27">
        <f t="shared" si="19"/>
        <v>100.4344</v>
      </c>
      <c r="Q68" s="28">
        <f t="shared" si="17"/>
        <v>2.3700000000000045</v>
      </c>
      <c r="R68" s="29">
        <f t="shared" si="18"/>
        <v>2.4168876198246019E-2</v>
      </c>
      <c r="T68" s="47">
        <f t="shared" si="12"/>
        <v>101.68899999999999</v>
      </c>
      <c r="U68" s="39">
        <f t="shared" si="13"/>
        <v>101.68899999999999</v>
      </c>
      <c r="V68" s="48">
        <f t="shared" si="14"/>
        <v>1.2545999999999964</v>
      </c>
      <c r="W68" s="49">
        <f t="shared" si="15"/>
        <v>1.2491735899253606E-2</v>
      </c>
    </row>
    <row r="69" spans="1:190" s="115" customFormat="1" ht="39" hidden="1" customHeight="1" x14ac:dyDescent="0.25">
      <c r="A69" s="18" t="s">
        <v>1619</v>
      </c>
      <c r="B69" s="35" t="s">
        <v>1533</v>
      </c>
      <c r="C69" s="18" t="s">
        <v>1641</v>
      </c>
      <c r="D69" s="18" t="s">
        <v>1535</v>
      </c>
      <c r="E69" s="20">
        <v>56.77</v>
      </c>
      <c r="F69" s="21">
        <v>55</v>
      </c>
      <c r="G69" s="21"/>
      <c r="H69" s="18"/>
      <c r="I69" s="23" t="s">
        <v>31</v>
      </c>
      <c r="J69" s="23"/>
      <c r="K69" s="33">
        <v>40544</v>
      </c>
      <c r="L69" s="18"/>
      <c r="M69" s="45">
        <v>6</v>
      </c>
      <c r="N69" s="23">
        <v>1</v>
      </c>
      <c r="O69" s="26">
        <f t="shared" si="16"/>
        <v>58.14</v>
      </c>
      <c r="P69" s="27">
        <f t="shared" si="19"/>
        <v>58.144599999999997</v>
      </c>
      <c r="Q69" s="28">
        <f t="shared" si="17"/>
        <v>1.3699999999999974</v>
      </c>
      <c r="R69" s="29">
        <f t="shared" si="18"/>
        <v>2.4132464329751583E-2</v>
      </c>
      <c r="S69" s="30"/>
      <c r="T69" s="47">
        <f t="shared" si="12"/>
        <v>58.870899999999999</v>
      </c>
      <c r="U69" s="39">
        <f t="shared" si="13"/>
        <v>58.87</v>
      </c>
      <c r="V69" s="48">
        <f t="shared" si="14"/>
        <v>0.72540000000000049</v>
      </c>
      <c r="W69" s="49">
        <f t="shared" si="15"/>
        <v>1.2475793108904362E-2</v>
      </c>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row>
    <row r="70" spans="1:190" s="115" customFormat="1" ht="39" hidden="1" customHeight="1" x14ac:dyDescent="0.25">
      <c r="A70" s="18" t="s">
        <v>1619</v>
      </c>
      <c r="B70" s="35" t="s">
        <v>1533</v>
      </c>
      <c r="C70" s="18" t="s">
        <v>1642</v>
      </c>
      <c r="D70" s="18" t="s">
        <v>1535</v>
      </c>
      <c r="E70" s="20">
        <v>82.58</v>
      </c>
      <c r="F70" s="21">
        <v>80</v>
      </c>
      <c r="G70" s="21"/>
      <c r="H70" s="18"/>
      <c r="I70" s="23" t="s">
        <v>31</v>
      </c>
      <c r="J70" s="23"/>
      <c r="K70" s="33">
        <v>40544</v>
      </c>
      <c r="L70" s="18"/>
      <c r="M70" s="45">
        <v>6</v>
      </c>
      <c r="N70" s="23">
        <v>1</v>
      </c>
      <c r="O70" s="26">
        <f t="shared" si="16"/>
        <v>84.57</v>
      </c>
      <c r="P70" s="27">
        <f t="shared" si="19"/>
        <v>84.579499999999996</v>
      </c>
      <c r="Q70" s="28">
        <f t="shared" si="17"/>
        <v>1.9899999999999949</v>
      </c>
      <c r="R70" s="29">
        <f t="shared" si="18"/>
        <v>2.4097844514410209E-2</v>
      </c>
      <c r="S70" s="30"/>
      <c r="T70" s="47">
        <f t="shared" si="12"/>
        <v>85.636099999999999</v>
      </c>
      <c r="U70" s="39">
        <f t="shared" si="13"/>
        <v>85.635999999999996</v>
      </c>
      <c r="V70" s="48">
        <f t="shared" si="14"/>
        <v>1.0564999999999998</v>
      </c>
      <c r="W70" s="49">
        <f t="shared" si="15"/>
        <v>1.2491206498028481E-2</v>
      </c>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row>
    <row r="71" spans="1:190" s="115" customFormat="1" ht="39" hidden="1" customHeight="1" x14ac:dyDescent="0.25">
      <c r="A71" s="18" t="s">
        <v>1619</v>
      </c>
      <c r="B71" s="35" t="s">
        <v>1533</v>
      </c>
      <c r="C71" s="18" t="s">
        <v>1643</v>
      </c>
      <c r="D71" s="18" t="s">
        <v>1535</v>
      </c>
      <c r="E71" s="20">
        <v>41.29</v>
      </c>
      <c r="F71" s="21">
        <v>40</v>
      </c>
      <c r="G71" s="21"/>
      <c r="H71" s="18"/>
      <c r="I71" s="23" t="s">
        <v>31</v>
      </c>
      <c r="J71" s="23"/>
      <c r="K71" s="33">
        <v>40544</v>
      </c>
      <c r="L71" s="18"/>
      <c r="M71" s="45">
        <v>6</v>
      </c>
      <c r="N71" s="23">
        <v>1</v>
      </c>
      <c r="O71" s="26">
        <f t="shared" si="16"/>
        <v>42.28</v>
      </c>
      <c r="P71" s="27">
        <f t="shared" si="19"/>
        <v>42.289700000000003</v>
      </c>
      <c r="Q71" s="28">
        <f t="shared" si="17"/>
        <v>0.99000000000000199</v>
      </c>
      <c r="R71" s="29">
        <f t="shared" si="18"/>
        <v>2.3976749818358005E-2</v>
      </c>
      <c r="S71" s="30"/>
      <c r="T71" s="47">
        <f t="shared" si="12"/>
        <v>42.818000000000005</v>
      </c>
      <c r="U71" s="39">
        <f t="shared" si="13"/>
        <v>42.817</v>
      </c>
      <c r="V71" s="48">
        <f t="shared" si="14"/>
        <v>0.52729999999999677</v>
      </c>
      <c r="W71" s="49">
        <f t="shared" si="15"/>
        <v>1.2468757167820929E-2</v>
      </c>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row>
    <row r="72" spans="1:190" s="115" customFormat="1" ht="39" hidden="1" customHeight="1" x14ac:dyDescent="0.25">
      <c r="A72" s="18" t="s">
        <v>1619</v>
      </c>
      <c r="B72" s="35" t="s">
        <v>1533</v>
      </c>
      <c r="C72" s="18" t="s">
        <v>1644</v>
      </c>
      <c r="D72" s="18" t="s">
        <v>1535</v>
      </c>
      <c r="E72" s="20">
        <v>20.64</v>
      </c>
      <c r="F72" s="21">
        <v>20</v>
      </c>
      <c r="G72" s="21"/>
      <c r="H72" s="18"/>
      <c r="I72" s="23" t="s">
        <v>31</v>
      </c>
      <c r="J72" s="23"/>
      <c r="K72" s="33">
        <v>40544</v>
      </c>
      <c r="L72" s="18"/>
      <c r="M72" s="45">
        <v>6</v>
      </c>
      <c r="N72" s="23">
        <v>1</v>
      </c>
      <c r="O72" s="26">
        <f t="shared" si="16"/>
        <v>21.13</v>
      </c>
      <c r="P72" s="27">
        <f t="shared" si="19"/>
        <v>21.139700000000001</v>
      </c>
      <c r="Q72" s="28">
        <f t="shared" si="17"/>
        <v>0.48999999999999844</v>
      </c>
      <c r="R72" s="29">
        <f t="shared" si="18"/>
        <v>2.3740310077519304E-2</v>
      </c>
      <c r="S72" s="30"/>
      <c r="T72" s="47">
        <f t="shared" si="12"/>
        <v>21.4038</v>
      </c>
      <c r="U72" s="39">
        <f t="shared" si="13"/>
        <v>21.402999999999999</v>
      </c>
      <c r="V72" s="48">
        <f t="shared" si="14"/>
        <v>0.26329999999999742</v>
      </c>
      <c r="W72" s="49">
        <f t="shared" si="15"/>
        <v>1.2455238248413998E-2</v>
      </c>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row>
    <row r="73" spans="1:190" s="115" customFormat="1" ht="39" hidden="1" customHeight="1" x14ac:dyDescent="0.25">
      <c r="A73" s="18" t="s">
        <v>1619</v>
      </c>
      <c r="B73" s="35" t="s">
        <v>1533</v>
      </c>
      <c r="C73" s="18" t="s">
        <v>1645</v>
      </c>
      <c r="D73" s="18" t="s">
        <v>1535</v>
      </c>
      <c r="E73" s="20">
        <v>15.48</v>
      </c>
      <c r="F73" s="21">
        <v>15</v>
      </c>
      <c r="G73" s="21"/>
      <c r="H73" s="18"/>
      <c r="I73" s="23" t="s">
        <v>31</v>
      </c>
      <c r="J73" s="23"/>
      <c r="K73" s="33">
        <v>40544</v>
      </c>
      <c r="L73" s="18"/>
      <c r="M73" s="45">
        <v>6</v>
      </c>
      <c r="N73" s="23">
        <v>1</v>
      </c>
      <c r="O73" s="26">
        <f t="shared" si="16"/>
        <v>15.85</v>
      </c>
      <c r="P73" s="27">
        <f t="shared" si="19"/>
        <v>15.854799999999999</v>
      </c>
      <c r="Q73" s="28">
        <f t="shared" si="17"/>
        <v>0.36999999999999922</v>
      </c>
      <c r="R73" s="29">
        <f t="shared" si="18"/>
        <v>2.3901808785529666E-2</v>
      </c>
      <c r="S73" s="30"/>
      <c r="T73" s="47">
        <f t="shared" si="12"/>
        <v>16.052900000000001</v>
      </c>
      <c r="U73" s="39">
        <f t="shared" si="13"/>
        <v>16.052</v>
      </c>
      <c r="V73" s="48">
        <f t="shared" si="14"/>
        <v>0.19720000000000049</v>
      </c>
      <c r="W73" s="49">
        <f t="shared" si="15"/>
        <v>1.2437873703862585E-2</v>
      </c>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row>
    <row r="74" spans="1:190" s="115" customFormat="1" ht="39" hidden="1" customHeight="1" x14ac:dyDescent="0.25">
      <c r="A74" s="18" t="s">
        <v>1619</v>
      </c>
      <c r="B74" s="35" t="s">
        <v>1533</v>
      </c>
      <c r="C74" s="18" t="s">
        <v>1646</v>
      </c>
      <c r="D74" s="18" t="s">
        <v>1535</v>
      </c>
      <c r="E74" s="20">
        <v>113.55</v>
      </c>
      <c r="F74" s="21">
        <v>110</v>
      </c>
      <c r="G74" s="21"/>
      <c r="H74" s="18"/>
      <c r="I74" s="23" t="s">
        <v>31</v>
      </c>
      <c r="J74" s="23"/>
      <c r="K74" s="33">
        <v>40544</v>
      </c>
      <c r="L74" s="18"/>
      <c r="M74" s="45">
        <v>6</v>
      </c>
      <c r="N74" s="23">
        <v>1</v>
      </c>
      <c r="O74" s="26">
        <f t="shared" si="16"/>
        <v>116.29</v>
      </c>
      <c r="P74" s="27">
        <f t="shared" si="19"/>
        <v>116.29940000000001</v>
      </c>
      <c r="Q74" s="28">
        <f t="shared" si="17"/>
        <v>2.7400000000000091</v>
      </c>
      <c r="R74" s="29">
        <f t="shared" si="18"/>
        <v>2.4130339057683921E-2</v>
      </c>
      <c r="S74" s="30"/>
      <c r="T74" s="47">
        <f t="shared" si="12"/>
        <v>117.75219999999999</v>
      </c>
      <c r="U74" s="39">
        <f t="shared" si="13"/>
        <v>117.752</v>
      </c>
      <c r="V74" s="48">
        <f t="shared" si="14"/>
        <v>1.4525999999999897</v>
      </c>
      <c r="W74" s="49">
        <f t="shared" si="15"/>
        <v>1.2490176217590028E-2</v>
      </c>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row>
    <row r="75" spans="1:190" s="115" customFormat="1" ht="39" hidden="1" customHeight="1" x14ac:dyDescent="0.25">
      <c r="A75" s="18" t="s">
        <v>1619</v>
      </c>
      <c r="B75" s="35" t="s">
        <v>1533</v>
      </c>
      <c r="C75" s="18" t="s">
        <v>1647</v>
      </c>
      <c r="D75" s="18" t="s">
        <v>1535</v>
      </c>
      <c r="E75" s="20">
        <v>72.260000000000005</v>
      </c>
      <c r="F75" s="21">
        <v>70</v>
      </c>
      <c r="G75" s="21"/>
      <c r="H75" s="18"/>
      <c r="I75" s="23" t="s">
        <v>31</v>
      </c>
      <c r="J75" s="23"/>
      <c r="K75" s="33">
        <v>40544</v>
      </c>
      <c r="L75" s="18"/>
      <c r="M75" s="45">
        <v>6</v>
      </c>
      <c r="N75" s="23">
        <v>1</v>
      </c>
      <c r="O75" s="26">
        <f t="shared" si="16"/>
        <v>74</v>
      </c>
      <c r="P75" s="27">
        <f t="shared" si="19"/>
        <v>74.009699999999995</v>
      </c>
      <c r="Q75" s="28">
        <f t="shared" si="17"/>
        <v>1.7399999999999949</v>
      </c>
      <c r="R75" s="29">
        <f t="shared" si="18"/>
        <v>2.4079712150567322E-2</v>
      </c>
      <c r="S75" s="30"/>
      <c r="T75" s="47">
        <f t="shared" si="12"/>
        <v>74.934200000000004</v>
      </c>
      <c r="U75" s="39">
        <f t="shared" si="13"/>
        <v>74.933999999999997</v>
      </c>
      <c r="V75" s="48">
        <f t="shared" si="14"/>
        <v>0.92430000000000234</v>
      </c>
      <c r="W75" s="49">
        <f t="shared" si="15"/>
        <v>1.2488903481570692E-2</v>
      </c>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row>
    <row r="76" spans="1:190" s="115" customFormat="1" ht="39" hidden="1" customHeight="1" x14ac:dyDescent="0.25">
      <c r="A76" s="18" t="s">
        <v>1619</v>
      </c>
      <c r="B76" s="35" t="s">
        <v>1533</v>
      </c>
      <c r="C76" s="18" t="s">
        <v>1648</v>
      </c>
      <c r="D76" s="18" t="s">
        <v>1535</v>
      </c>
      <c r="E76" s="20">
        <v>98.06</v>
      </c>
      <c r="F76" s="21">
        <v>95</v>
      </c>
      <c r="G76" s="21"/>
      <c r="H76" s="18"/>
      <c r="I76" s="23" t="s">
        <v>31</v>
      </c>
      <c r="J76" s="23"/>
      <c r="K76" s="33">
        <v>40544</v>
      </c>
      <c r="L76" s="18"/>
      <c r="M76" s="45">
        <v>6</v>
      </c>
      <c r="N76" s="23">
        <v>1</v>
      </c>
      <c r="O76" s="26">
        <f t="shared" si="16"/>
        <v>100.43</v>
      </c>
      <c r="P76" s="27">
        <f t="shared" si="19"/>
        <v>100.4344</v>
      </c>
      <c r="Q76" s="28">
        <f t="shared" si="17"/>
        <v>2.3700000000000045</v>
      </c>
      <c r="R76" s="29">
        <f t="shared" si="18"/>
        <v>2.4168876198246019E-2</v>
      </c>
      <c r="S76" s="30"/>
      <c r="T76" s="47">
        <f t="shared" si="12"/>
        <v>101.68899999999999</v>
      </c>
      <c r="U76" s="39">
        <f t="shared" si="13"/>
        <v>101.68899999999999</v>
      </c>
      <c r="V76" s="48">
        <f t="shared" si="14"/>
        <v>1.2545999999999964</v>
      </c>
      <c r="W76" s="49">
        <f t="shared" si="15"/>
        <v>1.2491735899253606E-2</v>
      </c>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row>
    <row r="77" spans="1:190" s="115" customFormat="1" ht="39" hidden="1" customHeight="1" x14ac:dyDescent="0.25">
      <c r="A77" s="18" t="s">
        <v>1619</v>
      </c>
      <c r="B77" s="35" t="s">
        <v>1533</v>
      </c>
      <c r="C77" s="18" t="s">
        <v>1649</v>
      </c>
      <c r="D77" s="18" t="s">
        <v>1535</v>
      </c>
      <c r="E77" s="20">
        <v>56.77</v>
      </c>
      <c r="F77" s="21">
        <v>55</v>
      </c>
      <c r="G77" s="21"/>
      <c r="H77" s="18"/>
      <c r="I77" s="23" t="s">
        <v>31</v>
      </c>
      <c r="J77" s="23"/>
      <c r="K77" s="33">
        <v>40544</v>
      </c>
      <c r="L77" s="18"/>
      <c r="M77" s="45">
        <v>6</v>
      </c>
      <c r="N77" s="23">
        <v>1</v>
      </c>
      <c r="O77" s="26">
        <f t="shared" si="16"/>
        <v>58.14</v>
      </c>
      <c r="P77" s="27">
        <f t="shared" si="19"/>
        <v>58.144599999999997</v>
      </c>
      <c r="Q77" s="28">
        <f t="shared" si="17"/>
        <v>1.3699999999999974</v>
      </c>
      <c r="R77" s="29">
        <f t="shared" si="18"/>
        <v>2.4132464329751583E-2</v>
      </c>
      <c r="S77" s="30"/>
      <c r="T77" s="47">
        <f t="shared" si="12"/>
        <v>58.870899999999999</v>
      </c>
      <c r="U77" s="39">
        <f t="shared" si="13"/>
        <v>58.87</v>
      </c>
      <c r="V77" s="48">
        <f t="shared" si="14"/>
        <v>0.72540000000000049</v>
      </c>
      <c r="W77" s="49">
        <f t="shared" si="15"/>
        <v>1.2475793108904362E-2</v>
      </c>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row>
    <row r="78" spans="1:190" s="115" customFormat="1" ht="39" hidden="1" customHeight="1" x14ac:dyDescent="0.25">
      <c r="A78" s="18" t="s">
        <v>1650</v>
      </c>
      <c r="B78" s="35" t="s">
        <v>1533</v>
      </c>
      <c r="C78" s="18" t="s">
        <v>1620</v>
      </c>
      <c r="D78" s="18" t="s">
        <v>1535</v>
      </c>
      <c r="E78" s="20">
        <v>30.96</v>
      </c>
      <c r="F78" s="21">
        <v>30</v>
      </c>
      <c r="G78" s="21"/>
      <c r="H78" s="18"/>
      <c r="I78" s="23" t="s">
        <v>31</v>
      </c>
      <c r="J78" s="23"/>
      <c r="K78" s="33">
        <v>40544</v>
      </c>
      <c r="L78" s="18"/>
      <c r="M78" s="45">
        <v>6</v>
      </c>
      <c r="N78" s="23">
        <v>1</v>
      </c>
      <c r="O78" s="26">
        <f t="shared" si="16"/>
        <v>31.7</v>
      </c>
      <c r="P78" s="27">
        <f t="shared" si="19"/>
        <v>31.709599999999998</v>
      </c>
      <c r="Q78" s="28">
        <f t="shared" si="17"/>
        <v>0.73999999999999844</v>
      </c>
      <c r="R78" s="29">
        <f t="shared" si="18"/>
        <v>2.3901808785529666E-2</v>
      </c>
      <c r="S78" s="30"/>
      <c r="T78" s="47">
        <f t="shared" si="12"/>
        <v>32.105699999999999</v>
      </c>
      <c r="U78" s="39">
        <f t="shared" si="13"/>
        <v>32.104999999999997</v>
      </c>
      <c r="V78" s="48">
        <f t="shared" si="14"/>
        <v>0.39539999999999864</v>
      </c>
      <c r="W78" s="49">
        <f t="shared" si="15"/>
        <v>1.2469409894795225E-2</v>
      </c>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row>
    <row r="79" spans="1:190" s="115" customFormat="1" ht="39" hidden="1" customHeight="1" x14ac:dyDescent="0.25">
      <c r="A79" s="18" t="s">
        <v>1650</v>
      </c>
      <c r="B79" s="35" t="s">
        <v>1533</v>
      </c>
      <c r="C79" s="18" t="s">
        <v>1621</v>
      </c>
      <c r="D79" s="18" t="s">
        <v>1535</v>
      </c>
      <c r="E79" s="20">
        <v>25.8</v>
      </c>
      <c r="F79" s="21">
        <v>25</v>
      </c>
      <c r="G79" s="21"/>
      <c r="H79" s="114"/>
      <c r="I79" s="23" t="s">
        <v>31</v>
      </c>
      <c r="J79" s="23"/>
      <c r="K79" s="33">
        <v>40544</v>
      </c>
      <c r="L79" s="18"/>
      <c r="M79" s="45">
        <v>6</v>
      </c>
      <c r="N79" s="23">
        <v>1</v>
      </c>
      <c r="O79" s="26">
        <f t="shared" si="16"/>
        <v>26.42</v>
      </c>
      <c r="P79" s="27">
        <f t="shared" si="19"/>
        <v>26.424700000000001</v>
      </c>
      <c r="Q79" s="28">
        <f t="shared" si="17"/>
        <v>0.62000000000000099</v>
      </c>
      <c r="R79" s="29">
        <f t="shared" si="18"/>
        <v>2.4031007751938022E-2</v>
      </c>
      <c r="S79" s="30"/>
      <c r="T79" s="47">
        <f t="shared" si="12"/>
        <v>26.754799999999999</v>
      </c>
      <c r="U79" s="39">
        <f t="shared" si="13"/>
        <v>26.754000000000001</v>
      </c>
      <c r="V79" s="48">
        <f t="shared" si="14"/>
        <v>0.32929999999999993</v>
      </c>
      <c r="W79" s="49">
        <f t="shared" si="15"/>
        <v>1.2461825489031093E-2</v>
      </c>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row>
    <row r="80" spans="1:190" s="115" customFormat="1" ht="39" hidden="1" customHeight="1" x14ac:dyDescent="0.25">
      <c r="A80" s="18" t="s">
        <v>1650</v>
      </c>
      <c r="B80" s="35" t="s">
        <v>1533</v>
      </c>
      <c r="C80" s="18" t="s">
        <v>1622</v>
      </c>
      <c r="D80" s="18" t="s">
        <v>1535</v>
      </c>
      <c r="E80" s="20">
        <v>165.16</v>
      </c>
      <c r="F80" s="21">
        <v>160</v>
      </c>
      <c r="G80" s="21"/>
      <c r="H80" s="18"/>
      <c r="I80" s="23" t="s">
        <v>31</v>
      </c>
      <c r="J80" s="23"/>
      <c r="K80" s="33">
        <v>40544</v>
      </c>
      <c r="L80" s="18"/>
      <c r="M80" s="45">
        <v>6</v>
      </c>
      <c r="N80" s="23">
        <v>1</v>
      </c>
      <c r="O80" s="26">
        <f t="shared" si="16"/>
        <v>169.15</v>
      </c>
      <c r="P80" s="27">
        <f t="shared" si="19"/>
        <v>169.1591</v>
      </c>
      <c r="Q80" s="28">
        <f t="shared" si="17"/>
        <v>3.9900000000000091</v>
      </c>
      <c r="R80" s="29">
        <f t="shared" si="18"/>
        <v>2.4158391862436481E-2</v>
      </c>
      <c r="S80" s="30"/>
      <c r="T80" s="47">
        <f t="shared" si="12"/>
        <v>171.2722</v>
      </c>
      <c r="U80" s="39">
        <f t="shared" si="13"/>
        <v>171.27199999999999</v>
      </c>
      <c r="V80" s="48">
        <f t="shared" si="14"/>
        <v>2.1128999999999962</v>
      </c>
      <c r="W80" s="49">
        <f t="shared" si="15"/>
        <v>1.24906079542868E-2</v>
      </c>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row>
    <row r="81" spans="1:190" s="115" customFormat="1" ht="39" hidden="1" customHeight="1" x14ac:dyDescent="0.25">
      <c r="A81" s="18" t="s">
        <v>1650</v>
      </c>
      <c r="B81" s="35" t="s">
        <v>1533</v>
      </c>
      <c r="C81" s="18" t="s">
        <v>1623</v>
      </c>
      <c r="D81" s="18" t="s">
        <v>1535</v>
      </c>
      <c r="E81" s="20">
        <v>134.19</v>
      </c>
      <c r="F81" s="21">
        <v>130</v>
      </c>
      <c r="G81" s="21"/>
      <c r="H81" s="18"/>
      <c r="I81" s="23" t="s">
        <v>31</v>
      </c>
      <c r="J81" s="23"/>
      <c r="K81" s="33">
        <v>40544</v>
      </c>
      <c r="L81" s="18"/>
      <c r="M81" s="45">
        <v>6</v>
      </c>
      <c r="N81" s="23">
        <v>1</v>
      </c>
      <c r="O81" s="26">
        <f t="shared" si="16"/>
        <v>137.43</v>
      </c>
      <c r="P81" s="27">
        <f t="shared" si="19"/>
        <v>137.4392</v>
      </c>
      <c r="Q81" s="28">
        <f t="shared" si="17"/>
        <v>3.2400000000000091</v>
      </c>
      <c r="R81" s="29">
        <f t="shared" si="18"/>
        <v>2.4144869215291818E-2</v>
      </c>
      <c r="S81" s="113"/>
      <c r="T81" s="47">
        <f t="shared" si="12"/>
        <v>139.15610000000001</v>
      </c>
      <c r="U81" s="39">
        <f t="shared" si="13"/>
        <v>139.15600000000001</v>
      </c>
      <c r="V81" s="48">
        <f t="shared" si="14"/>
        <v>1.7168000000000063</v>
      </c>
      <c r="W81" s="49">
        <f t="shared" si="15"/>
        <v>1.249134162596993E-2</v>
      </c>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row>
    <row r="82" spans="1:190" s="115" customFormat="1" ht="39" hidden="1" customHeight="1" x14ac:dyDescent="0.25">
      <c r="A82" s="18" t="s">
        <v>1650</v>
      </c>
      <c r="B82" s="35" t="s">
        <v>1533</v>
      </c>
      <c r="C82" s="18" t="s">
        <v>1624</v>
      </c>
      <c r="D82" s="18" t="s">
        <v>1535</v>
      </c>
      <c r="E82" s="73">
        <v>149.68</v>
      </c>
      <c r="F82" s="21">
        <v>145</v>
      </c>
      <c r="G82" s="21"/>
      <c r="H82" s="18"/>
      <c r="I82" s="23" t="s">
        <v>31</v>
      </c>
      <c r="J82" s="23"/>
      <c r="K82" s="33">
        <v>40544</v>
      </c>
      <c r="L82" s="18"/>
      <c r="M82" s="45">
        <v>6</v>
      </c>
      <c r="N82" s="23">
        <v>1</v>
      </c>
      <c r="O82" s="26">
        <f t="shared" si="16"/>
        <v>153.30000000000001</v>
      </c>
      <c r="P82" s="27">
        <f t="shared" si="19"/>
        <v>153.30430000000001</v>
      </c>
      <c r="Q82" s="28">
        <f t="shared" si="17"/>
        <v>3.6200000000000045</v>
      </c>
      <c r="R82" s="29">
        <f t="shared" si="18"/>
        <v>2.4184927846071649E-2</v>
      </c>
      <c r="S82" s="30"/>
      <c r="T82" s="47">
        <f t="shared" si="12"/>
        <v>155.21940000000001</v>
      </c>
      <c r="U82" s="39">
        <f t="shared" si="13"/>
        <v>155.21899999999999</v>
      </c>
      <c r="V82" s="48">
        <f t="shared" si="14"/>
        <v>1.9146999999999821</v>
      </c>
      <c r="W82" s="49">
        <f t="shared" si="15"/>
        <v>1.2489538780060193E-2</v>
      </c>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row>
    <row r="83" spans="1:190" s="115" customFormat="1" ht="39" hidden="1" customHeight="1" x14ac:dyDescent="0.25">
      <c r="A83" s="18" t="s">
        <v>1650</v>
      </c>
      <c r="B83" s="35" t="s">
        <v>1533</v>
      </c>
      <c r="C83" s="18" t="s">
        <v>1625</v>
      </c>
      <c r="D83" s="18" t="s">
        <v>1535</v>
      </c>
      <c r="E83" s="20">
        <v>108.39</v>
      </c>
      <c r="F83" s="21">
        <v>105</v>
      </c>
      <c r="G83" s="21"/>
      <c r="H83" s="18"/>
      <c r="I83" s="23" t="s">
        <v>31</v>
      </c>
      <c r="J83" s="23"/>
      <c r="K83" s="33">
        <v>40544</v>
      </c>
      <c r="L83" s="18"/>
      <c r="M83" s="45">
        <v>6</v>
      </c>
      <c r="N83" s="23">
        <v>1</v>
      </c>
      <c r="O83" s="26">
        <f t="shared" si="16"/>
        <v>111.01</v>
      </c>
      <c r="P83" s="27">
        <f t="shared" si="19"/>
        <v>111.0145</v>
      </c>
      <c r="Q83" s="28">
        <f t="shared" si="17"/>
        <v>2.6200000000000045</v>
      </c>
      <c r="R83" s="29">
        <f t="shared" si="18"/>
        <v>2.4171971584094516E-2</v>
      </c>
      <c r="S83" s="28"/>
      <c r="T83" s="47">
        <f t="shared" si="12"/>
        <v>112.40129999999999</v>
      </c>
      <c r="U83" s="39">
        <f t="shared" si="13"/>
        <v>112.401</v>
      </c>
      <c r="V83" s="48">
        <f t="shared" si="14"/>
        <v>1.3864999999999981</v>
      </c>
      <c r="W83" s="49">
        <f t="shared" si="15"/>
        <v>1.2489359498083566E-2</v>
      </c>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row>
    <row r="84" spans="1:190" s="115" customFormat="1" ht="39" hidden="1" customHeight="1" x14ac:dyDescent="0.25">
      <c r="A84" s="18" t="s">
        <v>1650</v>
      </c>
      <c r="B84" s="35" t="s">
        <v>1533</v>
      </c>
      <c r="C84" s="18" t="s">
        <v>1638</v>
      </c>
      <c r="D84" s="18" t="s">
        <v>1535</v>
      </c>
      <c r="E84" s="73">
        <v>15.48</v>
      </c>
      <c r="F84" s="21">
        <v>15</v>
      </c>
      <c r="G84" s="21"/>
      <c r="H84" s="18"/>
      <c r="I84" s="23" t="s">
        <v>31</v>
      </c>
      <c r="J84" s="23"/>
      <c r="K84" s="33">
        <v>40544</v>
      </c>
      <c r="L84" s="18"/>
      <c r="M84" s="45">
        <v>6</v>
      </c>
      <c r="N84" s="23">
        <v>1</v>
      </c>
      <c r="O84" s="26">
        <f t="shared" si="16"/>
        <v>15.85</v>
      </c>
      <c r="P84" s="27">
        <f t="shared" si="19"/>
        <v>15.854799999999999</v>
      </c>
      <c r="Q84" s="28">
        <f t="shared" si="17"/>
        <v>0.36999999999999922</v>
      </c>
      <c r="R84" s="29">
        <f t="shared" si="18"/>
        <v>2.3901808785529666E-2</v>
      </c>
      <c r="S84" s="30"/>
      <c r="T84" s="47">
        <f t="shared" si="12"/>
        <v>16.052900000000001</v>
      </c>
      <c r="U84" s="39">
        <f t="shared" si="13"/>
        <v>16.052</v>
      </c>
      <c r="V84" s="48">
        <f t="shared" si="14"/>
        <v>0.19720000000000049</v>
      </c>
      <c r="W84" s="49">
        <f t="shared" si="15"/>
        <v>1.2437873703862585E-2</v>
      </c>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row>
    <row r="85" spans="1:190" ht="39" hidden="1" customHeight="1" x14ac:dyDescent="0.25">
      <c r="A85" s="18" t="s">
        <v>1650</v>
      </c>
      <c r="B85" s="35" t="s">
        <v>1533</v>
      </c>
      <c r="C85" s="18" t="s">
        <v>1639</v>
      </c>
      <c r="D85" s="18" t="s">
        <v>1535</v>
      </c>
      <c r="E85" s="73">
        <v>10.32</v>
      </c>
      <c r="F85" s="21">
        <v>10</v>
      </c>
      <c r="I85" s="23" t="s">
        <v>31</v>
      </c>
      <c r="K85" s="33">
        <v>40544</v>
      </c>
      <c r="M85" s="45">
        <v>6</v>
      </c>
      <c r="N85" s="23">
        <v>1</v>
      </c>
      <c r="O85" s="26">
        <f t="shared" si="16"/>
        <v>10.56</v>
      </c>
      <c r="P85" s="27">
        <f t="shared" si="19"/>
        <v>10.569800000000001</v>
      </c>
      <c r="Q85" s="28">
        <f t="shared" si="17"/>
        <v>0.24000000000000021</v>
      </c>
      <c r="R85" s="29">
        <f t="shared" si="18"/>
        <v>2.3255813953488393E-2</v>
      </c>
      <c r="T85" s="47">
        <f t="shared" si="12"/>
        <v>10.7018</v>
      </c>
      <c r="U85" s="39">
        <f t="shared" si="13"/>
        <v>10.701000000000001</v>
      </c>
      <c r="V85" s="48">
        <f t="shared" si="14"/>
        <v>0.13119999999999976</v>
      </c>
      <c r="W85" s="49">
        <f t="shared" si="15"/>
        <v>1.2412723041117122E-2</v>
      </c>
    </row>
    <row r="86" spans="1:190" ht="39" hidden="1" customHeight="1" x14ac:dyDescent="0.25">
      <c r="A86" s="18" t="s">
        <v>1650</v>
      </c>
      <c r="B86" s="35" t="s">
        <v>1533</v>
      </c>
      <c r="C86" s="18" t="s">
        <v>1640</v>
      </c>
      <c r="D86" s="18" t="s">
        <v>1535</v>
      </c>
      <c r="E86" s="73">
        <v>98.06</v>
      </c>
      <c r="F86" s="21">
        <v>95</v>
      </c>
      <c r="I86" s="23" t="s">
        <v>31</v>
      </c>
      <c r="K86" s="33">
        <v>40544</v>
      </c>
      <c r="M86" s="45">
        <v>6</v>
      </c>
      <c r="N86" s="23">
        <v>1</v>
      </c>
      <c r="O86" s="26">
        <f t="shared" si="16"/>
        <v>100.43</v>
      </c>
      <c r="P86" s="27">
        <f t="shared" si="19"/>
        <v>100.4344</v>
      </c>
      <c r="Q86" s="28">
        <f t="shared" si="17"/>
        <v>2.3700000000000045</v>
      </c>
      <c r="R86" s="29">
        <f t="shared" si="18"/>
        <v>2.4168876198246019E-2</v>
      </c>
      <c r="T86" s="47">
        <f t="shared" si="12"/>
        <v>101.68899999999999</v>
      </c>
      <c r="U86" s="39">
        <f t="shared" si="13"/>
        <v>101.68899999999999</v>
      </c>
      <c r="V86" s="48">
        <f t="shared" si="14"/>
        <v>1.2545999999999964</v>
      </c>
      <c r="W86" s="49">
        <f t="shared" si="15"/>
        <v>1.2491735899253606E-2</v>
      </c>
    </row>
    <row r="87" spans="1:190" ht="39" hidden="1" customHeight="1" x14ac:dyDescent="0.25">
      <c r="A87" s="18" t="s">
        <v>1650</v>
      </c>
      <c r="B87" s="35" t="s">
        <v>1533</v>
      </c>
      <c r="C87" s="18" t="s">
        <v>1641</v>
      </c>
      <c r="D87" s="18" t="s">
        <v>1535</v>
      </c>
      <c r="E87" s="20">
        <v>56.77</v>
      </c>
      <c r="F87" s="21">
        <v>55</v>
      </c>
      <c r="I87" s="23" t="s">
        <v>31</v>
      </c>
      <c r="K87" s="33">
        <v>40544</v>
      </c>
      <c r="M87" s="45">
        <v>6</v>
      </c>
      <c r="N87" s="23">
        <v>1</v>
      </c>
      <c r="O87" s="26">
        <f t="shared" si="16"/>
        <v>58.14</v>
      </c>
      <c r="P87" s="27">
        <f t="shared" si="19"/>
        <v>58.144599999999997</v>
      </c>
      <c r="Q87" s="28">
        <f t="shared" si="17"/>
        <v>1.3699999999999974</v>
      </c>
      <c r="R87" s="29">
        <f t="shared" si="18"/>
        <v>2.4132464329751583E-2</v>
      </c>
      <c r="T87" s="47">
        <f t="shared" si="12"/>
        <v>58.870899999999999</v>
      </c>
      <c r="U87" s="39">
        <f t="shared" si="13"/>
        <v>58.87</v>
      </c>
      <c r="V87" s="48">
        <f t="shared" si="14"/>
        <v>0.72540000000000049</v>
      </c>
      <c r="W87" s="49">
        <f t="shared" si="15"/>
        <v>1.2475793108904362E-2</v>
      </c>
    </row>
    <row r="88" spans="1:190" ht="39" hidden="1" customHeight="1" x14ac:dyDescent="0.25">
      <c r="A88" s="18" t="s">
        <v>1650</v>
      </c>
      <c r="B88" s="35" t="s">
        <v>1533</v>
      </c>
      <c r="C88" s="18" t="s">
        <v>1642</v>
      </c>
      <c r="D88" s="18" t="s">
        <v>1535</v>
      </c>
      <c r="E88" s="20">
        <v>82.58</v>
      </c>
      <c r="F88" s="21">
        <v>80</v>
      </c>
      <c r="I88" s="23" t="s">
        <v>31</v>
      </c>
      <c r="K88" s="33">
        <v>40544</v>
      </c>
      <c r="M88" s="45">
        <v>6</v>
      </c>
      <c r="N88" s="23">
        <v>1</v>
      </c>
      <c r="O88" s="26">
        <f t="shared" si="16"/>
        <v>84.57</v>
      </c>
      <c r="P88" s="27">
        <f t="shared" si="19"/>
        <v>84.579499999999996</v>
      </c>
      <c r="Q88" s="28">
        <f t="shared" si="17"/>
        <v>1.9899999999999949</v>
      </c>
      <c r="R88" s="29">
        <f t="shared" si="18"/>
        <v>2.4097844514410209E-2</v>
      </c>
      <c r="T88" s="47">
        <f t="shared" si="12"/>
        <v>85.636099999999999</v>
      </c>
      <c r="U88" s="39">
        <f t="shared" si="13"/>
        <v>85.635999999999996</v>
      </c>
      <c r="V88" s="48">
        <f t="shared" si="14"/>
        <v>1.0564999999999998</v>
      </c>
      <c r="W88" s="49">
        <f t="shared" si="15"/>
        <v>1.2491206498028481E-2</v>
      </c>
    </row>
    <row r="89" spans="1:190" ht="39" hidden="1" customHeight="1" x14ac:dyDescent="0.25">
      <c r="A89" s="18" t="s">
        <v>1650</v>
      </c>
      <c r="B89" s="35" t="s">
        <v>1533</v>
      </c>
      <c r="C89" s="18" t="s">
        <v>1643</v>
      </c>
      <c r="D89" s="18" t="s">
        <v>1535</v>
      </c>
      <c r="E89" s="20">
        <v>41.29</v>
      </c>
      <c r="F89" s="21">
        <v>40</v>
      </c>
      <c r="I89" s="23" t="s">
        <v>31</v>
      </c>
      <c r="K89" s="33">
        <v>40544</v>
      </c>
      <c r="M89" s="45">
        <v>6</v>
      </c>
      <c r="N89" s="23">
        <v>1</v>
      </c>
      <c r="O89" s="26">
        <f t="shared" si="16"/>
        <v>42.28</v>
      </c>
      <c r="P89" s="27">
        <f t="shared" si="19"/>
        <v>42.289700000000003</v>
      </c>
      <c r="Q89" s="28">
        <f t="shared" si="17"/>
        <v>0.99000000000000199</v>
      </c>
      <c r="R89" s="29">
        <f t="shared" si="18"/>
        <v>2.3976749818358005E-2</v>
      </c>
      <c r="T89" s="47">
        <f t="shared" si="12"/>
        <v>42.818000000000005</v>
      </c>
      <c r="U89" s="39">
        <f t="shared" si="13"/>
        <v>42.817</v>
      </c>
      <c r="V89" s="48">
        <f t="shared" si="14"/>
        <v>0.52729999999999677</v>
      </c>
      <c r="W89" s="49">
        <f t="shared" si="15"/>
        <v>1.2468757167820929E-2</v>
      </c>
    </row>
    <row r="90" spans="1:190" ht="39" hidden="1" customHeight="1" x14ac:dyDescent="0.25">
      <c r="A90" s="18" t="s">
        <v>1650</v>
      </c>
      <c r="B90" s="35" t="s">
        <v>1533</v>
      </c>
      <c r="C90" s="18" t="s">
        <v>1644</v>
      </c>
      <c r="D90" s="18" t="s">
        <v>1535</v>
      </c>
      <c r="E90" s="20">
        <v>20.64</v>
      </c>
      <c r="F90" s="21">
        <v>20</v>
      </c>
      <c r="I90" s="23" t="s">
        <v>31</v>
      </c>
      <c r="K90" s="33">
        <v>40544</v>
      </c>
      <c r="M90" s="45">
        <v>6</v>
      </c>
      <c r="N90" s="23">
        <v>1</v>
      </c>
      <c r="O90" s="26">
        <f t="shared" si="16"/>
        <v>21.13</v>
      </c>
      <c r="P90" s="27">
        <f t="shared" si="19"/>
        <v>21.139700000000001</v>
      </c>
      <c r="Q90" s="28">
        <f t="shared" si="17"/>
        <v>0.48999999999999844</v>
      </c>
      <c r="R90" s="29">
        <f t="shared" si="18"/>
        <v>2.3740310077519304E-2</v>
      </c>
      <c r="T90" s="47">
        <f t="shared" si="12"/>
        <v>21.4038</v>
      </c>
      <c r="U90" s="39">
        <f t="shared" si="13"/>
        <v>21.402999999999999</v>
      </c>
      <c r="V90" s="48">
        <f t="shared" si="14"/>
        <v>0.26329999999999742</v>
      </c>
      <c r="W90" s="49">
        <f t="shared" si="15"/>
        <v>1.2455238248413998E-2</v>
      </c>
    </row>
    <row r="91" spans="1:190" ht="39" hidden="1" customHeight="1" x14ac:dyDescent="0.25">
      <c r="A91" s="18" t="s">
        <v>1650</v>
      </c>
      <c r="B91" s="35" t="s">
        <v>1533</v>
      </c>
      <c r="C91" s="18" t="s">
        <v>1645</v>
      </c>
      <c r="D91" s="18" t="s">
        <v>1535</v>
      </c>
      <c r="E91" s="20">
        <v>15.48</v>
      </c>
      <c r="F91" s="21">
        <v>15</v>
      </c>
      <c r="I91" s="23" t="s">
        <v>31</v>
      </c>
      <c r="K91" s="33">
        <v>40544</v>
      </c>
      <c r="M91" s="45">
        <v>6</v>
      </c>
      <c r="N91" s="23">
        <v>1</v>
      </c>
      <c r="O91" s="26">
        <f t="shared" si="16"/>
        <v>15.85</v>
      </c>
      <c r="P91" s="27">
        <f t="shared" si="19"/>
        <v>15.854799999999999</v>
      </c>
      <c r="Q91" s="28">
        <f t="shared" si="17"/>
        <v>0.36999999999999922</v>
      </c>
      <c r="R91" s="29">
        <f t="shared" si="18"/>
        <v>2.3901808785529666E-2</v>
      </c>
      <c r="T91" s="47">
        <f t="shared" si="12"/>
        <v>16.052900000000001</v>
      </c>
      <c r="U91" s="39">
        <f t="shared" si="13"/>
        <v>16.052</v>
      </c>
      <c r="V91" s="48">
        <f t="shared" si="14"/>
        <v>0.19720000000000049</v>
      </c>
      <c r="W91" s="49">
        <f t="shared" si="15"/>
        <v>1.2437873703862585E-2</v>
      </c>
    </row>
    <row r="92" spans="1:190" ht="39" hidden="1" customHeight="1" x14ac:dyDescent="0.25">
      <c r="A92" s="18" t="s">
        <v>1650</v>
      </c>
      <c r="B92" s="35" t="s">
        <v>1533</v>
      </c>
      <c r="C92" s="18" t="s">
        <v>1646</v>
      </c>
      <c r="D92" s="18" t="s">
        <v>1535</v>
      </c>
      <c r="E92" s="20">
        <v>113.55</v>
      </c>
      <c r="F92" s="21">
        <v>110</v>
      </c>
      <c r="I92" s="23" t="s">
        <v>31</v>
      </c>
      <c r="K92" s="33">
        <v>40544</v>
      </c>
      <c r="M92" s="45">
        <v>6</v>
      </c>
      <c r="N92" s="23">
        <v>1</v>
      </c>
      <c r="O92" s="26">
        <f t="shared" si="16"/>
        <v>116.29</v>
      </c>
      <c r="P92" s="27">
        <f t="shared" si="19"/>
        <v>116.29940000000001</v>
      </c>
      <c r="Q92" s="28">
        <f t="shared" si="17"/>
        <v>2.7400000000000091</v>
      </c>
      <c r="R92" s="29">
        <f t="shared" si="18"/>
        <v>2.4130339057683921E-2</v>
      </c>
      <c r="T92" s="47">
        <f t="shared" si="12"/>
        <v>117.75219999999999</v>
      </c>
      <c r="U92" s="39">
        <f t="shared" si="13"/>
        <v>117.752</v>
      </c>
      <c r="V92" s="48">
        <f t="shared" si="14"/>
        <v>1.4525999999999897</v>
      </c>
      <c r="W92" s="49">
        <f t="shared" si="15"/>
        <v>1.2490176217590028E-2</v>
      </c>
    </row>
    <row r="93" spans="1:190" ht="39" hidden="1" customHeight="1" x14ac:dyDescent="0.25">
      <c r="A93" s="18" t="s">
        <v>1650</v>
      </c>
      <c r="B93" s="35" t="s">
        <v>1533</v>
      </c>
      <c r="C93" s="18" t="s">
        <v>1647</v>
      </c>
      <c r="D93" s="18" t="s">
        <v>1535</v>
      </c>
      <c r="E93" s="20">
        <v>72.260000000000005</v>
      </c>
      <c r="F93" s="21">
        <v>70</v>
      </c>
      <c r="I93" s="23" t="s">
        <v>31</v>
      </c>
      <c r="K93" s="33">
        <v>40544</v>
      </c>
      <c r="M93" s="45">
        <v>6</v>
      </c>
      <c r="N93" s="23">
        <v>1</v>
      </c>
      <c r="O93" s="26">
        <f t="shared" si="16"/>
        <v>74</v>
      </c>
      <c r="P93" s="27">
        <f t="shared" si="19"/>
        <v>74.009699999999995</v>
      </c>
      <c r="Q93" s="28">
        <f t="shared" si="17"/>
        <v>1.7399999999999949</v>
      </c>
      <c r="R93" s="29">
        <f t="shared" si="18"/>
        <v>2.4079712150567322E-2</v>
      </c>
      <c r="T93" s="47">
        <f t="shared" ref="T93:T95" si="20">IF(N93=1,ROUND(P93*$X$1*100,2)/100,P93)</f>
        <v>74.934200000000004</v>
      </c>
      <c r="U93" s="39">
        <f t="shared" ref="U93:U95" si="21">IF(N93=1,INT(P93*$X$1*1000)/1000,P93)</f>
        <v>74.933999999999997</v>
      </c>
      <c r="V93" s="48">
        <f t="shared" ref="V93:V95" si="22">U93-P93</f>
        <v>0.92430000000000234</v>
      </c>
      <c r="W93" s="49">
        <f t="shared" ref="W93:W95" si="23">IF(P93&lt;&gt;0,V93/P93,0)</f>
        <v>1.2488903481570692E-2</v>
      </c>
    </row>
    <row r="94" spans="1:190" ht="39" hidden="1" customHeight="1" x14ac:dyDescent="0.25">
      <c r="A94" s="18" t="s">
        <v>1650</v>
      </c>
      <c r="B94" s="35" t="s">
        <v>1533</v>
      </c>
      <c r="C94" s="18" t="s">
        <v>1648</v>
      </c>
      <c r="D94" s="18" t="s">
        <v>1535</v>
      </c>
      <c r="E94" s="20">
        <v>98.06</v>
      </c>
      <c r="F94" s="21">
        <v>95</v>
      </c>
      <c r="I94" s="23" t="s">
        <v>31</v>
      </c>
      <c r="K94" s="33">
        <v>40544</v>
      </c>
      <c r="M94" s="45">
        <v>6</v>
      </c>
      <c r="N94" s="23">
        <v>1</v>
      </c>
      <c r="O94" s="26">
        <f t="shared" si="16"/>
        <v>100.43</v>
      </c>
      <c r="P94" s="27">
        <f t="shared" si="19"/>
        <v>100.4344</v>
      </c>
      <c r="Q94" s="28">
        <f t="shared" si="17"/>
        <v>2.3700000000000045</v>
      </c>
      <c r="R94" s="29">
        <f t="shared" si="18"/>
        <v>2.4168876198246019E-2</v>
      </c>
      <c r="T94" s="47">
        <f t="shared" si="20"/>
        <v>101.68899999999999</v>
      </c>
      <c r="U94" s="39">
        <f t="shared" si="21"/>
        <v>101.68899999999999</v>
      </c>
      <c r="V94" s="48">
        <f t="shared" si="22"/>
        <v>1.2545999999999964</v>
      </c>
      <c r="W94" s="49">
        <f t="shared" si="23"/>
        <v>1.2491735899253606E-2</v>
      </c>
    </row>
    <row r="95" spans="1:190" ht="39" hidden="1" customHeight="1" x14ac:dyDescent="0.25">
      <c r="A95" s="18" t="s">
        <v>1650</v>
      </c>
      <c r="B95" s="35" t="s">
        <v>1533</v>
      </c>
      <c r="C95" s="18" t="s">
        <v>1649</v>
      </c>
      <c r="D95" s="18" t="s">
        <v>1535</v>
      </c>
      <c r="E95" s="20">
        <v>56.77</v>
      </c>
      <c r="F95" s="21">
        <v>55</v>
      </c>
      <c r="I95" s="23" t="s">
        <v>31</v>
      </c>
      <c r="K95" s="33">
        <v>40544</v>
      </c>
      <c r="M95" s="45">
        <v>6</v>
      </c>
      <c r="N95" s="23">
        <v>1</v>
      </c>
      <c r="O95" s="26">
        <f t="shared" si="16"/>
        <v>58.14</v>
      </c>
      <c r="P95" s="27">
        <f t="shared" si="19"/>
        <v>58.144599999999997</v>
      </c>
      <c r="Q95" s="28">
        <f t="shared" si="17"/>
        <v>1.3699999999999974</v>
      </c>
      <c r="R95" s="29">
        <f t="shared" si="18"/>
        <v>2.4132464329751583E-2</v>
      </c>
      <c r="T95" s="47">
        <f t="shared" si="20"/>
        <v>58.870899999999999</v>
      </c>
      <c r="U95" s="39">
        <f t="shared" si="21"/>
        <v>58.87</v>
      </c>
      <c r="V95" s="48">
        <f t="shared" si="22"/>
        <v>0.72540000000000049</v>
      </c>
      <c r="W95" s="49">
        <f t="shared" si="23"/>
        <v>1.2475793108904362E-2</v>
      </c>
    </row>
    <row r="96" spans="1:190" ht="39" hidden="1" customHeight="1" x14ac:dyDescent="0.25">
      <c r="A96" s="35" t="s">
        <v>1651</v>
      </c>
      <c r="B96" s="35" t="s">
        <v>1533</v>
      </c>
      <c r="C96" s="22" t="s">
        <v>1652</v>
      </c>
      <c r="D96" s="36" t="s">
        <v>1653</v>
      </c>
      <c r="E96" s="20" t="s">
        <v>24</v>
      </c>
      <c r="F96" s="38" t="s">
        <v>24</v>
      </c>
      <c r="G96" s="38"/>
      <c r="H96" s="18" t="s">
        <v>1654</v>
      </c>
      <c r="I96" s="23" t="s">
        <v>26</v>
      </c>
      <c r="K96" s="23"/>
      <c r="M96" s="24">
        <v>6</v>
      </c>
      <c r="N96" s="25">
        <v>6</v>
      </c>
      <c r="O96" s="40" t="str">
        <f>E96</f>
        <v>TBD</v>
      </c>
      <c r="P96" s="27" t="str">
        <f t="shared" si="19"/>
        <v>TBD</v>
      </c>
      <c r="Q96" s="28">
        <v>0</v>
      </c>
      <c r="R96" s="29">
        <v>0</v>
      </c>
      <c r="T96" s="31" t="str">
        <f t="shared" ref="T96:W120" si="24">O96</f>
        <v>TBD</v>
      </c>
      <c r="U96" s="32" t="str">
        <f t="shared" si="24"/>
        <v>TBD</v>
      </c>
      <c r="V96" s="32">
        <f t="shared" si="24"/>
        <v>0</v>
      </c>
      <c r="W96" s="32">
        <f t="shared" si="24"/>
        <v>0</v>
      </c>
    </row>
    <row r="97" spans="1:189" ht="39" hidden="1" customHeight="1" x14ac:dyDescent="0.25">
      <c r="A97" s="18" t="s">
        <v>1655</v>
      </c>
      <c r="B97" s="35" t="s">
        <v>1533</v>
      </c>
      <c r="C97" s="18" t="s">
        <v>1573</v>
      </c>
      <c r="D97" s="18" t="s">
        <v>1574</v>
      </c>
      <c r="E97" s="20">
        <v>23</v>
      </c>
      <c r="F97" s="83">
        <v>23</v>
      </c>
      <c r="I97" s="23" t="s">
        <v>31</v>
      </c>
      <c r="K97" s="33">
        <v>40544</v>
      </c>
      <c r="M97" s="24">
        <v>6</v>
      </c>
      <c r="N97" s="25">
        <v>4</v>
      </c>
      <c r="O97" s="26">
        <f t="shared" ref="O97:O160" si="25">IF(N97=1,INT(E97*$S$1*100)/100,E97)</f>
        <v>23</v>
      </c>
      <c r="P97" s="27">
        <f t="shared" si="19"/>
        <v>23</v>
      </c>
      <c r="Q97" s="28">
        <f t="shared" ref="Q97:Q160" si="26">O97-E97</f>
        <v>0</v>
      </c>
      <c r="R97" s="29">
        <f t="shared" ref="R97:R160" si="27">IF(E97&lt;&gt;0,Q97/E97,0)</f>
        <v>0</v>
      </c>
      <c r="T97" s="31">
        <f t="shared" si="24"/>
        <v>23</v>
      </c>
      <c r="U97" s="32">
        <f t="shared" si="24"/>
        <v>23</v>
      </c>
      <c r="V97" s="32">
        <f t="shared" si="24"/>
        <v>0</v>
      </c>
      <c r="W97" s="32">
        <f t="shared" si="24"/>
        <v>0</v>
      </c>
    </row>
    <row r="98" spans="1:189" ht="39" hidden="1" customHeight="1" x14ac:dyDescent="0.25">
      <c r="A98" s="18" t="s">
        <v>1655</v>
      </c>
      <c r="B98" s="35" t="s">
        <v>1533</v>
      </c>
      <c r="C98" s="18" t="s">
        <v>1575</v>
      </c>
      <c r="D98" s="18" t="s">
        <v>1574</v>
      </c>
      <c r="E98" s="20">
        <v>17</v>
      </c>
      <c r="F98" s="83">
        <v>17</v>
      </c>
      <c r="I98" s="23" t="s">
        <v>31</v>
      </c>
      <c r="K98" s="33">
        <v>40544</v>
      </c>
      <c r="M98" s="24">
        <v>6</v>
      </c>
      <c r="N98" s="25">
        <v>4</v>
      </c>
      <c r="O98" s="26">
        <f t="shared" si="25"/>
        <v>17</v>
      </c>
      <c r="P98" s="27">
        <f t="shared" si="19"/>
        <v>17</v>
      </c>
      <c r="Q98" s="28">
        <f t="shared" si="26"/>
        <v>0</v>
      </c>
      <c r="R98" s="29">
        <f t="shared" si="27"/>
        <v>0</v>
      </c>
      <c r="T98" s="31">
        <f t="shared" si="24"/>
        <v>17</v>
      </c>
      <c r="U98" s="32">
        <f t="shared" si="24"/>
        <v>17</v>
      </c>
      <c r="V98" s="32">
        <f t="shared" si="24"/>
        <v>0</v>
      </c>
      <c r="W98" s="32">
        <f t="shared" si="24"/>
        <v>0</v>
      </c>
    </row>
    <row r="99" spans="1:189" ht="39" hidden="1" customHeight="1" x14ac:dyDescent="0.25">
      <c r="A99" s="18" t="s">
        <v>1655</v>
      </c>
      <c r="B99" s="35" t="s">
        <v>1533</v>
      </c>
      <c r="C99" s="18" t="s">
        <v>1576</v>
      </c>
      <c r="D99" s="18" t="s">
        <v>1574</v>
      </c>
      <c r="E99" s="20">
        <v>13</v>
      </c>
      <c r="F99" s="83">
        <v>13</v>
      </c>
      <c r="I99" s="23" t="s">
        <v>31</v>
      </c>
      <c r="K99" s="33">
        <v>40544</v>
      </c>
      <c r="M99" s="24">
        <v>6</v>
      </c>
      <c r="N99" s="25">
        <v>4</v>
      </c>
      <c r="O99" s="26">
        <f t="shared" si="25"/>
        <v>13</v>
      </c>
      <c r="P99" s="27">
        <f t="shared" si="19"/>
        <v>13</v>
      </c>
      <c r="Q99" s="28">
        <f t="shared" si="26"/>
        <v>0</v>
      </c>
      <c r="R99" s="29">
        <f t="shared" si="27"/>
        <v>0</v>
      </c>
      <c r="T99" s="31">
        <f t="shared" si="24"/>
        <v>13</v>
      </c>
      <c r="U99" s="32">
        <f t="shared" si="24"/>
        <v>13</v>
      </c>
      <c r="V99" s="32">
        <f t="shared" si="24"/>
        <v>0</v>
      </c>
      <c r="W99" s="32">
        <f t="shared" si="24"/>
        <v>0</v>
      </c>
    </row>
    <row r="100" spans="1:189" ht="39" hidden="1" customHeight="1" x14ac:dyDescent="0.25">
      <c r="A100" s="18" t="s">
        <v>1655</v>
      </c>
      <c r="B100" s="35" t="s">
        <v>1533</v>
      </c>
      <c r="C100" s="18" t="s">
        <v>1577</v>
      </c>
      <c r="D100" s="18" t="s">
        <v>1574</v>
      </c>
      <c r="E100" s="20">
        <v>7</v>
      </c>
      <c r="F100" s="21">
        <v>7</v>
      </c>
      <c r="I100" s="23" t="s">
        <v>31</v>
      </c>
      <c r="K100" s="33">
        <v>40544</v>
      </c>
      <c r="M100" s="24">
        <v>6</v>
      </c>
      <c r="N100" s="25">
        <v>4</v>
      </c>
      <c r="O100" s="26">
        <f t="shared" si="25"/>
        <v>7</v>
      </c>
      <c r="P100" s="27">
        <f t="shared" si="19"/>
        <v>7</v>
      </c>
      <c r="Q100" s="28">
        <f t="shared" si="26"/>
        <v>0</v>
      </c>
      <c r="R100" s="29">
        <f t="shared" si="27"/>
        <v>0</v>
      </c>
      <c r="T100" s="31">
        <f t="shared" si="24"/>
        <v>7</v>
      </c>
      <c r="U100" s="32">
        <f t="shared" si="24"/>
        <v>7</v>
      </c>
      <c r="V100" s="32">
        <f t="shared" si="24"/>
        <v>0</v>
      </c>
      <c r="W100" s="32">
        <f t="shared" si="24"/>
        <v>0</v>
      </c>
      <c r="GC100" s="84"/>
      <c r="GD100" s="84"/>
      <c r="GE100" s="84"/>
      <c r="GF100" s="84"/>
      <c r="GG100" s="84"/>
    </row>
    <row r="101" spans="1:189" ht="39" hidden="1" customHeight="1" x14ac:dyDescent="0.25">
      <c r="A101" s="18" t="s">
        <v>1655</v>
      </c>
      <c r="B101" s="35" t="s">
        <v>1533</v>
      </c>
      <c r="C101" s="18" t="s">
        <v>1578</v>
      </c>
      <c r="D101" s="18" t="s">
        <v>1574</v>
      </c>
      <c r="E101" s="20">
        <v>16</v>
      </c>
      <c r="F101" s="83">
        <v>16</v>
      </c>
      <c r="I101" s="23" t="s">
        <v>31</v>
      </c>
      <c r="K101" s="33">
        <v>40544</v>
      </c>
      <c r="M101" s="24">
        <v>6</v>
      </c>
      <c r="N101" s="25">
        <v>4</v>
      </c>
      <c r="O101" s="26">
        <f t="shared" si="25"/>
        <v>16</v>
      </c>
      <c r="P101" s="27">
        <f t="shared" si="19"/>
        <v>16</v>
      </c>
      <c r="Q101" s="28">
        <f t="shared" si="26"/>
        <v>0</v>
      </c>
      <c r="R101" s="29">
        <f t="shared" si="27"/>
        <v>0</v>
      </c>
      <c r="T101" s="31">
        <f t="shared" si="24"/>
        <v>16</v>
      </c>
      <c r="U101" s="32">
        <f t="shared" si="24"/>
        <v>16</v>
      </c>
      <c r="V101" s="32">
        <f t="shared" si="24"/>
        <v>0</v>
      </c>
      <c r="W101" s="32">
        <f t="shared" si="24"/>
        <v>0</v>
      </c>
    </row>
    <row r="102" spans="1:189" s="116" customFormat="1" ht="39" hidden="1" customHeight="1" x14ac:dyDescent="0.25">
      <c r="A102" s="18" t="s">
        <v>1655</v>
      </c>
      <c r="B102" s="35" t="s">
        <v>1533</v>
      </c>
      <c r="C102" s="18" t="s">
        <v>1579</v>
      </c>
      <c r="D102" s="18" t="s">
        <v>1574</v>
      </c>
      <c r="E102" s="20">
        <v>13</v>
      </c>
      <c r="F102" s="83">
        <v>13</v>
      </c>
      <c r="G102" s="21"/>
      <c r="H102" s="18"/>
      <c r="I102" s="23" t="s">
        <v>31</v>
      </c>
      <c r="J102" s="23"/>
      <c r="K102" s="33">
        <v>40544</v>
      </c>
      <c r="L102" s="18"/>
      <c r="M102" s="24">
        <v>6</v>
      </c>
      <c r="N102" s="25">
        <v>4</v>
      </c>
      <c r="O102" s="26">
        <f t="shared" si="25"/>
        <v>13</v>
      </c>
      <c r="P102" s="27">
        <f t="shared" si="19"/>
        <v>13</v>
      </c>
      <c r="Q102" s="28">
        <f t="shared" si="26"/>
        <v>0</v>
      </c>
      <c r="R102" s="29">
        <f t="shared" si="27"/>
        <v>0</v>
      </c>
      <c r="S102" s="30"/>
      <c r="T102" s="31">
        <f t="shared" si="24"/>
        <v>13</v>
      </c>
      <c r="U102" s="32">
        <f t="shared" si="24"/>
        <v>13</v>
      </c>
      <c r="V102" s="32">
        <f t="shared" si="24"/>
        <v>0</v>
      </c>
      <c r="W102" s="32">
        <f t="shared" si="24"/>
        <v>0</v>
      </c>
    </row>
    <row r="103" spans="1:189" s="116" customFormat="1" ht="39" hidden="1" customHeight="1" x14ac:dyDescent="0.25">
      <c r="A103" s="18" t="s">
        <v>1655</v>
      </c>
      <c r="B103" s="35" t="s">
        <v>1533</v>
      </c>
      <c r="C103" s="18" t="s">
        <v>1580</v>
      </c>
      <c r="D103" s="18" t="s">
        <v>1574</v>
      </c>
      <c r="E103" s="20">
        <v>10</v>
      </c>
      <c r="F103" s="83">
        <v>10</v>
      </c>
      <c r="G103" s="21"/>
      <c r="H103" s="18"/>
      <c r="I103" s="23" t="s">
        <v>31</v>
      </c>
      <c r="J103" s="23"/>
      <c r="K103" s="33">
        <v>40544</v>
      </c>
      <c r="L103" s="18"/>
      <c r="M103" s="24">
        <v>6</v>
      </c>
      <c r="N103" s="25">
        <v>4</v>
      </c>
      <c r="O103" s="26">
        <f t="shared" si="25"/>
        <v>10</v>
      </c>
      <c r="P103" s="27">
        <f t="shared" si="19"/>
        <v>10</v>
      </c>
      <c r="Q103" s="28">
        <f t="shared" si="26"/>
        <v>0</v>
      </c>
      <c r="R103" s="29">
        <f t="shared" si="27"/>
        <v>0</v>
      </c>
      <c r="S103" s="30"/>
      <c r="T103" s="31">
        <f t="shared" si="24"/>
        <v>10</v>
      </c>
      <c r="U103" s="32">
        <f t="shared" si="24"/>
        <v>10</v>
      </c>
      <c r="V103" s="32">
        <f t="shared" si="24"/>
        <v>0</v>
      </c>
      <c r="W103" s="32">
        <f t="shared" si="24"/>
        <v>0</v>
      </c>
    </row>
    <row r="104" spans="1:189" s="84" customFormat="1" ht="25.5" hidden="1" x14ac:dyDescent="0.25">
      <c r="A104" s="18" t="s">
        <v>1655</v>
      </c>
      <c r="B104" s="35" t="s">
        <v>1533</v>
      </c>
      <c r="C104" s="18" t="s">
        <v>1581</v>
      </c>
      <c r="D104" s="18" t="s">
        <v>1574</v>
      </c>
      <c r="E104" s="20">
        <v>10</v>
      </c>
      <c r="F104" s="21">
        <v>10</v>
      </c>
      <c r="G104" s="21"/>
      <c r="H104" s="18"/>
      <c r="I104" s="23" t="s">
        <v>31</v>
      </c>
      <c r="J104" s="23"/>
      <c r="K104" s="33">
        <v>40544</v>
      </c>
      <c r="L104" s="18"/>
      <c r="M104" s="24">
        <v>6</v>
      </c>
      <c r="N104" s="25">
        <v>4</v>
      </c>
      <c r="O104" s="26">
        <f t="shared" si="25"/>
        <v>10</v>
      </c>
      <c r="P104" s="27">
        <f t="shared" si="19"/>
        <v>10</v>
      </c>
      <c r="Q104" s="28">
        <f t="shared" si="26"/>
        <v>0</v>
      </c>
      <c r="R104" s="29">
        <f t="shared" si="27"/>
        <v>0</v>
      </c>
      <c r="S104" s="30"/>
      <c r="T104" s="31">
        <f t="shared" si="24"/>
        <v>10</v>
      </c>
      <c r="U104" s="32">
        <f t="shared" si="24"/>
        <v>10</v>
      </c>
      <c r="V104" s="32">
        <f t="shared" si="24"/>
        <v>0</v>
      </c>
      <c r="W104" s="32">
        <f t="shared" si="24"/>
        <v>0</v>
      </c>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row>
    <row r="105" spans="1:189" s="84" customFormat="1" ht="25.5" hidden="1" x14ac:dyDescent="0.25">
      <c r="A105" s="18" t="s">
        <v>1656</v>
      </c>
      <c r="B105" s="35" t="s">
        <v>1533</v>
      </c>
      <c r="C105" s="18" t="s">
        <v>1573</v>
      </c>
      <c r="D105" s="18" t="s">
        <v>1574</v>
      </c>
      <c r="E105" s="20">
        <v>30.64</v>
      </c>
      <c r="F105" s="21">
        <v>30.64</v>
      </c>
      <c r="G105" s="21"/>
      <c r="H105" s="18"/>
      <c r="I105" s="23" t="s">
        <v>31</v>
      </c>
      <c r="J105" s="23"/>
      <c r="K105" s="33">
        <v>40544</v>
      </c>
      <c r="L105" s="18"/>
      <c r="M105" s="24">
        <v>6</v>
      </c>
      <c r="N105" s="25">
        <v>4</v>
      </c>
      <c r="O105" s="26">
        <f t="shared" si="25"/>
        <v>30.64</v>
      </c>
      <c r="P105" s="27">
        <f t="shared" si="19"/>
        <v>30.64</v>
      </c>
      <c r="Q105" s="28">
        <f t="shared" si="26"/>
        <v>0</v>
      </c>
      <c r="R105" s="29">
        <f t="shared" si="27"/>
        <v>0</v>
      </c>
      <c r="S105" s="30"/>
      <c r="T105" s="31">
        <f t="shared" si="24"/>
        <v>30.64</v>
      </c>
      <c r="U105" s="32">
        <f t="shared" si="24"/>
        <v>30.64</v>
      </c>
      <c r="V105" s="32">
        <f t="shared" si="24"/>
        <v>0</v>
      </c>
      <c r="W105" s="32">
        <f t="shared" si="24"/>
        <v>0</v>
      </c>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row>
    <row r="106" spans="1:189" s="84" customFormat="1" ht="25.5" hidden="1" x14ac:dyDescent="0.25">
      <c r="A106" s="18" t="s">
        <v>1656</v>
      </c>
      <c r="B106" s="35" t="s">
        <v>1533</v>
      </c>
      <c r="C106" s="18" t="s">
        <v>1575</v>
      </c>
      <c r="D106" s="18" t="s">
        <v>1574</v>
      </c>
      <c r="E106" s="20">
        <v>18.78</v>
      </c>
      <c r="F106" s="21">
        <v>18.78</v>
      </c>
      <c r="G106" s="21"/>
      <c r="H106" s="18"/>
      <c r="I106" s="23" t="s">
        <v>31</v>
      </c>
      <c r="J106" s="23"/>
      <c r="K106" s="33">
        <v>40544</v>
      </c>
      <c r="L106" s="18"/>
      <c r="M106" s="24">
        <v>6</v>
      </c>
      <c r="N106" s="25">
        <v>4</v>
      </c>
      <c r="O106" s="26">
        <f t="shared" si="25"/>
        <v>18.78</v>
      </c>
      <c r="P106" s="27">
        <f t="shared" si="19"/>
        <v>18.78</v>
      </c>
      <c r="Q106" s="28">
        <f t="shared" si="26"/>
        <v>0</v>
      </c>
      <c r="R106" s="29">
        <f t="shared" si="27"/>
        <v>0</v>
      </c>
      <c r="S106" s="30"/>
      <c r="T106" s="31">
        <f t="shared" si="24"/>
        <v>18.78</v>
      </c>
      <c r="U106" s="32">
        <f t="shared" si="24"/>
        <v>18.78</v>
      </c>
      <c r="V106" s="32">
        <f t="shared" si="24"/>
        <v>0</v>
      </c>
      <c r="W106" s="32">
        <f t="shared" si="24"/>
        <v>0</v>
      </c>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row>
    <row r="107" spans="1:189" s="84" customFormat="1" ht="25.5" hidden="1" x14ac:dyDescent="0.25">
      <c r="A107" s="18" t="s">
        <v>1656</v>
      </c>
      <c r="B107" s="35" t="s">
        <v>1533</v>
      </c>
      <c r="C107" s="18" t="s">
        <v>1576</v>
      </c>
      <c r="D107" s="18" t="s">
        <v>1574</v>
      </c>
      <c r="E107" s="20">
        <v>14</v>
      </c>
      <c r="F107" s="21">
        <v>14</v>
      </c>
      <c r="G107" s="21"/>
      <c r="H107" s="18"/>
      <c r="I107" s="23" t="s">
        <v>31</v>
      </c>
      <c r="J107" s="23"/>
      <c r="K107" s="33">
        <v>40544</v>
      </c>
      <c r="L107" s="18"/>
      <c r="M107" s="24">
        <v>6</v>
      </c>
      <c r="N107" s="25">
        <v>4</v>
      </c>
      <c r="O107" s="26">
        <f t="shared" si="25"/>
        <v>14</v>
      </c>
      <c r="P107" s="27">
        <f t="shared" si="19"/>
        <v>14</v>
      </c>
      <c r="Q107" s="28">
        <f t="shared" si="26"/>
        <v>0</v>
      </c>
      <c r="R107" s="29">
        <f t="shared" si="27"/>
        <v>0</v>
      </c>
      <c r="S107" s="30"/>
      <c r="T107" s="31">
        <f t="shared" si="24"/>
        <v>14</v>
      </c>
      <c r="U107" s="32">
        <f t="shared" si="24"/>
        <v>14</v>
      </c>
      <c r="V107" s="32">
        <f t="shared" si="24"/>
        <v>0</v>
      </c>
      <c r="W107" s="32">
        <f t="shared" si="24"/>
        <v>0</v>
      </c>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row>
    <row r="108" spans="1:189" s="84" customFormat="1" ht="25.5" hidden="1" x14ac:dyDescent="0.25">
      <c r="A108" s="18" t="s">
        <v>1656</v>
      </c>
      <c r="B108" s="35" t="s">
        <v>1533</v>
      </c>
      <c r="C108" s="18" t="s">
        <v>1577</v>
      </c>
      <c r="D108" s="18" t="s">
        <v>1574</v>
      </c>
      <c r="E108" s="20">
        <v>8</v>
      </c>
      <c r="F108" s="21">
        <v>8</v>
      </c>
      <c r="G108" s="21"/>
      <c r="H108" s="18"/>
      <c r="I108" s="23" t="s">
        <v>31</v>
      </c>
      <c r="J108" s="23"/>
      <c r="K108" s="33">
        <v>40544</v>
      </c>
      <c r="L108" s="18"/>
      <c r="M108" s="24">
        <v>6</v>
      </c>
      <c r="N108" s="25">
        <v>4</v>
      </c>
      <c r="O108" s="26">
        <f t="shared" si="25"/>
        <v>8</v>
      </c>
      <c r="P108" s="27">
        <f t="shared" si="19"/>
        <v>8</v>
      </c>
      <c r="Q108" s="28">
        <f t="shared" si="26"/>
        <v>0</v>
      </c>
      <c r="R108" s="29">
        <f t="shared" si="27"/>
        <v>0</v>
      </c>
      <c r="S108" s="30"/>
      <c r="T108" s="31">
        <f t="shared" si="24"/>
        <v>8</v>
      </c>
      <c r="U108" s="32">
        <f t="shared" si="24"/>
        <v>8</v>
      </c>
      <c r="V108" s="32">
        <f t="shared" si="24"/>
        <v>0</v>
      </c>
      <c r="W108" s="32">
        <f t="shared" si="24"/>
        <v>0</v>
      </c>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row>
    <row r="109" spans="1:189" s="84" customFormat="1" ht="25.5" hidden="1" x14ac:dyDescent="0.25">
      <c r="A109" s="18" t="s">
        <v>1656</v>
      </c>
      <c r="B109" s="35" t="s">
        <v>1533</v>
      </c>
      <c r="C109" s="18" t="s">
        <v>1578</v>
      </c>
      <c r="D109" s="18" t="s">
        <v>1574</v>
      </c>
      <c r="E109" s="20">
        <v>21.5</v>
      </c>
      <c r="F109" s="21">
        <v>21.5</v>
      </c>
      <c r="G109" s="21"/>
      <c r="H109" s="18"/>
      <c r="I109" s="23" t="s">
        <v>31</v>
      </c>
      <c r="J109" s="23"/>
      <c r="K109" s="33">
        <v>40544</v>
      </c>
      <c r="L109" s="18"/>
      <c r="M109" s="24">
        <v>6</v>
      </c>
      <c r="N109" s="25">
        <v>4</v>
      </c>
      <c r="O109" s="26">
        <f t="shared" si="25"/>
        <v>21.5</v>
      </c>
      <c r="P109" s="27">
        <f t="shared" si="19"/>
        <v>21.5</v>
      </c>
      <c r="Q109" s="28">
        <f t="shared" si="26"/>
        <v>0</v>
      </c>
      <c r="R109" s="29">
        <f t="shared" si="27"/>
        <v>0</v>
      </c>
      <c r="S109" s="30"/>
      <c r="T109" s="31">
        <f t="shared" si="24"/>
        <v>21.5</v>
      </c>
      <c r="U109" s="32">
        <f t="shared" si="24"/>
        <v>21.5</v>
      </c>
      <c r="V109" s="32">
        <f t="shared" si="24"/>
        <v>0</v>
      </c>
      <c r="W109" s="32">
        <f t="shared" si="24"/>
        <v>0</v>
      </c>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row>
    <row r="110" spans="1:189" s="84" customFormat="1" ht="25.5" hidden="1" x14ac:dyDescent="0.25">
      <c r="A110" s="18" t="s">
        <v>1656</v>
      </c>
      <c r="B110" s="35" t="s">
        <v>1533</v>
      </c>
      <c r="C110" s="18" t="s">
        <v>1579</v>
      </c>
      <c r="D110" s="18" t="s">
        <v>1574</v>
      </c>
      <c r="E110" s="20">
        <v>14.34</v>
      </c>
      <c r="F110" s="21">
        <v>14.34</v>
      </c>
      <c r="G110" s="21"/>
      <c r="H110" s="18"/>
      <c r="I110" s="23" t="s">
        <v>31</v>
      </c>
      <c r="J110" s="23"/>
      <c r="K110" s="33">
        <v>40544</v>
      </c>
      <c r="L110" s="18"/>
      <c r="M110" s="24">
        <v>6</v>
      </c>
      <c r="N110" s="25">
        <v>4</v>
      </c>
      <c r="O110" s="26">
        <f t="shared" si="25"/>
        <v>14.34</v>
      </c>
      <c r="P110" s="27">
        <f t="shared" si="19"/>
        <v>14.34</v>
      </c>
      <c r="Q110" s="28">
        <f t="shared" si="26"/>
        <v>0</v>
      </c>
      <c r="R110" s="29">
        <f t="shared" si="27"/>
        <v>0</v>
      </c>
      <c r="S110" s="30"/>
      <c r="T110" s="31">
        <f t="shared" si="24"/>
        <v>14.34</v>
      </c>
      <c r="U110" s="32">
        <f t="shared" si="24"/>
        <v>14.34</v>
      </c>
      <c r="V110" s="32">
        <f t="shared" si="24"/>
        <v>0</v>
      </c>
      <c r="W110" s="32">
        <f t="shared" si="24"/>
        <v>0</v>
      </c>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row>
    <row r="111" spans="1:189" s="84" customFormat="1" ht="25.5" hidden="1" x14ac:dyDescent="0.25">
      <c r="A111" s="18" t="s">
        <v>1656</v>
      </c>
      <c r="B111" s="35" t="s">
        <v>1533</v>
      </c>
      <c r="C111" s="18" t="s">
        <v>1580</v>
      </c>
      <c r="D111" s="18" t="s">
        <v>1574</v>
      </c>
      <c r="E111" s="20">
        <v>11</v>
      </c>
      <c r="F111" s="21">
        <v>11</v>
      </c>
      <c r="G111" s="21"/>
      <c r="H111" s="18"/>
      <c r="I111" s="23" t="s">
        <v>31</v>
      </c>
      <c r="J111" s="23"/>
      <c r="K111" s="33">
        <v>40544</v>
      </c>
      <c r="L111" s="18"/>
      <c r="M111" s="24">
        <v>6</v>
      </c>
      <c r="N111" s="25">
        <v>4</v>
      </c>
      <c r="O111" s="26">
        <f t="shared" si="25"/>
        <v>11</v>
      </c>
      <c r="P111" s="27">
        <f t="shared" si="19"/>
        <v>11</v>
      </c>
      <c r="Q111" s="28">
        <f t="shared" si="26"/>
        <v>0</v>
      </c>
      <c r="R111" s="29">
        <f t="shared" si="27"/>
        <v>0</v>
      </c>
      <c r="S111" s="30"/>
      <c r="T111" s="31">
        <f t="shared" si="24"/>
        <v>11</v>
      </c>
      <c r="U111" s="32">
        <f t="shared" si="24"/>
        <v>11</v>
      </c>
      <c r="V111" s="32">
        <f t="shared" si="24"/>
        <v>0</v>
      </c>
      <c r="W111" s="32">
        <f t="shared" si="24"/>
        <v>0</v>
      </c>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row>
    <row r="112" spans="1:189" s="84" customFormat="1" ht="25.5" hidden="1" x14ac:dyDescent="0.25">
      <c r="A112" s="18" t="s">
        <v>1656</v>
      </c>
      <c r="B112" s="35" t="s">
        <v>1533</v>
      </c>
      <c r="C112" s="18" t="s">
        <v>1581</v>
      </c>
      <c r="D112" s="18" t="s">
        <v>1574</v>
      </c>
      <c r="E112" s="20">
        <v>12</v>
      </c>
      <c r="F112" s="21">
        <v>12</v>
      </c>
      <c r="G112" s="21"/>
      <c r="H112" s="18"/>
      <c r="I112" s="23" t="s">
        <v>31</v>
      </c>
      <c r="J112" s="23"/>
      <c r="K112" s="33">
        <v>40544</v>
      </c>
      <c r="L112" s="18"/>
      <c r="M112" s="24">
        <v>6</v>
      </c>
      <c r="N112" s="25">
        <v>4</v>
      </c>
      <c r="O112" s="26">
        <f t="shared" si="25"/>
        <v>12</v>
      </c>
      <c r="P112" s="27">
        <f t="shared" si="19"/>
        <v>12</v>
      </c>
      <c r="Q112" s="28">
        <f t="shared" si="26"/>
        <v>0</v>
      </c>
      <c r="R112" s="29">
        <f t="shared" si="27"/>
        <v>0</v>
      </c>
      <c r="S112" s="30"/>
      <c r="T112" s="31">
        <f t="shared" si="24"/>
        <v>12</v>
      </c>
      <c r="U112" s="32">
        <f t="shared" si="24"/>
        <v>12</v>
      </c>
      <c r="V112" s="32">
        <f t="shared" si="24"/>
        <v>0</v>
      </c>
      <c r="W112" s="32">
        <f t="shared" si="24"/>
        <v>0</v>
      </c>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row>
    <row r="113" spans="1:111" s="84" customFormat="1" ht="25.5" hidden="1" x14ac:dyDescent="0.25">
      <c r="A113" s="18" t="s">
        <v>1657</v>
      </c>
      <c r="B113" s="35" t="s">
        <v>1533</v>
      </c>
      <c r="C113" s="18" t="s">
        <v>1658</v>
      </c>
      <c r="D113" s="18" t="s">
        <v>1659</v>
      </c>
      <c r="E113" s="20">
        <v>1</v>
      </c>
      <c r="F113" s="62">
        <v>1</v>
      </c>
      <c r="G113" s="21"/>
      <c r="H113" s="18"/>
      <c r="I113" s="23" t="s">
        <v>31</v>
      </c>
      <c r="J113" s="23"/>
      <c r="K113" s="33">
        <v>40544</v>
      </c>
      <c r="L113" s="18"/>
      <c r="M113" s="24">
        <v>6</v>
      </c>
      <c r="N113" s="25">
        <v>4</v>
      </c>
      <c r="O113" s="26">
        <f t="shared" si="25"/>
        <v>1</v>
      </c>
      <c r="P113" s="27">
        <f t="shared" si="19"/>
        <v>1</v>
      </c>
      <c r="Q113" s="28">
        <f t="shared" si="26"/>
        <v>0</v>
      </c>
      <c r="R113" s="29">
        <f t="shared" si="27"/>
        <v>0</v>
      </c>
      <c r="S113" s="30"/>
      <c r="T113" s="31">
        <f t="shared" si="24"/>
        <v>1</v>
      </c>
      <c r="U113" s="32">
        <f t="shared" si="24"/>
        <v>1</v>
      </c>
      <c r="V113" s="32">
        <f t="shared" si="24"/>
        <v>0</v>
      </c>
      <c r="W113" s="32">
        <f t="shared" si="24"/>
        <v>0</v>
      </c>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row>
    <row r="114" spans="1:111" s="84" customFormat="1" ht="25.5" hidden="1" x14ac:dyDescent="0.25">
      <c r="A114" s="18" t="s">
        <v>1657</v>
      </c>
      <c r="B114" s="35" t="s">
        <v>1533</v>
      </c>
      <c r="C114" s="18" t="s">
        <v>1660</v>
      </c>
      <c r="D114" s="18" t="s">
        <v>1659</v>
      </c>
      <c r="E114" s="20">
        <v>5</v>
      </c>
      <c r="F114" s="117">
        <v>5</v>
      </c>
      <c r="G114" s="21"/>
      <c r="H114" s="18"/>
      <c r="I114" s="23" t="s">
        <v>31</v>
      </c>
      <c r="J114" s="23"/>
      <c r="K114" s="33">
        <v>40544</v>
      </c>
      <c r="L114" s="18"/>
      <c r="M114" s="24">
        <v>6</v>
      </c>
      <c r="N114" s="25">
        <v>4</v>
      </c>
      <c r="O114" s="26">
        <f t="shared" si="25"/>
        <v>5</v>
      </c>
      <c r="P114" s="27">
        <f t="shared" si="19"/>
        <v>5</v>
      </c>
      <c r="Q114" s="28">
        <f t="shared" si="26"/>
        <v>0</v>
      </c>
      <c r="R114" s="29">
        <f t="shared" si="27"/>
        <v>0</v>
      </c>
      <c r="S114" s="30"/>
      <c r="T114" s="31">
        <f t="shared" si="24"/>
        <v>5</v>
      </c>
      <c r="U114" s="32">
        <f t="shared" si="24"/>
        <v>5</v>
      </c>
      <c r="V114" s="32">
        <f t="shared" si="24"/>
        <v>0</v>
      </c>
      <c r="W114" s="32">
        <f t="shared" si="24"/>
        <v>0</v>
      </c>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row>
    <row r="115" spans="1:111" s="84" customFormat="1" ht="25.5" hidden="1" x14ac:dyDescent="0.25">
      <c r="A115" s="18" t="s">
        <v>1657</v>
      </c>
      <c r="B115" s="35" t="s">
        <v>1533</v>
      </c>
      <c r="C115" s="18" t="s">
        <v>1661</v>
      </c>
      <c r="D115" s="18" t="s">
        <v>1659</v>
      </c>
      <c r="E115" s="20">
        <v>4.5</v>
      </c>
      <c r="F115" s="117">
        <v>4.5</v>
      </c>
      <c r="G115" s="21"/>
      <c r="H115" s="18"/>
      <c r="I115" s="23" t="s">
        <v>31</v>
      </c>
      <c r="J115" s="23"/>
      <c r="K115" s="33">
        <v>40544</v>
      </c>
      <c r="L115" s="18"/>
      <c r="M115" s="24">
        <v>6</v>
      </c>
      <c r="N115" s="25">
        <v>4</v>
      </c>
      <c r="O115" s="26">
        <f t="shared" si="25"/>
        <v>4.5</v>
      </c>
      <c r="P115" s="27">
        <f t="shared" si="19"/>
        <v>4.5</v>
      </c>
      <c r="Q115" s="28">
        <f t="shared" si="26"/>
        <v>0</v>
      </c>
      <c r="R115" s="29">
        <f t="shared" si="27"/>
        <v>0</v>
      </c>
      <c r="S115" s="30"/>
      <c r="T115" s="31">
        <f t="shared" si="24"/>
        <v>4.5</v>
      </c>
      <c r="U115" s="32">
        <f t="shared" si="24"/>
        <v>4.5</v>
      </c>
      <c r="V115" s="32">
        <f t="shared" si="24"/>
        <v>0</v>
      </c>
      <c r="W115" s="32">
        <f t="shared" si="24"/>
        <v>0</v>
      </c>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row>
    <row r="116" spans="1:111" s="84" customFormat="1" ht="25.5" hidden="1" x14ac:dyDescent="0.25">
      <c r="A116" s="18" t="s">
        <v>1657</v>
      </c>
      <c r="B116" s="35" t="s">
        <v>1533</v>
      </c>
      <c r="C116" s="18" t="s">
        <v>1662</v>
      </c>
      <c r="D116" s="18" t="s">
        <v>1659</v>
      </c>
      <c r="E116" s="20">
        <v>3</v>
      </c>
      <c r="F116" s="117">
        <v>3</v>
      </c>
      <c r="G116" s="21"/>
      <c r="H116" s="18"/>
      <c r="I116" s="23" t="s">
        <v>31</v>
      </c>
      <c r="J116" s="23"/>
      <c r="K116" s="33">
        <v>40544</v>
      </c>
      <c r="L116" s="18"/>
      <c r="M116" s="24">
        <v>6</v>
      </c>
      <c r="N116" s="25">
        <v>4</v>
      </c>
      <c r="O116" s="26">
        <f t="shared" si="25"/>
        <v>3</v>
      </c>
      <c r="P116" s="27">
        <f t="shared" si="19"/>
        <v>3</v>
      </c>
      <c r="Q116" s="28">
        <f t="shared" si="26"/>
        <v>0</v>
      </c>
      <c r="R116" s="29">
        <f t="shared" si="27"/>
        <v>0</v>
      </c>
      <c r="S116" s="30"/>
      <c r="T116" s="31">
        <f t="shared" si="24"/>
        <v>3</v>
      </c>
      <c r="U116" s="32">
        <f t="shared" si="24"/>
        <v>3</v>
      </c>
      <c r="V116" s="32">
        <f t="shared" si="24"/>
        <v>0</v>
      </c>
      <c r="W116" s="32">
        <f t="shared" si="24"/>
        <v>0</v>
      </c>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row>
    <row r="117" spans="1:111" s="84" customFormat="1" ht="25.5" hidden="1" x14ac:dyDescent="0.25">
      <c r="A117" s="18" t="s">
        <v>1657</v>
      </c>
      <c r="B117" s="35" t="s">
        <v>1533</v>
      </c>
      <c r="C117" s="18" t="s">
        <v>1663</v>
      </c>
      <c r="D117" s="18" t="s">
        <v>1659</v>
      </c>
      <c r="E117" s="20">
        <v>2.5</v>
      </c>
      <c r="F117" s="62">
        <v>2.5</v>
      </c>
      <c r="G117" s="21"/>
      <c r="H117" s="18"/>
      <c r="I117" s="23" t="s">
        <v>31</v>
      </c>
      <c r="J117" s="23"/>
      <c r="K117" s="33">
        <v>40544</v>
      </c>
      <c r="L117" s="18"/>
      <c r="M117" s="24">
        <v>6</v>
      </c>
      <c r="N117" s="25">
        <v>4</v>
      </c>
      <c r="O117" s="26">
        <f t="shared" si="25"/>
        <v>2.5</v>
      </c>
      <c r="P117" s="27">
        <f t="shared" si="19"/>
        <v>2.5</v>
      </c>
      <c r="Q117" s="28">
        <f t="shared" si="26"/>
        <v>0</v>
      </c>
      <c r="R117" s="29">
        <f t="shared" si="27"/>
        <v>0</v>
      </c>
      <c r="S117" s="30"/>
      <c r="T117" s="31">
        <f t="shared" si="24"/>
        <v>2.5</v>
      </c>
      <c r="U117" s="32">
        <f t="shared" si="24"/>
        <v>2.5</v>
      </c>
      <c r="V117" s="32">
        <f t="shared" si="24"/>
        <v>0</v>
      </c>
      <c r="W117" s="32">
        <f t="shared" si="24"/>
        <v>0</v>
      </c>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row>
    <row r="118" spans="1:111" s="84" customFormat="1" ht="25.5" hidden="1" x14ac:dyDescent="0.25">
      <c r="A118" s="18" t="s">
        <v>1657</v>
      </c>
      <c r="B118" s="35" t="s">
        <v>1533</v>
      </c>
      <c r="C118" s="18" t="s">
        <v>1664</v>
      </c>
      <c r="D118" s="18" t="s">
        <v>1659</v>
      </c>
      <c r="E118" s="73">
        <v>5.5</v>
      </c>
      <c r="F118" s="117">
        <v>5.5</v>
      </c>
      <c r="G118" s="21"/>
      <c r="H118" s="18"/>
      <c r="I118" s="23" t="s">
        <v>31</v>
      </c>
      <c r="J118" s="23"/>
      <c r="K118" s="33">
        <v>40544</v>
      </c>
      <c r="L118" s="18"/>
      <c r="M118" s="24">
        <v>6</v>
      </c>
      <c r="N118" s="25">
        <v>4</v>
      </c>
      <c r="O118" s="26">
        <f t="shared" si="25"/>
        <v>5.5</v>
      </c>
      <c r="P118" s="27">
        <f t="shared" si="19"/>
        <v>5.5</v>
      </c>
      <c r="Q118" s="28">
        <f t="shared" si="26"/>
        <v>0</v>
      </c>
      <c r="R118" s="29">
        <f t="shared" si="27"/>
        <v>0</v>
      </c>
      <c r="S118" s="30"/>
      <c r="T118" s="31">
        <f t="shared" si="24"/>
        <v>5.5</v>
      </c>
      <c r="U118" s="32">
        <f t="shared" si="24"/>
        <v>5.5</v>
      </c>
      <c r="V118" s="32">
        <f t="shared" si="24"/>
        <v>0</v>
      </c>
      <c r="W118" s="32">
        <f t="shared" si="24"/>
        <v>0</v>
      </c>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row>
    <row r="119" spans="1:111" s="84" customFormat="1" ht="25.5" hidden="1" x14ac:dyDescent="0.25">
      <c r="A119" s="18" t="s">
        <v>1657</v>
      </c>
      <c r="B119" s="35" t="s">
        <v>1533</v>
      </c>
      <c r="C119" s="18" t="s">
        <v>1665</v>
      </c>
      <c r="D119" s="18" t="s">
        <v>1659</v>
      </c>
      <c r="E119" s="20">
        <v>3.5</v>
      </c>
      <c r="F119" s="117">
        <v>3.5</v>
      </c>
      <c r="G119" s="21"/>
      <c r="H119" s="18"/>
      <c r="I119" s="23" t="s">
        <v>31</v>
      </c>
      <c r="J119" s="23"/>
      <c r="K119" s="33">
        <v>40544</v>
      </c>
      <c r="L119" s="18"/>
      <c r="M119" s="24">
        <v>6</v>
      </c>
      <c r="N119" s="25">
        <v>4</v>
      </c>
      <c r="O119" s="26">
        <f t="shared" si="25"/>
        <v>3.5</v>
      </c>
      <c r="P119" s="27">
        <f t="shared" si="19"/>
        <v>3.5</v>
      </c>
      <c r="Q119" s="28">
        <f t="shared" si="26"/>
        <v>0</v>
      </c>
      <c r="R119" s="29">
        <f t="shared" si="27"/>
        <v>0</v>
      </c>
      <c r="S119" s="30"/>
      <c r="T119" s="31">
        <f t="shared" si="24"/>
        <v>3.5</v>
      </c>
      <c r="U119" s="32">
        <f t="shared" si="24"/>
        <v>3.5</v>
      </c>
      <c r="V119" s="32">
        <f t="shared" si="24"/>
        <v>0</v>
      </c>
      <c r="W119" s="32">
        <f t="shared" si="24"/>
        <v>0</v>
      </c>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18"/>
      <c r="DD119" s="18"/>
      <c r="DE119" s="18"/>
      <c r="DF119" s="18"/>
      <c r="DG119" s="18"/>
    </row>
    <row r="120" spans="1:111" s="84" customFormat="1" ht="25.5" hidden="1" x14ac:dyDescent="0.25">
      <c r="A120" s="18" t="s">
        <v>1657</v>
      </c>
      <c r="B120" s="35" t="s">
        <v>1533</v>
      </c>
      <c r="C120" s="18" t="s">
        <v>1666</v>
      </c>
      <c r="D120" s="18" t="s">
        <v>1659</v>
      </c>
      <c r="E120" s="20">
        <v>6</v>
      </c>
      <c r="F120" s="62">
        <v>6</v>
      </c>
      <c r="G120" s="21"/>
      <c r="H120" s="18"/>
      <c r="I120" s="23" t="s">
        <v>31</v>
      </c>
      <c r="J120" s="23"/>
      <c r="K120" s="33">
        <v>40544</v>
      </c>
      <c r="L120" s="18"/>
      <c r="M120" s="24">
        <v>6</v>
      </c>
      <c r="N120" s="25">
        <v>4</v>
      </c>
      <c r="O120" s="26">
        <f t="shared" si="25"/>
        <v>6</v>
      </c>
      <c r="P120" s="27">
        <f t="shared" si="19"/>
        <v>6</v>
      </c>
      <c r="Q120" s="28">
        <f t="shared" si="26"/>
        <v>0</v>
      </c>
      <c r="R120" s="29">
        <f t="shared" si="27"/>
        <v>0</v>
      </c>
      <c r="S120" s="30"/>
      <c r="T120" s="31">
        <f t="shared" si="24"/>
        <v>6</v>
      </c>
      <c r="U120" s="32">
        <f t="shared" si="24"/>
        <v>6</v>
      </c>
      <c r="V120" s="32">
        <f t="shared" si="24"/>
        <v>0</v>
      </c>
      <c r="W120" s="32">
        <f t="shared" si="24"/>
        <v>0</v>
      </c>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row>
    <row r="121" spans="1:111" s="39" customFormat="1" ht="25.5" hidden="1" x14ac:dyDescent="0.25">
      <c r="A121" s="18" t="s">
        <v>1667</v>
      </c>
      <c r="B121" s="35" t="s">
        <v>1533</v>
      </c>
      <c r="C121" s="18" t="s">
        <v>1668</v>
      </c>
      <c r="D121" s="18" t="s">
        <v>1535</v>
      </c>
      <c r="E121" s="20">
        <v>700</v>
      </c>
      <c r="F121" s="62"/>
      <c r="G121" s="21"/>
      <c r="H121" s="18"/>
      <c r="I121" s="23" t="s">
        <v>31</v>
      </c>
      <c r="J121" s="23"/>
      <c r="K121" s="33">
        <v>40544</v>
      </c>
      <c r="L121" s="18"/>
      <c r="M121" s="24">
        <v>6</v>
      </c>
      <c r="N121" s="23">
        <v>1</v>
      </c>
      <c r="O121" s="26">
        <f t="shared" si="25"/>
        <v>716.94</v>
      </c>
      <c r="P121" s="27">
        <f t="shared" si="19"/>
        <v>716.94979999999998</v>
      </c>
      <c r="Q121" s="28">
        <f t="shared" si="26"/>
        <v>16.940000000000055</v>
      </c>
      <c r="R121" s="29">
        <f t="shared" si="27"/>
        <v>2.4200000000000079E-2</v>
      </c>
      <c r="S121" s="30"/>
      <c r="T121" s="47">
        <f t="shared" ref="T121:T137" si="28">IF(N121=1,ROUND(P121*$X$1*100,2)/100,P121)</f>
        <v>725.90589999999997</v>
      </c>
      <c r="U121" s="39">
        <f t="shared" ref="U121:U137" si="29">IF(N121=1,INT(P121*$X$1*1000)/1000,P121)</f>
        <v>725.90499999999997</v>
      </c>
      <c r="V121" s="48">
        <f t="shared" ref="V121:V137" si="30">U121-P121</f>
        <v>8.9551999999999907</v>
      </c>
      <c r="W121" s="49">
        <f t="shared" ref="W121:W137" si="31">IF(P121&lt;&gt;0,V121/P121,0)</f>
        <v>1.2490693211714391E-2</v>
      </c>
    </row>
    <row r="122" spans="1:111" s="39" customFormat="1" ht="38.25" hidden="1" x14ac:dyDescent="0.25">
      <c r="A122" s="18" t="s">
        <v>1667</v>
      </c>
      <c r="B122" s="35" t="s">
        <v>1533</v>
      </c>
      <c r="C122" s="18" t="s">
        <v>1669</v>
      </c>
      <c r="D122" s="18" t="s">
        <v>1535</v>
      </c>
      <c r="E122" s="20">
        <v>175</v>
      </c>
      <c r="F122" s="62"/>
      <c r="G122" s="21"/>
      <c r="H122" s="18"/>
      <c r="I122" s="23" t="s">
        <v>31</v>
      </c>
      <c r="J122" s="23"/>
      <c r="K122" s="33">
        <v>40544</v>
      </c>
      <c r="L122" s="18"/>
      <c r="M122" s="24">
        <v>6</v>
      </c>
      <c r="N122" s="23">
        <v>1</v>
      </c>
      <c r="O122" s="26">
        <f t="shared" si="25"/>
        <v>179.23</v>
      </c>
      <c r="P122" s="27">
        <f t="shared" si="19"/>
        <v>179.23740000000001</v>
      </c>
      <c r="Q122" s="28">
        <f t="shared" si="26"/>
        <v>4.2299999999999898</v>
      </c>
      <c r="R122" s="29">
        <f t="shared" si="27"/>
        <v>2.4171428571428514E-2</v>
      </c>
      <c r="S122" s="30"/>
      <c r="T122" s="47">
        <f t="shared" si="28"/>
        <v>181.47639999999998</v>
      </c>
      <c r="U122" s="39">
        <f t="shared" si="29"/>
        <v>181.476</v>
      </c>
      <c r="V122" s="48">
        <f t="shared" si="30"/>
        <v>2.238599999999991</v>
      </c>
      <c r="W122" s="49">
        <f t="shared" si="31"/>
        <v>1.2489580857566506E-2</v>
      </c>
    </row>
    <row r="123" spans="1:111" s="39" customFormat="1" ht="38.25" hidden="1" x14ac:dyDescent="0.25">
      <c r="A123" s="18" t="s">
        <v>1667</v>
      </c>
      <c r="B123" s="35" t="s">
        <v>1533</v>
      </c>
      <c r="C123" s="18" t="s">
        <v>1670</v>
      </c>
      <c r="D123" s="18" t="s">
        <v>1535</v>
      </c>
      <c r="E123" s="20">
        <v>175</v>
      </c>
      <c r="F123" s="62"/>
      <c r="G123" s="21"/>
      <c r="H123" s="18"/>
      <c r="I123" s="23" t="s">
        <v>31</v>
      </c>
      <c r="J123" s="23"/>
      <c r="K123" s="33">
        <v>40544</v>
      </c>
      <c r="L123" s="18"/>
      <c r="M123" s="24">
        <v>6</v>
      </c>
      <c r="N123" s="23">
        <v>1</v>
      </c>
      <c r="O123" s="26">
        <f t="shared" si="25"/>
        <v>179.23</v>
      </c>
      <c r="P123" s="27">
        <f t="shared" si="19"/>
        <v>179.23740000000001</v>
      </c>
      <c r="Q123" s="28">
        <f t="shared" si="26"/>
        <v>4.2299999999999898</v>
      </c>
      <c r="R123" s="29">
        <f t="shared" si="27"/>
        <v>2.4171428571428514E-2</v>
      </c>
      <c r="S123" s="30"/>
      <c r="T123" s="47">
        <f t="shared" si="28"/>
        <v>181.47639999999998</v>
      </c>
      <c r="U123" s="39">
        <f t="shared" si="29"/>
        <v>181.476</v>
      </c>
      <c r="V123" s="48">
        <f t="shared" si="30"/>
        <v>2.238599999999991</v>
      </c>
      <c r="W123" s="49">
        <f t="shared" si="31"/>
        <v>1.2489580857566506E-2</v>
      </c>
    </row>
    <row r="124" spans="1:111" s="39" customFormat="1" ht="25.5" hidden="1" x14ac:dyDescent="0.25">
      <c r="A124" s="18" t="s">
        <v>1667</v>
      </c>
      <c r="B124" s="35" t="s">
        <v>1533</v>
      </c>
      <c r="C124" s="18" t="s">
        <v>1671</v>
      </c>
      <c r="D124" s="18" t="s">
        <v>1535</v>
      </c>
      <c r="E124" s="20">
        <v>350</v>
      </c>
      <c r="F124" s="62"/>
      <c r="G124" s="21"/>
      <c r="H124" s="18"/>
      <c r="I124" s="23" t="s">
        <v>31</v>
      </c>
      <c r="J124" s="23"/>
      <c r="K124" s="33">
        <v>40544</v>
      </c>
      <c r="L124" s="18"/>
      <c r="M124" s="24">
        <v>6</v>
      </c>
      <c r="N124" s="23">
        <v>1</v>
      </c>
      <c r="O124" s="26">
        <f t="shared" si="25"/>
        <v>358.47</v>
      </c>
      <c r="P124" s="27">
        <f t="shared" si="19"/>
        <v>358.47489999999999</v>
      </c>
      <c r="Q124" s="28">
        <f t="shared" si="26"/>
        <v>8.4700000000000273</v>
      </c>
      <c r="R124" s="29">
        <f t="shared" si="27"/>
        <v>2.4200000000000079E-2</v>
      </c>
      <c r="S124" s="30"/>
      <c r="T124" s="47">
        <f t="shared" si="28"/>
        <v>362.95300000000003</v>
      </c>
      <c r="U124" s="39">
        <f t="shared" si="29"/>
        <v>362.952</v>
      </c>
      <c r="V124" s="48">
        <f t="shared" si="30"/>
        <v>4.4771000000000072</v>
      </c>
      <c r="W124" s="49">
        <f t="shared" si="31"/>
        <v>1.2489298413919657E-2</v>
      </c>
    </row>
    <row r="125" spans="1:111" s="39" customFormat="1" ht="38.25" hidden="1" x14ac:dyDescent="0.25">
      <c r="A125" s="18" t="s">
        <v>1667</v>
      </c>
      <c r="B125" s="35" t="s">
        <v>1533</v>
      </c>
      <c r="C125" s="18" t="s">
        <v>1672</v>
      </c>
      <c r="D125" s="18" t="s">
        <v>1535</v>
      </c>
      <c r="E125" s="20">
        <v>50</v>
      </c>
      <c r="F125" s="62"/>
      <c r="G125" s="21"/>
      <c r="H125" s="18"/>
      <c r="I125" s="23" t="s">
        <v>31</v>
      </c>
      <c r="J125" s="23"/>
      <c r="K125" s="33">
        <v>40544</v>
      </c>
      <c r="L125" s="18"/>
      <c r="M125" s="24">
        <v>6</v>
      </c>
      <c r="N125" s="23">
        <v>1</v>
      </c>
      <c r="O125" s="26">
        <f t="shared" si="25"/>
        <v>51.21</v>
      </c>
      <c r="P125" s="27">
        <f t="shared" si="19"/>
        <v>51.210700000000003</v>
      </c>
      <c r="Q125" s="28">
        <f t="shared" si="26"/>
        <v>1.2100000000000009</v>
      </c>
      <c r="R125" s="29">
        <f t="shared" si="27"/>
        <v>2.4200000000000017E-2</v>
      </c>
      <c r="S125" s="30"/>
      <c r="T125" s="47">
        <f t="shared" si="28"/>
        <v>51.8504</v>
      </c>
      <c r="U125" s="39">
        <f t="shared" si="29"/>
        <v>51.85</v>
      </c>
      <c r="V125" s="48">
        <f t="shared" si="30"/>
        <v>0.63929999999999865</v>
      </c>
      <c r="W125" s="49">
        <f t="shared" si="31"/>
        <v>1.2483719222740533E-2</v>
      </c>
    </row>
    <row r="126" spans="1:111" s="39" customFormat="1" ht="38.25" hidden="1" x14ac:dyDescent="0.25">
      <c r="A126" s="18" t="s">
        <v>1667</v>
      </c>
      <c r="B126" s="35" t="s">
        <v>1533</v>
      </c>
      <c r="C126" s="18" t="s">
        <v>1673</v>
      </c>
      <c r="D126" s="18" t="s">
        <v>1535</v>
      </c>
      <c r="E126" s="20">
        <v>50</v>
      </c>
      <c r="F126" s="62"/>
      <c r="G126" s="21"/>
      <c r="H126" s="18"/>
      <c r="I126" s="23" t="s">
        <v>31</v>
      </c>
      <c r="J126" s="23"/>
      <c r="K126" s="33">
        <v>40544</v>
      </c>
      <c r="L126" s="18"/>
      <c r="M126" s="24">
        <v>6</v>
      </c>
      <c r="N126" s="23">
        <v>1</v>
      </c>
      <c r="O126" s="26">
        <f t="shared" si="25"/>
        <v>51.21</v>
      </c>
      <c r="P126" s="27">
        <f t="shared" si="19"/>
        <v>51.210700000000003</v>
      </c>
      <c r="Q126" s="28">
        <f t="shared" si="26"/>
        <v>1.2100000000000009</v>
      </c>
      <c r="R126" s="29">
        <f t="shared" si="27"/>
        <v>2.4200000000000017E-2</v>
      </c>
      <c r="S126" s="30"/>
      <c r="T126" s="47">
        <f t="shared" si="28"/>
        <v>51.8504</v>
      </c>
      <c r="U126" s="39">
        <f t="shared" si="29"/>
        <v>51.85</v>
      </c>
      <c r="V126" s="48">
        <f t="shared" si="30"/>
        <v>0.63929999999999865</v>
      </c>
      <c r="W126" s="49">
        <f t="shared" si="31"/>
        <v>1.2483719222740533E-2</v>
      </c>
    </row>
    <row r="127" spans="1:111" s="39" customFormat="1" ht="25.5" hidden="1" x14ac:dyDescent="0.25">
      <c r="A127" s="18" t="s">
        <v>1667</v>
      </c>
      <c r="B127" s="35" t="s">
        <v>1533</v>
      </c>
      <c r="C127" s="18" t="s">
        <v>1674</v>
      </c>
      <c r="D127" s="18" t="s">
        <v>1535</v>
      </c>
      <c r="E127" s="20">
        <v>250</v>
      </c>
      <c r="F127" s="62"/>
      <c r="G127" s="21"/>
      <c r="H127" s="18"/>
      <c r="I127" s="23" t="s">
        <v>31</v>
      </c>
      <c r="J127" s="23"/>
      <c r="K127" s="33">
        <v>40544</v>
      </c>
      <c r="L127" s="18"/>
      <c r="M127" s="24">
        <v>6</v>
      </c>
      <c r="N127" s="23">
        <v>1</v>
      </c>
      <c r="O127" s="26">
        <f t="shared" si="25"/>
        <v>256.05</v>
      </c>
      <c r="P127" s="27">
        <f t="shared" si="19"/>
        <v>256.05349999999999</v>
      </c>
      <c r="Q127" s="28">
        <f t="shared" si="26"/>
        <v>6.0500000000000114</v>
      </c>
      <c r="R127" s="29">
        <f t="shared" si="27"/>
        <v>2.4200000000000044E-2</v>
      </c>
      <c r="S127" s="30"/>
      <c r="T127" s="47">
        <f t="shared" si="28"/>
        <v>259.25209999999998</v>
      </c>
      <c r="U127" s="39">
        <f t="shared" si="29"/>
        <v>259.25200000000001</v>
      </c>
      <c r="V127" s="48">
        <f t="shared" si="30"/>
        <v>3.1985000000000241</v>
      </c>
      <c r="W127" s="49">
        <f t="shared" si="31"/>
        <v>1.249153009039136E-2</v>
      </c>
    </row>
    <row r="128" spans="1:111" s="39" customFormat="1" ht="38.25" hidden="1" x14ac:dyDescent="0.25">
      <c r="A128" s="18" t="s">
        <v>1667</v>
      </c>
      <c r="B128" s="35" t="s">
        <v>1533</v>
      </c>
      <c r="C128" s="18" t="s">
        <v>1675</v>
      </c>
      <c r="D128" s="18" t="s">
        <v>1535</v>
      </c>
      <c r="E128" s="20">
        <v>100</v>
      </c>
      <c r="F128" s="62"/>
      <c r="G128" s="21"/>
      <c r="H128" s="18"/>
      <c r="I128" s="23" t="s">
        <v>31</v>
      </c>
      <c r="J128" s="23"/>
      <c r="K128" s="33">
        <v>40544</v>
      </c>
      <c r="L128" s="18"/>
      <c r="M128" s="24">
        <v>6</v>
      </c>
      <c r="N128" s="23">
        <v>1</v>
      </c>
      <c r="O128" s="26">
        <f t="shared" si="25"/>
        <v>102.42</v>
      </c>
      <c r="P128" s="27">
        <f t="shared" si="19"/>
        <v>102.42140000000001</v>
      </c>
      <c r="Q128" s="28">
        <f t="shared" si="26"/>
        <v>2.4200000000000017</v>
      </c>
      <c r="R128" s="29">
        <f t="shared" si="27"/>
        <v>2.4200000000000017E-2</v>
      </c>
      <c r="S128" s="30"/>
      <c r="T128" s="47">
        <f t="shared" si="28"/>
        <v>103.7008</v>
      </c>
      <c r="U128" s="39">
        <f t="shared" si="29"/>
        <v>103.7</v>
      </c>
      <c r="V128" s="48">
        <f t="shared" si="30"/>
        <v>1.2785999999999973</v>
      </c>
      <c r="W128" s="49">
        <f t="shared" si="31"/>
        <v>1.2483719222740533E-2</v>
      </c>
    </row>
    <row r="129" spans="1:195" s="39" customFormat="1" ht="25.5" hidden="1" x14ac:dyDescent="0.25">
      <c r="A129" s="18" t="s">
        <v>1667</v>
      </c>
      <c r="B129" s="35" t="s">
        <v>1533</v>
      </c>
      <c r="C129" s="18" t="s">
        <v>1676</v>
      </c>
      <c r="D129" s="18" t="s">
        <v>1535</v>
      </c>
      <c r="E129" s="20">
        <v>55</v>
      </c>
      <c r="F129" s="62"/>
      <c r="G129" s="21"/>
      <c r="H129" s="18"/>
      <c r="I129" s="23" t="s">
        <v>31</v>
      </c>
      <c r="J129" s="23"/>
      <c r="K129" s="33">
        <v>40544</v>
      </c>
      <c r="L129" s="18"/>
      <c r="M129" s="24">
        <v>6</v>
      </c>
      <c r="N129" s="23">
        <v>1</v>
      </c>
      <c r="O129" s="26">
        <f t="shared" si="25"/>
        <v>56.33</v>
      </c>
      <c r="P129" s="27">
        <f t="shared" si="19"/>
        <v>56.331699999999998</v>
      </c>
      <c r="Q129" s="28">
        <f t="shared" si="26"/>
        <v>1.3299999999999983</v>
      </c>
      <c r="R129" s="29">
        <f t="shared" si="27"/>
        <v>2.4181818181818152E-2</v>
      </c>
      <c r="S129" s="30"/>
      <c r="T129" s="47">
        <f t="shared" si="28"/>
        <v>57.035400000000003</v>
      </c>
      <c r="U129" s="39">
        <f t="shared" si="29"/>
        <v>57.034999999999997</v>
      </c>
      <c r="V129" s="48">
        <f t="shared" si="30"/>
        <v>0.7032999999999987</v>
      </c>
      <c r="W129" s="49">
        <f t="shared" si="31"/>
        <v>1.2484977375083634E-2</v>
      </c>
    </row>
    <row r="130" spans="1:195" s="39" customFormat="1" ht="38.25" hidden="1" x14ac:dyDescent="0.25">
      <c r="A130" s="18" t="s">
        <v>1667</v>
      </c>
      <c r="B130" s="35" t="s">
        <v>1533</v>
      </c>
      <c r="C130" s="18" t="s">
        <v>1638</v>
      </c>
      <c r="D130" s="18" t="s">
        <v>1535</v>
      </c>
      <c r="E130" s="20">
        <v>15</v>
      </c>
      <c r="F130" s="62"/>
      <c r="G130" s="21"/>
      <c r="H130" s="18"/>
      <c r="I130" s="23" t="s">
        <v>31</v>
      </c>
      <c r="J130" s="23"/>
      <c r="K130" s="33">
        <v>40544</v>
      </c>
      <c r="L130" s="18"/>
      <c r="M130" s="24">
        <v>6</v>
      </c>
      <c r="N130" s="23">
        <v>1</v>
      </c>
      <c r="O130" s="26">
        <f t="shared" si="25"/>
        <v>15.36</v>
      </c>
      <c r="P130" s="27">
        <f t="shared" ref="P130:P193" si="32">IF(N130=1,INT(E130*$S$1*10000)/10000,E130)</f>
        <v>15.363200000000001</v>
      </c>
      <c r="Q130" s="28">
        <f t="shared" si="26"/>
        <v>0.35999999999999943</v>
      </c>
      <c r="R130" s="29">
        <f t="shared" si="27"/>
        <v>2.3999999999999962E-2</v>
      </c>
      <c r="S130" s="30"/>
      <c r="T130" s="47">
        <f t="shared" si="28"/>
        <v>15.555099999999999</v>
      </c>
      <c r="U130" s="39">
        <f t="shared" si="29"/>
        <v>15.555</v>
      </c>
      <c r="V130" s="48">
        <f t="shared" si="30"/>
        <v>0.19179999999999886</v>
      </c>
      <c r="W130" s="49">
        <f t="shared" si="31"/>
        <v>1.2484378254530231E-2</v>
      </c>
    </row>
    <row r="131" spans="1:195" s="39" customFormat="1" ht="25.5" hidden="1" x14ac:dyDescent="0.25">
      <c r="A131" s="18" t="s">
        <v>1667</v>
      </c>
      <c r="B131" s="35" t="s">
        <v>1533</v>
      </c>
      <c r="C131" s="18" t="s">
        <v>1677</v>
      </c>
      <c r="D131" s="18" t="s">
        <v>1535</v>
      </c>
      <c r="E131" s="20">
        <v>70</v>
      </c>
      <c r="F131" s="62"/>
      <c r="G131" s="21"/>
      <c r="H131" s="18"/>
      <c r="I131" s="23" t="s">
        <v>31</v>
      </c>
      <c r="J131" s="23"/>
      <c r="K131" s="33">
        <v>40544</v>
      </c>
      <c r="L131" s="18"/>
      <c r="M131" s="24">
        <v>6</v>
      </c>
      <c r="N131" s="23">
        <v>1</v>
      </c>
      <c r="O131" s="26">
        <f t="shared" si="25"/>
        <v>71.69</v>
      </c>
      <c r="P131" s="27">
        <f t="shared" si="32"/>
        <v>71.694900000000004</v>
      </c>
      <c r="Q131" s="28">
        <f t="shared" si="26"/>
        <v>1.6899999999999977</v>
      </c>
      <c r="R131" s="29">
        <f t="shared" si="27"/>
        <v>2.4142857142857112E-2</v>
      </c>
      <c r="S131" s="30"/>
      <c r="T131" s="47">
        <f t="shared" si="28"/>
        <v>72.590500000000006</v>
      </c>
      <c r="U131" s="39">
        <f t="shared" si="29"/>
        <v>72.59</v>
      </c>
      <c r="V131" s="48">
        <f t="shared" si="30"/>
        <v>0.89509999999999934</v>
      </c>
      <c r="W131" s="49">
        <f t="shared" si="31"/>
        <v>1.2484848992048238E-2</v>
      </c>
    </row>
    <row r="132" spans="1:195" s="39" customFormat="1" ht="38.25" hidden="1" x14ac:dyDescent="0.25">
      <c r="A132" s="18" t="s">
        <v>1667</v>
      </c>
      <c r="B132" s="35" t="s">
        <v>1533</v>
      </c>
      <c r="C132" s="18" t="s">
        <v>1678</v>
      </c>
      <c r="D132" s="18" t="s">
        <v>1535</v>
      </c>
      <c r="E132" s="20">
        <v>15</v>
      </c>
      <c r="F132" s="62"/>
      <c r="G132" s="21"/>
      <c r="H132" s="18"/>
      <c r="I132" s="23" t="s">
        <v>31</v>
      </c>
      <c r="J132" s="23"/>
      <c r="K132" s="33">
        <v>40544</v>
      </c>
      <c r="L132" s="18"/>
      <c r="M132" s="24">
        <v>6</v>
      </c>
      <c r="N132" s="23">
        <v>1</v>
      </c>
      <c r="O132" s="26">
        <f t="shared" si="25"/>
        <v>15.36</v>
      </c>
      <c r="P132" s="27">
        <f t="shared" si="32"/>
        <v>15.363200000000001</v>
      </c>
      <c r="Q132" s="28">
        <f t="shared" si="26"/>
        <v>0.35999999999999943</v>
      </c>
      <c r="R132" s="29">
        <f t="shared" si="27"/>
        <v>2.3999999999999962E-2</v>
      </c>
      <c r="S132" s="30"/>
      <c r="T132" s="47">
        <f t="shared" si="28"/>
        <v>15.555099999999999</v>
      </c>
      <c r="U132" s="39">
        <f t="shared" si="29"/>
        <v>15.555</v>
      </c>
      <c r="V132" s="48">
        <f t="shared" si="30"/>
        <v>0.19179999999999886</v>
      </c>
      <c r="W132" s="49">
        <f t="shared" si="31"/>
        <v>1.2484378254530231E-2</v>
      </c>
    </row>
    <row r="133" spans="1:195" s="39" customFormat="1" ht="25.5" hidden="1" x14ac:dyDescent="0.25">
      <c r="A133" s="18" t="s">
        <v>1667</v>
      </c>
      <c r="B133" s="35" t="s">
        <v>1533</v>
      </c>
      <c r="C133" s="18" t="s">
        <v>1679</v>
      </c>
      <c r="D133" s="18" t="s">
        <v>1535</v>
      </c>
      <c r="E133" s="20">
        <v>25</v>
      </c>
      <c r="F133" s="62"/>
      <c r="G133" s="21"/>
      <c r="H133" s="18"/>
      <c r="I133" s="23" t="s">
        <v>31</v>
      </c>
      <c r="J133" s="23"/>
      <c r="K133" s="33">
        <v>40544</v>
      </c>
      <c r="L133" s="18"/>
      <c r="M133" s="24">
        <v>6</v>
      </c>
      <c r="N133" s="23">
        <v>1</v>
      </c>
      <c r="O133" s="26">
        <f t="shared" si="25"/>
        <v>25.6</v>
      </c>
      <c r="P133" s="27">
        <f t="shared" si="32"/>
        <v>25.6053</v>
      </c>
      <c r="Q133" s="28">
        <f t="shared" si="26"/>
        <v>0.60000000000000142</v>
      </c>
      <c r="R133" s="29">
        <f t="shared" si="27"/>
        <v>2.4000000000000056E-2</v>
      </c>
      <c r="S133" s="30"/>
      <c r="T133" s="47">
        <f t="shared" si="28"/>
        <v>25.9252</v>
      </c>
      <c r="U133" s="39">
        <f t="shared" si="29"/>
        <v>25.925000000000001</v>
      </c>
      <c r="V133" s="48">
        <f t="shared" si="30"/>
        <v>0.31970000000000098</v>
      </c>
      <c r="W133" s="49">
        <f t="shared" si="31"/>
        <v>1.2485696320683647E-2</v>
      </c>
    </row>
    <row r="134" spans="1:195" s="39" customFormat="1" ht="38.25" hidden="1" x14ac:dyDescent="0.25">
      <c r="A134" s="18" t="s">
        <v>1667</v>
      </c>
      <c r="B134" s="35" t="s">
        <v>1533</v>
      </c>
      <c r="C134" s="18" t="s">
        <v>1680</v>
      </c>
      <c r="D134" s="18" t="s">
        <v>1535</v>
      </c>
      <c r="E134" s="20">
        <v>15</v>
      </c>
      <c r="F134" s="62"/>
      <c r="G134" s="21"/>
      <c r="H134" s="18"/>
      <c r="I134" s="23" t="s">
        <v>31</v>
      </c>
      <c r="J134" s="23"/>
      <c r="K134" s="33">
        <v>40544</v>
      </c>
      <c r="L134" s="18"/>
      <c r="M134" s="24">
        <v>6</v>
      </c>
      <c r="N134" s="23">
        <v>1</v>
      </c>
      <c r="O134" s="26">
        <f t="shared" si="25"/>
        <v>15.36</v>
      </c>
      <c r="P134" s="27">
        <f t="shared" si="32"/>
        <v>15.363200000000001</v>
      </c>
      <c r="Q134" s="28">
        <f t="shared" si="26"/>
        <v>0.35999999999999943</v>
      </c>
      <c r="R134" s="29">
        <f t="shared" si="27"/>
        <v>2.3999999999999962E-2</v>
      </c>
      <c r="S134" s="30"/>
      <c r="T134" s="47">
        <f t="shared" si="28"/>
        <v>15.555099999999999</v>
      </c>
      <c r="U134" s="39">
        <f t="shared" si="29"/>
        <v>15.555</v>
      </c>
      <c r="V134" s="48">
        <f t="shared" si="30"/>
        <v>0.19179999999999886</v>
      </c>
      <c r="W134" s="49">
        <f t="shared" si="31"/>
        <v>1.2484378254530231E-2</v>
      </c>
    </row>
    <row r="135" spans="1:195" s="39" customFormat="1" ht="25.5" hidden="1" x14ac:dyDescent="0.25">
      <c r="A135" s="18" t="s">
        <v>1667</v>
      </c>
      <c r="B135" s="35" t="s">
        <v>1533</v>
      </c>
      <c r="C135" s="18" t="s">
        <v>1681</v>
      </c>
      <c r="D135" s="18" t="s">
        <v>1535</v>
      </c>
      <c r="E135" s="20">
        <v>150</v>
      </c>
      <c r="F135" s="62"/>
      <c r="G135" s="21"/>
      <c r="H135" s="18"/>
      <c r="I135" s="23" t="s">
        <v>31</v>
      </c>
      <c r="J135" s="23"/>
      <c r="K135" s="33">
        <v>40544</v>
      </c>
      <c r="L135" s="18"/>
      <c r="M135" s="24">
        <v>6</v>
      </c>
      <c r="N135" s="23">
        <v>1</v>
      </c>
      <c r="O135" s="26">
        <f t="shared" si="25"/>
        <v>153.63</v>
      </c>
      <c r="P135" s="27">
        <f t="shared" si="32"/>
        <v>153.63210000000001</v>
      </c>
      <c r="Q135" s="28">
        <f t="shared" si="26"/>
        <v>3.6299999999999955</v>
      </c>
      <c r="R135" s="29">
        <f t="shared" si="27"/>
        <v>2.4199999999999968E-2</v>
      </c>
      <c r="S135" s="30"/>
      <c r="T135" s="47">
        <f t="shared" si="28"/>
        <v>155.5513</v>
      </c>
      <c r="U135" s="39">
        <f t="shared" si="29"/>
        <v>155.55099999999999</v>
      </c>
      <c r="V135" s="48">
        <f t="shared" si="30"/>
        <v>1.9188999999999794</v>
      </c>
      <c r="W135" s="49">
        <f t="shared" si="31"/>
        <v>1.2490228279116014E-2</v>
      </c>
    </row>
    <row r="136" spans="1:195" s="39" customFormat="1" ht="25.5" hidden="1" x14ac:dyDescent="0.25">
      <c r="A136" s="18" t="s">
        <v>1667</v>
      </c>
      <c r="B136" s="35" t="s">
        <v>1533</v>
      </c>
      <c r="C136" s="18" t="s">
        <v>1682</v>
      </c>
      <c r="D136" s="18" t="s">
        <v>1535</v>
      </c>
      <c r="E136" s="20">
        <v>75</v>
      </c>
      <c r="F136" s="62"/>
      <c r="G136" s="21"/>
      <c r="H136" s="18"/>
      <c r="I136" s="23" t="s">
        <v>31</v>
      </c>
      <c r="J136" s="23"/>
      <c r="K136" s="33">
        <v>40544</v>
      </c>
      <c r="L136" s="18"/>
      <c r="M136" s="24">
        <v>6</v>
      </c>
      <c r="N136" s="23">
        <v>1</v>
      </c>
      <c r="O136" s="26">
        <f t="shared" si="25"/>
        <v>76.81</v>
      </c>
      <c r="P136" s="27">
        <f t="shared" si="32"/>
        <v>76.816000000000003</v>
      </c>
      <c r="Q136" s="28">
        <f t="shared" si="26"/>
        <v>1.8100000000000023</v>
      </c>
      <c r="R136" s="29">
        <f t="shared" si="27"/>
        <v>2.4133333333333364E-2</v>
      </c>
      <c r="S136" s="30"/>
      <c r="T136" s="47">
        <f t="shared" si="28"/>
        <v>77.775599999999997</v>
      </c>
      <c r="U136" s="39">
        <f t="shared" si="29"/>
        <v>77.775000000000006</v>
      </c>
      <c r="V136" s="48">
        <f t="shared" si="30"/>
        <v>0.95900000000000318</v>
      </c>
      <c r="W136" s="49">
        <f t="shared" si="31"/>
        <v>1.2484378254530347E-2</v>
      </c>
    </row>
    <row r="137" spans="1:195" s="39" customFormat="1" ht="25.5" hidden="1" x14ac:dyDescent="0.25">
      <c r="A137" s="18" t="s">
        <v>1667</v>
      </c>
      <c r="B137" s="35" t="s">
        <v>1533</v>
      </c>
      <c r="C137" s="18" t="s">
        <v>1683</v>
      </c>
      <c r="D137" s="18" t="s">
        <v>1535</v>
      </c>
      <c r="E137" s="20">
        <v>25</v>
      </c>
      <c r="F137" s="62"/>
      <c r="G137" s="21"/>
      <c r="H137" s="18"/>
      <c r="I137" s="23" t="s">
        <v>31</v>
      </c>
      <c r="J137" s="23"/>
      <c r="K137" s="33">
        <v>40544</v>
      </c>
      <c r="L137" s="18"/>
      <c r="M137" s="24">
        <v>6</v>
      </c>
      <c r="N137" s="23">
        <v>1</v>
      </c>
      <c r="O137" s="26">
        <f t="shared" si="25"/>
        <v>25.6</v>
      </c>
      <c r="P137" s="27">
        <f t="shared" si="32"/>
        <v>25.6053</v>
      </c>
      <c r="Q137" s="28">
        <f t="shared" si="26"/>
        <v>0.60000000000000142</v>
      </c>
      <c r="R137" s="29">
        <f t="shared" si="27"/>
        <v>2.4000000000000056E-2</v>
      </c>
      <c r="S137" s="30"/>
      <c r="T137" s="47">
        <f t="shared" si="28"/>
        <v>25.9252</v>
      </c>
      <c r="U137" s="39">
        <f t="shared" si="29"/>
        <v>25.925000000000001</v>
      </c>
      <c r="V137" s="48">
        <f t="shared" si="30"/>
        <v>0.31970000000000098</v>
      </c>
      <c r="W137" s="49">
        <f t="shared" si="31"/>
        <v>1.2485696320683647E-2</v>
      </c>
    </row>
    <row r="138" spans="1:195" s="39" customFormat="1" ht="25.5" x14ac:dyDescent="0.25">
      <c r="A138" s="18" t="s">
        <v>1684</v>
      </c>
      <c r="B138" s="18" t="s">
        <v>1533</v>
      </c>
      <c r="C138" s="18" t="s">
        <v>1685</v>
      </c>
      <c r="D138" s="18" t="s">
        <v>1535</v>
      </c>
      <c r="E138" s="20">
        <v>45</v>
      </c>
      <c r="F138" s="21">
        <v>45</v>
      </c>
      <c r="G138" s="21"/>
      <c r="H138" s="18"/>
      <c r="I138" s="23" t="s">
        <v>31</v>
      </c>
      <c r="J138" s="23"/>
      <c r="K138" s="33">
        <v>40544</v>
      </c>
      <c r="L138" s="18"/>
      <c r="M138" s="24">
        <v>6</v>
      </c>
      <c r="N138" s="25">
        <v>4</v>
      </c>
      <c r="O138" s="26">
        <f t="shared" si="25"/>
        <v>45</v>
      </c>
      <c r="P138" s="27">
        <f t="shared" si="32"/>
        <v>45</v>
      </c>
      <c r="Q138" s="28">
        <f t="shared" si="26"/>
        <v>0</v>
      </c>
      <c r="R138" s="29">
        <f t="shared" si="27"/>
        <v>0</v>
      </c>
      <c r="S138" s="30"/>
      <c r="T138" s="31">
        <f t="shared" ref="T138:W177" si="33">O138</f>
        <v>45</v>
      </c>
      <c r="U138" s="32">
        <f t="shared" si="33"/>
        <v>45</v>
      </c>
      <c r="V138" s="32">
        <f t="shared" si="33"/>
        <v>0</v>
      </c>
      <c r="W138" s="32">
        <f t="shared" si="33"/>
        <v>0</v>
      </c>
    </row>
    <row r="139" spans="1:195" s="39" customFormat="1" ht="25.5" x14ac:dyDescent="0.25">
      <c r="A139" s="18" t="s">
        <v>1684</v>
      </c>
      <c r="B139" s="18" t="s">
        <v>1533</v>
      </c>
      <c r="C139" s="18" t="s">
        <v>1686</v>
      </c>
      <c r="D139" s="18" t="s">
        <v>1535</v>
      </c>
      <c r="E139" s="20">
        <v>60</v>
      </c>
      <c r="F139" s="21">
        <v>60</v>
      </c>
      <c r="G139" s="21"/>
      <c r="H139" s="18"/>
      <c r="I139" s="23" t="s">
        <v>31</v>
      </c>
      <c r="J139" s="23"/>
      <c r="K139" s="33">
        <v>40544</v>
      </c>
      <c r="L139" s="18"/>
      <c r="M139" s="24">
        <v>6</v>
      </c>
      <c r="N139" s="25">
        <v>4</v>
      </c>
      <c r="O139" s="26">
        <f t="shared" si="25"/>
        <v>60</v>
      </c>
      <c r="P139" s="27">
        <f t="shared" si="32"/>
        <v>60</v>
      </c>
      <c r="Q139" s="28">
        <f t="shared" si="26"/>
        <v>0</v>
      </c>
      <c r="R139" s="29">
        <f t="shared" si="27"/>
        <v>0</v>
      </c>
      <c r="S139" s="30"/>
      <c r="T139" s="31">
        <f t="shared" si="33"/>
        <v>60</v>
      </c>
      <c r="U139" s="32">
        <f t="shared" si="33"/>
        <v>60</v>
      </c>
      <c r="V139" s="32">
        <f t="shared" si="33"/>
        <v>0</v>
      </c>
      <c r="W139" s="32">
        <f t="shared" si="33"/>
        <v>0</v>
      </c>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row>
    <row r="140" spans="1:195" s="39" customFormat="1" ht="51" x14ac:dyDescent="0.25">
      <c r="A140" s="18" t="s">
        <v>1684</v>
      </c>
      <c r="B140" s="18" t="s">
        <v>1533</v>
      </c>
      <c r="C140" s="18" t="s">
        <v>1687</v>
      </c>
      <c r="D140" s="18" t="s">
        <v>1535</v>
      </c>
      <c r="E140" s="37">
        <v>25</v>
      </c>
      <c r="F140" s="21">
        <v>25</v>
      </c>
      <c r="G140" s="21"/>
      <c r="H140" s="18"/>
      <c r="I140" s="23" t="s">
        <v>31</v>
      </c>
      <c r="J140" s="23"/>
      <c r="K140" s="33">
        <v>40544</v>
      </c>
      <c r="L140" s="18"/>
      <c r="M140" s="24">
        <v>6</v>
      </c>
      <c r="N140" s="25">
        <v>4</v>
      </c>
      <c r="O140" s="26">
        <f t="shared" si="25"/>
        <v>25</v>
      </c>
      <c r="P140" s="27">
        <f t="shared" si="32"/>
        <v>25</v>
      </c>
      <c r="Q140" s="28">
        <f t="shared" si="26"/>
        <v>0</v>
      </c>
      <c r="R140" s="29">
        <f t="shared" si="27"/>
        <v>0</v>
      </c>
      <c r="S140" s="30"/>
      <c r="T140" s="31">
        <f t="shared" si="33"/>
        <v>25</v>
      </c>
      <c r="U140" s="32">
        <f t="shared" si="33"/>
        <v>25</v>
      </c>
      <c r="V140" s="32">
        <f t="shared" si="33"/>
        <v>0</v>
      </c>
      <c r="W140" s="32">
        <f t="shared" si="33"/>
        <v>0</v>
      </c>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row>
    <row r="141" spans="1:195" s="39" customFormat="1" ht="38.25" x14ac:dyDescent="0.25">
      <c r="A141" s="18" t="s">
        <v>1684</v>
      </c>
      <c r="B141" s="18" t="s">
        <v>1533</v>
      </c>
      <c r="C141" s="18" t="s">
        <v>1688</v>
      </c>
      <c r="D141" s="18" t="s">
        <v>1535</v>
      </c>
      <c r="E141" s="20">
        <v>60</v>
      </c>
      <c r="F141" s="21">
        <v>60</v>
      </c>
      <c r="G141" s="21"/>
      <c r="H141" s="18"/>
      <c r="I141" s="23" t="s">
        <v>31</v>
      </c>
      <c r="J141" s="23"/>
      <c r="K141" s="33">
        <v>40544</v>
      </c>
      <c r="L141" s="18"/>
      <c r="M141" s="24">
        <v>6</v>
      </c>
      <c r="N141" s="25">
        <v>4</v>
      </c>
      <c r="O141" s="26">
        <f t="shared" si="25"/>
        <v>60</v>
      </c>
      <c r="P141" s="27">
        <f t="shared" si="32"/>
        <v>60</v>
      </c>
      <c r="Q141" s="28">
        <f t="shared" si="26"/>
        <v>0</v>
      </c>
      <c r="R141" s="29">
        <f t="shared" si="27"/>
        <v>0</v>
      </c>
      <c r="S141" s="30"/>
      <c r="T141" s="31">
        <f t="shared" si="33"/>
        <v>60</v>
      </c>
      <c r="U141" s="32">
        <f t="shared" si="33"/>
        <v>60</v>
      </c>
      <c r="V141" s="32">
        <f t="shared" si="33"/>
        <v>0</v>
      </c>
      <c r="W141" s="32">
        <f t="shared" si="33"/>
        <v>0</v>
      </c>
    </row>
    <row r="142" spans="1:195" ht="38.25" x14ac:dyDescent="0.25">
      <c r="A142" s="18" t="s">
        <v>1684</v>
      </c>
      <c r="B142" s="18" t="s">
        <v>1533</v>
      </c>
      <c r="C142" s="18" t="s">
        <v>1689</v>
      </c>
      <c r="D142" s="18" t="s">
        <v>1535</v>
      </c>
      <c r="E142" s="37">
        <v>132.5</v>
      </c>
      <c r="F142" s="21">
        <v>132.5</v>
      </c>
      <c r="I142" s="23" t="s">
        <v>31</v>
      </c>
      <c r="K142" s="33">
        <v>40544</v>
      </c>
      <c r="M142" s="24">
        <v>6</v>
      </c>
      <c r="N142" s="25">
        <v>4</v>
      </c>
      <c r="O142" s="26">
        <f t="shared" si="25"/>
        <v>132.5</v>
      </c>
      <c r="P142" s="27">
        <f t="shared" si="32"/>
        <v>132.5</v>
      </c>
      <c r="Q142" s="28">
        <f t="shared" si="26"/>
        <v>0</v>
      </c>
      <c r="R142" s="29">
        <f t="shared" si="27"/>
        <v>0</v>
      </c>
      <c r="T142" s="31">
        <f t="shared" si="33"/>
        <v>132.5</v>
      </c>
      <c r="U142" s="32">
        <f t="shared" si="33"/>
        <v>132.5</v>
      </c>
      <c r="V142" s="32">
        <f t="shared" si="33"/>
        <v>0</v>
      </c>
      <c r="W142" s="32">
        <f t="shared" si="33"/>
        <v>0</v>
      </c>
    </row>
    <row r="143" spans="1:195" ht="25.5" x14ac:dyDescent="0.25">
      <c r="A143" s="18" t="s">
        <v>1684</v>
      </c>
      <c r="B143" s="18" t="s">
        <v>1533</v>
      </c>
      <c r="C143" s="18" t="s">
        <v>1690</v>
      </c>
      <c r="D143" s="18" t="s">
        <v>1535</v>
      </c>
      <c r="E143" s="37">
        <v>40</v>
      </c>
      <c r="F143" s="21">
        <v>40</v>
      </c>
      <c r="I143" s="23" t="s">
        <v>31</v>
      </c>
      <c r="K143" s="33">
        <v>40544</v>
      </c>
      <c r="M143" s="24">
        <v>6</v>
      </c>
      <c r="N143" s="25">
        <v>4</v>
      </c>
      <c r="O143" s="26">
        <f t="shared" si="25"/>
        <v>40</v>
      </c>
      <c r="P143" s="27">
        <f t="shared" si="32"/>
        <v>40</v>
      </c>
      <c r="Q143" s="28">
        <f t="shared" si="26"/>
        <v>0</v>
      </c>
      <c r="R143" s="29">
        <f t="shared" si="27"/>
        <v>0</v>
      </c>
      <c r="T143" s="31">
        <f t="shared" si="33"/>
        <v>40</v>
      </c>
      <c r="U143" s="32">
        <f t="shared" si="33"/>
        <v>40</v>
      </c>
      <c r="V143" s="32">
        <f t="shared" si="33"/>
        <v>0</v>
      </c>
      <c r="W143" s="32">
        <f t="shared" si="33"/>
        <v>0</v>
      </c>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row>
    <row r="144" spans="1:195" ht="38.25" x14ac:dyDescent="0.25">
      <c r="A144" s="18" t="s">
        <v>1684</v>
      </c>
      <c r="B144" s="18" t="s">
        <v>1533</v>
      </c>
      <c r="C144" s="18" t="s">
        <v>1691</v>
      </c>
      <c r="D144" s="18" t="s">
        <v>1535</v>
      </c>
      <c r="E144" s="37">
        <v>60</v>
      </c>
      <c r="F144" s="21">
        <v>60</v>
      </c>
      <c r="I144" s="23" t="s">
        <v>31</v>
      </c>
      <c r="K144" s="33">
        <v>40544</v>
      </c>
      <c r="M144" s="24">
        <v>6</v>
      </c>
      <c r="N144" s="25">
        <v>4</v>
      </c>
      <c r="O144" s="26">
        <f t="shared" si="25"/>
        <v>60</v>
      </c>
      <c r="P144" s="27">
        <f t="shared" si="32"/>
        <v>60</v>
      </c>
      <c r="Q144" s="28">
        <f t="shared" si="26"/>
        <v>0</v>
      </c>
      <c r="R144" s="29">
        <f t="shared" si="27"/>
        <v>0</v>
      </c>
      <c r="T144" s="31">
        <f t="shared" si="33"/>
        <v>60</v>
      </c>
      <c r="U144" s="32">
        <f t="shared" si="33"/>
        <v>60</v>
      </c>
      <c r="V144" s="32">
        <f t="shared" si="33"/>
        <v>0</v>
      </c>
      <c r="W144" s="32">
        <f t="shared" si="33"/>
        <v>0</v>
      </c>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row>
    <row r="145" spans="1:195" ht="38.25" x14ac:dyDescent="0.25">
      <c r="A145" s="18" t="s">
        <v>1684</v>
      </c>
      <c r="B145" s="18" t="s">
        <v>1533</v>
      </c>
      <c r="C145" s="18" t="s">
        <v>1692</v>
      </c>
      <c r="D145" s="18" t="s">
        <v>1535</v>
      </c>
      <c r="E145" s="37">
        <v>15</v>
      </c>
      <c r="F145" s="21">
        <v>15</v>
      </c>
      <c r="I145" s="23" t="s">
        <v>31</v>
      </c>
      <c r="K145" s="33">
        <v>40544</v>
      </c>
      <c r="M145" s="24">
        <v>6</v>
      </c>
      <c r="N145" s="25">
        <v>3</v>
      </c>
      <c r="O145" s="26">
        <f t="shared" si="25"/>
        <v>15</v>
      </c>
      <c r="P145" s="27">
        <f t="shared" si="32"/>
        <v>15</v>
      </c>
      <c r="Q145" s="28">
        <f t="shared" si="26"/>
        <v>0</v>
      </c>
      <c r="R145" s="29">
        <f t="shared" si="27"/>
        <v>0</v>
      </c>
      <c r="T145" s="31">
        <f t="shared" si="33"/>
        <v>15</v>
      </c>
      <c r="U145" s="32">
        <f t="shared" si="33"/>
        <v>15</v>
      </c>
      <c r="V145" s="32">
        <f t="shared" si="33"/>
        <v>0</v>
      </c>
      <c r="W145" s="32">
        <f t="shared" si="33"/>
        <v>0</v>
      </c>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row>
    <row r="146" spans="1:195" ht="38.25" x14ac:dyDescent="0.25">
      <c r="A146" s="18" t="s">
        <v>1684</v>
      </c>
      <c r="B146" s="18" t="s">
        <v>1533</v>
      </c>
      <c r="C146" s="18" t="s">
        <v>1693</v>
      </c>
      <c r="D146" s="18" t="s">
        <v>1535</v>
      </c>
      <c r="E146" s="37">
        <v>169.6</v>
      </c>
      <c r="F146" s="21">
        <v>169.6</v>
      </c>
      <c r="I146" s="23" t="s">
        <v>31</v>
      </c>
      <c r="K146" s="33">
        <v>40544</v>
      </c>
      <c r="M146" s="24">
        <v>6</v>
      </c>
      <c r="N146" s="25">
        <v>4</v>
      </c>
      <c r="O146" s="26">
        <f t="shared" si="25"/>
        <v>169.6</v>
      </c>
      <c r="P146" s="27">
        <f t="shared" si="32"/>
        <v>169.6</v>
      </c>
      <c r="Q146" s="28">
        <f t="shared" si="26"/>
        <v>0</v>
      </c>
      <c r="R146" s="29">
        <f t="shared" si="27"/>
        <v>0</v>
      </c>
      <c r="T146" s="31">
        <f t="shared" si="33"/>
        <v>169.6</v>
      </c>
      <c r="U146" s="32">
        <f t="shared" si="33"/>
        <v>169.6</v>
      </c>
      <c r="V146" s="32">
        <f t="shared" si="33"/>
        <v>0</v>
      </c>
      <c r="W146" s="32">
        <f t="shared" si="33"/>
        <v>0</v>
      </c>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row>
    <row r="147" spans="1:195" ht="50.25" customHeight="1" x14ac:dyDescent="0.25">
      <c r="A147" s="18" t="s">
        <v>1684</v>
      </c>
      <c r="B147" s="18" t="s">
        <v>1533</v>
      </c>
      <c r="C147" s="18" t="s">
        <v>1694</v>
      </c>
      <c r="D147" s="18" t="s">
        <v>1535</v>
      </c>
      <c r="E147" s="37">
        <v>3</v>
      </c>
      <c r="F147" s="21">
        <v>3</v>
      </c>
      <c r="I147" s="23" t="s">
        <v>31</v>
      </c>
      <c r="K147" s="33">
        <v>40544</v>
      </c>
      <c r="M147" s="24">
        <v>6</v>
      </c>
      <c r="N147" s="25">
        <v>4</v>
      </c>
      <c r="O147" s="26">
        <f t="shared" si="25"/>
        <v>3</v>
      </c>
      <c r="P147" s="27">
        <f t="shared" si="32"/>
        <v>3</v>
      </c>
      <c r="Q147" s="28">
        <f t="shared" si="26"/>
        <v>0</v>
      </c>
      <c r="R147" s="29">
        <f t="shared" si="27"/>
        <v>0</v>
      </c>
      <c r="T147" s="31">
        <f t="shared" si="33"/>
        <v>3</v>
      </c>
      <c r="U147" s="32">
        <f t="shared" si="33"/>
        <v>3</v>
      </c>
      <c r="V147" s="32">
        <f t="shared" si="33"/>
        <v>0</v>
      </c>
      <c r="W147" s="32">
        <f t="shared" si="33"/>
        <v>0</v>
      </c>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row>
    <row r="148" spans="1:195" ht="25.5" x14ac:dyDescent="0.25">
      <c r="A148" s="18" t="s">
        <v>1684</v>
      </c>
      <c r="B148" s="18" t="s">
        <v>1533</v>
      </c>
      <c r="C148" s="18" t="s">
        <v>1695</v>
      </c>
      <c r="D148" s="18" t="s">
        <v>1535</v>
      </c>
      <c r="E148" s="37">
        <v>100</v>
      </c>
      <c r="F148" s="21">
        <v>100</v>
      </c>
      <c r="I148" s="23" t="s">
        <v>31</v>
      </c>
      <c r="K148" s="33">
        <v>40544</v>
      </c>
      <c r="M148" s="24">
        <v>6</v>
      </c>
      <c r="N148" s="25">
        <v>4</v>
      </c>
      <c r="O148" s="26">
        <f t="shared" si="25"/>
        <v>100</v>
      </c>
      <c r="P148" s="27">
        <f t="shared" si="32"/>
        <v>100</v>
      </c>
      <c r="Q148" s="28">
        <f t="shared" si="26"/>
        <v>0</v>
      </c>
      <c r="R148" s="29">
        <f t="shared" si="27"/>
        <v>0</v>
      </c>
      <c r="T148" s="31">
        <f t="shared" si="33"/>
        <v>100</v>
      </c>
      <c r="U148" s="32">
        <f t="shared" si="33"/>
        <v>100</v>
      </c>
      <c r="V148" s="32">
        <f t="shared" si="33"/>
        <v>0</v>
      </c>
      <c r="W148" s="32">
        <f t="shared" si="33"/>
        <v>0</v>
      </c>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row>
    <row r="149" spans="1:195" ht="38.25" x14ac:dyDescent="0.25">
      <c r="A149" s="18" t="s">
        <v>1684</v>
      </c>
      <c r="B149" s="18" t="s">
        <v>1533</v>
      </c>
      <c r="C149" s="18" t="s">
        <v>1696</v>
      </c>
      <c r="D149" s="18" t="s">
        <v>1535</v>
      </c>
      <c r="E149" s="37">
        <v>26.5</v>
      </c>
      <c r="F149" s="21">
        <v>26.5</v>
      </c>
      <c r="I149" s="23" t="s">
        <v>31</v>
      </c>
      <c r="K149" s="33">
        <v>40544</v>
      </c>
      <c r="M149" s="24">
        <v>6</v>
      </c>
      <c r="N149" s="25">
        <v>4</v>
      </c>
      <c r="O149" s="26">
        <f t="shared" si="25"/>
        <v>26.5</v>
      </c>
      <c r="P149" s="27">
        <f t="shared" si="32"/>
        <v>26.5</v>
      </c>
      <c r="Q149" s="28">
        <f t="shared" si="26"/>
        <v>0</v>
      </c>
      <c r="R149" s="29">
        <f t="shared" si="27"/>
        <v>0</v>
      </c>
      <c r="T149" s="31">
        <f t="shared" si="33"/>
        <v>26.5</v>
      </c>
      <c r="U149" s="32">
        <f t="shared" si="33"/>
        <v>26.5</v>
      </c>
      <c r="V149" s="32">
        <f t="shared" si="33"/>
        <v>0</v>
      </c>
      <c r="W149" s="32">
        <f t="shared" si="33"/>
        <v>0</v>
      </c>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row>
    <row r="150" spans="1:195" ht="25.5" x14ac:dyDescent="0.25">
      <c r="A150" s="18" t="s">
        <v>1684</v>
      </c>
      <c r="B150" s="18" t="s">
        <v>1533</v>
      </c>
      <c r="C150" s="18" t="s">
        <v>1697</v>
      </c>
      <c r="D150" s="18" t="s">
        <v>1535</v>
      </c>
      <c r="E150" s="37">
        <v>7</v>
      </c>
      <c r="F150" s="21">
        <v>7</v>
      </c>
      <c r="I150" s="23" t="s">
        <v>31</v>
      </c>
      <c r="K150" s="33">
        <v>40544</v>
      </c>
      <c r="M150" s="24">
        <v>6</v>
      </c>
      <c r="N150" s="25">
        <v>4</v>
      </c>
      <c r="O150" s="26">
        <f t="shared" si="25"/>
        <v>7</v>
      </c>
      <c r="P150" s="27">
        <f t="shared" si="32"/>
        <v>7</v>
      </c>
      <c r="Q150" s="28">
        <f t="shared" si="26"/>
        <v>0</v>
      </c>
      <c r="R150" s="29">
        <f t="shared" si="27"/>
        <v>0</v>
      </c>
      <c r="T150" s="31">
        <f t="shared" si="33"/>
        <v>7</v>
      </c>
      <c r="U150" s="32">
        <f t="shared" si="33"/>
        <v>7</v>
      </c>
      <c r="V150" s="32">
        <f t="shared" si="33"/>
        <v>0</v>
      </c>
      <c r="W150" s="32">
        <f t="shared" si="33"/>
        <v>0</v>
      </c>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row>
    <row r="151" spans="1:195" ht="25.5" hidden="1" x14ac:dyDescent="0.25">
      <c r="A151" s="18" t="s">
        <v>1698</v>
      </c>
      <c r="B151" s="35" t="s">
        <v>1533</v>
      </c>
      <c r="C151" s="18" t="s">
        <v>1699</v>
      </c>
      <c r="D151" s="18" t="s">
        <v>1659</v>
      </c>
      <c r="E151" s="20">
        <v>2</v>
      </c>
      <c r="F151" s="62">
        <v>2</v>
      </c>
      <c r="I151" s="23" t="s">
        <v>31</v>
      </c>
      <c r="K151" s="33">
        <v>40544</v>
      </c>
      <c r="M151" s="24">
        <v>6</v>
      </c>
      <c r="N151" s="25">
        <v>4</v>
      </c>
      <c r="O151" s="26">
        <f t="shared" si="25"/>
        <v>2</v>
      </c>
      <c r="P151" s="27">
        <f t="shared" si="32"/>
        <v>2</v>
      </c>
      <c r="Q151" s="28">
        <f t="shared" si="26"/>
        <v>0</v>
      </c>
      <c r="R151" s="29">
        <f t="shared" si="27"/>
        <v>0</v>
      </c>
      <c r="T151" s="31">
        <f t="shared" si="33"/>
        <v>2</v>
      </c>
      <c r="U151" s="32">
        <f t="shared" si="33"/>
        <v>2</v>
      </c>
      <c r="V151" s="32">
        <f t="shared" si="33"/>
        <v>0</v>
      </c>
      <c r="W151" s="32">
        <f t="shared" si="33"/>
        <v>0</v>
      </c>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row>
    <row r="152" spans="1:195" ht="25.5" hidden="1" x14ac:dyDescent="0.25">
      <c r="A152" s="18" t="s">
        <v>1698</v>
      </c>
      <c r="B152" s="35" t="s">
        <v>1533</v>
      </c>
      <c r="C152" s="18" t="s">
        <v>1660</v>
      </c>
      <c r="D152" s="18" t="s">
        <v>1659</v>
      </c>
      <c r="E152" s="20">
        <v>6</v>
      </c>
      <c r="F152" s="117">
        <v>6</v>
      </c>
      <c r="I152" s="23" t="s">
        <v>31</v>
      </c>
      <c r="K152" s="33">
        <v>40544</v>
      </c>
      <c r="M152" s="24">
        <v>6</v>
      </c>
      <c r="N152" s="25">
        <v>4</v>
      </c>
      <c r="O152" s="26">
        <f t="shared" si="25"/>
        <v>6</v>
      </c>
      <c r="P152" s="27">
        <f t="shared" si="32"/>
        <v>6</v>
      </c>
      <c r="Q152" s="28">
        <f t="shared" si="26"/>
        <v>0</v>
      </c>
      <c r="R152" s="29">
        <f t="shared" si="27"/>
        <v>0</v>
      </c>
      <c r="T152" s="31">
        <f t="shared" si="33"/>
        <v>6</v>
      </c>
      <c r="U152" s="32">
        <f t="shared" si="33"/>
        <v>6</v>
      </c>
      <c r="V152" s="32">
        <f t="shared" si="33"/>
        <v>0</v>
      </c>
      <c r="W152" s="32">
        <f t="shared" si="33"/>
        <v>0</v>
      </c>
    </row>
    <row r="153" spans="1:195" ht="25.5" hidden="1" x14ac:dyDescent="0.25">
      <c r="A153" s="18" t="s">
        <v>1698</v>
      </c>
      <c r="B153" s="35" t="s">
        <v>1533</v>
      </c>
      <c r="C153" s="18" t="s">
        <v>1661</v>
      </c>
      <c r="D153" s="18" t="s">
        <v>1659</v>
      </c>
      <c r="E153" s="20">
        <v>5.5</v>
      </c>
      <c r="F153" s="117">
        <v>5.5</v>
      </c>
      <c r="I153" s="23" t="s">
        <v>31</v>
      </c>
      <c r="K153" s="33">
        <v>40544</v>
      </c>
      <c r="M153" s="24">
        <v>6</v>
      </c>
      <c r="N153" s="25">
        <v>4</v>
      </c>
      <c r="O153" s="26">
        <f t="shared" si="25"/>
        <v>5.5</v>
      </c>
      <c r="P153" s="27">
        <f t="shared" si="32"/>
        <v>5.5</v>
      </c>
      <c r="Q153" s="28">
        <f t="shared" si="26"/>
        <v>0</v>
      </c>
      <c r="R153" s="29">
        <f t="shared" si="27"/>
        <v>0</v>
      </c>
      <c r="T153" s="31">
        <f t="shared" si="33"/>
        <v>5.5</v>
      </c>
      <c r="U153" s="32">
        <f t="shared" si="33"/>
        <v>5.5</v>
      </c>
      <c r="V153" s="32">
        <f t="shared" si="33"/>
        <v>0</v>
      </c>
      <c r="W153" s="32">
        <f t="shared" si="33"/>
        <v>0</v>
      </c>
    </row>
    <row r="154" spans="1:195" ht="25.5" hidden="1" x14ac:dyDescent="0.25">
      <c r="A154" s="18" t="s">
        <v>1698</v>
      </c>
      <c r="B154" s="35" t="s">
        <v>1533</v>
      </c>
      <c r="C154" s="18" t="s">
        <v>1662</v>
      </c>
      <c r="D154" s="18" t="s">
        <v>1659</v>
      </c>
      <c r="E154" s="20">
        <v>4</v>
      </c>
      <c r="F154" s="117">
        <v>4</v>
      </c>
      <c r="I154" s="23" t="s">
        <v>31</v>
      </c>
      <c r="K154" s="33">
        <v>40544</v>
      </c>
      <c r="M154" s="24">
        <v>6</v>
      </c>
      <c r="N154" s="25">
        <v>4</v>
      </c>
      <c r="O154" s="26">
        <f t="shared" si="25"/>
        <v>4</v>
      </c>
      <c r="P154" s="27">
        <f t="shared" si="32"/>
        <v>4</v>
      </c>
      <c r="Q154" s="28">
        <f t="shared" si="26"/>
        <v>0</v>
      </c>
      <c r="R154" s="29">
        <f t="shared" si="27"/>
        <v>0</v>
      </c>
      <c r="T154" s="31">
        <f t="shared" si="33"/>
        <v>4</v>
      </c>
      <c r="U154" s="32">
        <f t="shared" si="33"/>
        <v>4</v>
      </c>
      <c r="V154" s="32">
        <f t="shared" si="33"/>
        <v>0</v>
      </c>
      <c r="W154" s="32">
        <f t="shared" si="33"/>
        <v>0</v>
      </c>
    </row>
    <row r="155" spans="1:195" ht="25.5" hidden="1" x14ac:dyDescent="0.25">
      <c r="A155" s="18" t="s">
        <v>1698</v>
      </c>
      <c r="B155" s="35" t="s">
        <v>1533</v>
      </c>
      <c r="C155" s="18" t="s">
        <v>1663</v>
      </c>
      <c r="D155" s="18" t="s">
        <v>1659</v>
      </c>
      <c r="E155" s="20">
        <v>3.5</v>
      </c>
      <c r="F155" s="62">
        <v>3.5</v>
      </c>
      <c r="I155" s="23" t="s">
        <v>31</v>
      </c>
      <c r="K155" s="33">
        <v>40544</v>
      </c>
      <c r="M155" s="24">
        <v>6</v>
      </c>
      <c r="N155" s="25">
        <v>4</v>
      </c>
      <c r="O155" s="26">
        <f t="shared" si="25"/>
        <v>3.5</v>
      </c>
      <c r="P155" s="27">
        <f t="shared" si="32"/>
        <v>3.5</v>
      </c>
      <c r="Q155" s="28">
        <f t="shared" si="26"/>
        <v>0</v>
      </c>
      <c r="R155" s="29">
        <f t="shared" si="27"/>
        <v>0</v>
      </c>
      <c r="T155" s="31">
        <f t="shared" si="33"/>
        <v>3.5</v>
      </c>
      <c r="U155" s="32">
        <f t="shared" si="33"/>
        <v>3.5</v>
      </c>
      <c r="V155" s="32">
        <f t="shared" si="33"/>
        <v>0</v>
      </c>
      <c r="W155" s="32">
        <f t="shared" si="33"/>
        <v>0</v>
      </c>
    </row>
    <row r="156" spans="1:195" ht="25.5" hidden="1" x14ac:dyDescent="0.25">
      <c r="A156" s="18" t="s">
        <v>1698</v>
      </c>
      <c r="B156" s="35" t="s">
        <v>1533</v>
      </c>
      <c r="C156" s="18" t="s">
        <v>1664</v>
      </c>
      <c r="D156" s="18" t="s">
        <v>1659</v>
      </c>
      <c r="E156" s="20">
        <v>6.5</v>
      </c>
      <c r="F156" s="117">
        <v>6.5</v>
      </c>
      <c r="I156" s="23" t="s">
        <v>31</v>
      </c>
      <c r="K156" s="33">
        <v>40544</v>
      </c>
      <c r="M156" s="24">
        <v>6</v>
      </c>
      <c r="N156" s="25">
        <v>4</v>
      </c>
      <c r="O156" s="26">
        <f t="shared" si="25"/>
        <v>6.5</v>
      </c>
      <c r="P156" s="27">
        <f t="shared" si="32"/>
        <v>6.5</v>
      </c>
      <c r="Q156" s="28">
        <f t="shared" si="26"/>
        <v>0</v>
      </c>
      <c r="R156" s="29">
        <f t="shared" si="27"/>
        <v>0</v>
      </c>
      <c r="T156" s="31">
        <f t="shared" si="33"/>
        <v>6.5</v>
      </c>
      <c r="U156" s="32">
        <f t="shared" si="33"/>
        <v>6.5</v>
      </c>
      <c r="V156" s="32">
        <f t="shared" si="33"/>
        <v>0</v>
      </c>
      <c r="W156" s="32">
        <f t="shared" si="33"/>
        <v>0</v>
      </c>
    </row>
    <row r="157" spans="1:195" ht="25.5" hidden="1" x14ac:dyDescent="0.25">
      <c r="A157" s="18" t="s">
        <v>1698</v>
      </c>
      <c r="B157" s="35" t="s">
        <v>1533</v>
      </c>
      <c r="C157" s="18" t="s">
        <v>1665</v>
      </c>
      <c r="D157" s="18" t="s">
        <v>1659</v>
      </c>
      <c r="E157" s="20">
        <v>4.5</v>
      </c>
      <c r="F157" s="117">
        <v>4.5</v>
      </c>
      <c r="I157" s="23" t="s">
        <v>31</v>
      </c>
      <c r="K157" s="33">
        <v>40544</v>
      </c>
      <c r="M157" s="24">
        <v>6</v>
      </c>
      <c r="N157" s="25">
        <v>4</v>
      </c>
      <c r="O157" s="26">
        <f t="shared" si="25"/>
        <v>4.5</v>
      </c>
      <c r="P157" s="27">
        <f t="shared" si="32"/>
        <v>4.5</v>
      </c>
      <c r="Q157" s="28">
        <f t="shared" si="26"/>
        <v>0</v>
      </c>
      <c r="R157" s="29">
        <f t="shared" si="27"/>
        <v>0</v>
      </c>
      <c r="T157" s="31">
        <f t="shared" si="33"/>
        <v>4.5</v>
      </c>
      <c r="U157" s="32">
        <f t="shared" si="33"/>
        <v>4.5</v>
      </c>
      <c r="V157" s="32">
        <f t="shared" si="33"/>
        <v>0</v>
      </c>
      <c r="W157" s="32">
        <f t="shared" si="33"/>
        <v>0</v>
      </c>
    </row>
    <row r="158" spans="1:195" ht="25.5" hidden="1" x14ac:dyDescent="0.25">
      <c r="A158" s="18" t="s">
        <v>1698</v>
      </c>
      <c r="B158" s="35" t="s">
        <v>1533</v>
      </c>
      <c r="C158" s="18" t="s">
        <v>1666</v>
      </c>
      <c r="D158" s="18" t="s">
        <v>1659</v>
      </c>
      <c r="E158" s="20">
        <v>7</v>
      </c>
      <c r="F158" s="62">
        <v>7</v>
      </c>
      <c r="I158" s="23" t="s">
        <v>31</v>
      </c>
      <c r="K158" s="33">
        <v>40544</v>
      </c>
      <c r="M158" s="24">
        <v>6</v>
      </c>
      <c r="N158" s="25">
        <v>4</v>
      </c>
      <c r="O158" s="26">
        <f t="shared" si="25"/>
        <v>7</v>
      </c>
      <c r="P158" s="27">
        <f t="shared" si="32"/>
        <v>7</v>
      </c>
      <c r="Q158" s="28">
        <f t="shared" si="26"/>
        <v>0</v>
      </c>
      <c r="R158" s="29">
        <f t="shared" si="27"/>
        <v>0</v>
      </c>
      <c r="T158" s="31">
        <f t="shared" si="33"/>
        <v>7</v>
      </c>
      <c r="U158" s="32">
        <f t="shared" si="33"/>
        <v>7</v>
      </c>
      <c r="V158" s="32">
        <f t="shared" si="33"/>
        <v>0</v>
      </c>
      <c r="W158" s="32">
        <f t="shared" si="33"/>
        <v>0</v>
      </c>
    </row>
    <row r="159" spans="1:195" ht="25.5" hidden="1" x14ac:dyDescent="0.25">
      <c r="A159" s="18" t="s">
        <v>1700</v>
      </c>
      <c r="B159" s="35" t="s">
        <v>1533</v>
      </c>
      <c r="C159" s="18" t="s">
        <v>1573</v>
      </c>
      <c r="D159" s="18" t="s">
        <v>1574</v>
      </c>
      <c r="E159" s="20">
        <v>12</v>
      </c>
      <c r="F159" s="21">
        <v>12</v>
      </c>
      <c r="I159" s="23" t="s">
        <v>31</v>
      </c>
      <c r="K159" s="33">
        <v>40544</v>
      </c>
      <c r="M159" s="24">
        <v>6</v>
      </c>
      <c r="N159" s="25">
        <v>4</v>
      </c>
      <c r="O159" s="26">
        <f t="shared" si="25"/>
        <v>12</v>
      </c>
      <c r="P159" s="27">
        <f t="shared" si="32"/>
        <v>12</v>
      </c>
      <c r="Q159" s="28">
        <f t="shared" si="26"/>
        <v>0</v>
      </c>
      <c r="R159" s="29">
        <f t="shared" si="27"/>
        <v>0</v>
      </c>
      <c r="S159" s="74"/>
      <c r="T159" s="31">
        <f t="shared" si="33"/>
        <v>12</v>
      </c>
      <c r="U159" s="32">
        <f t="shared" si="33"/>
        <v>12</v>
      </c>
      <c r="V159" s="32">
        <f t="shared" si="33"/>
        <v>0</v>
      </c>
      <c r="W159" s="32">
        <f t="shared" si="33"/>
        <v>0</v>
      </c>
    </row>
    <row r="160" spans="1:195" ht="25.5" hidden="1" x14ac:dyDescent="0.25">
      <c r="A160" s="18" t="s">
        <v>1700</v>
      </c>
      <c r="B160" s="35" t="s">
        <v>1533</v>
      </c>
      <c r="C160" s="18" t="s">
        <v>1577</v>
      </c>
      <c r="D160" s="18" t="s">
        <v>1574</v>
      </c>
      <c r="E160" s="20">
        <v>6</v>
      </c>
      <c r="F160" s="21">
        <v>6</v>
      </c>
      <c r="I160" s="23" t="s">
        <v>31</v>
      </c>
      <c r="K160" s="33">
        <v>40544</v>
      </c>
      <c r="M160" s="24">
        <v>6</v>
      </c>
      <c r="N160" s="25">
        <v>4</v>
      </c>
      <c r="O160" s="26">
        <f t="shared" si="25"/>
        <v>6</v>
      </c>
      <c r="P160" s="27">
        <f t="shared" si="32"/>
        <v>6</v>
      </c>
      <c r="Q160" s="28">
        <f t="shared" si="26"/>
        <v>0</v>
      </c>
      <c r="R160" s="29">
        <f t="shared" si="27"/>
        <v>0</v>
      </c>
      <c r="T160" s="31">
        <f t="shared" si="33"/>
        <v>6</v>
      </c>
      <c r="U160" s="32">
        <f t="shared" si="33"/>
        <v>6</v>
      </c>
      <c r="V160" s="32">
        <f t="shared" si="33"/>
        <v>0</v>
      </c>
      <c r="W160" s="32">
        <f t="shared" si="33"/>
        <v>0</v>
      </c>
    </row>
    <row r="161" spans="1:159" ht="25.5" hidden="1" x14ac:dyDescent="0.25">
      <c r="A161" s="18" t="s">
        <v>1700</v>
      </c>
      <c r="B161" s="35" t="s">
        <v>1533</v>
      </c>
      <c r="C161" s="18" t="s">
        <v>1578</v>
      </c>
      <c r="D161" s="18" t="s">
        <v>1574</v>
      </c>
      <c r="E161" s="20">
        <v>10</v>
      </c>
      <c r="F161" s="21">
        <v>10</v>
      </c>
      <c r="I161" s="23" t="s">
        <v>31</v>
      </c>
      <c r="K161" s="33">
        <v>40544</v>
      </c>
      <c r="M161" s="24">
        <v>6</v>
      </c>
      <c r="N161" s="25">
        <v>4</v>
      </c>
      <c r="O161" s="26">
        <f t="shared" ref="O161:O181" si="34">IF(N161=1,INT(E161*$S$1*100)/100,E161)</f>
        <v>10</v>
      </c>
      <c r="P161" s="27">
        <f t="shared" si="32"/>
        <v>10</v>
      </c>
      <c r="Q161" s="28">
        <f t="shared" ref="Q161:Q181" si="35">O161-E161</f>
        <v>0</v>
      </c>
      <c r="R161" s="29">
        <f t="shared" ref="R161:R181" si="36">IF(E161&lt;&gt;0,Q161/E161,0)</f>
        <v>0</v>
      </c>
      <c r="T161" s="31">
        <f t="shared" si="33"/>
        <v>10</v>
      </c>
      <c r="U161" s="32">
        <f t="shared" si="33"/>
        <v>10</v>
      </c>
      <c r="V161" s="32">
        <f t="shared" si="33"/>
        <v>0</v>
      </c>
      <c r="W161" s="32">
        <f t="shared" si="33"/>
        <v>0</v>
      </c>
    </row>
    <row r="162" spans="1:159" ht="25.5" hidden="1" x14ac:dyDescent="0.25">
      <c r="A162" s="18" t="s">
        <v>1700</v>
      </c>
      <c r="B162" s="35" t="s">
        <v>1533</v>
      </c>
      <c r="C162" s="18" t="s">
        <v>1701</v>
      </c>
      <c r="D162" s="18" t="s">
        <v>1574</v>
      </c>
      <c r="E162" s="20">
        <v>11</v>
      </c>
      <c r="F162" s="21">
        <v>11</v>
      </c>
      <c r="I162" s="23" t="s">
        <v>31</v>
      </c>
      <c r="K162" s="33">
        <v>40544</v>
      </c>
      <c r="M162" s="24">
        <v>6</v>
      </c>
      <c r="N162" s="25">
        <v>4</v>
      </c>
      <c r="O162" s="26">
        <f t="shared" si="34"/>
        <v>11</v>
      </c>
      <c r="P162" s="27">
        <f t="shared" si="32"/>
        <v>11</v>
      </c>
      <c r="Q162" s="28">
        <f t="shared" si="35"/>
        <v>0</v>
      </c>
      <c r="R162" s="29">
        <f t="shared" si="36"/>
        <v>0</v>
      </c>
      <c r="T162" s="31">
        <f t="shared" si="33"/>
        <v>11</v>
      </c>
      <c r="U162" s="32">
        <f t="shared" si="33"/>
        <v>11</v>
      </c>
      <c r="V162" s="32">
        <f t="shared" si="33"/>
        <v>0</v>
      </c>
      <c r="W162" s="32">
        <f t="shared" si="33"/>
        <v>0</v>
      </c>
    </row>
    <row r="163" spans="1:159" ht="25.5" hidden="1" x14ac:dyDescent="0.25">
      <c r="A163" s="18" t="s">
        <v>1700</v>
      </c>
      <c r="B163" s="35" t="s">
        <v>1533</v>
      </c>
      <c r="C163" s="18" t="s">
        <v>1581</v>
      </c>
      <c r="D163" s="18" t="s">
        <v>1574</v>
      </c>
      <c r="E163" s="20">
        <v>6</v>
      </c>
      <c r="F163" s="21">
        <v>6</v>
      </c>
      <c r="I163" s="23" t="s">
        <v>31</v>
      </c>
      <c r="K163" s="33">
        <v>40544</v>
      </c>
      <c r="M163" s="24">
        <v>6</v>
      </c>
      <c r="N163" s="25">
        <v>4</v>
      </c>
      <c r="O163" s="26">
        <f t="shared" si="34"/>
        <v>6</v>
      </c>
      <c r="P163" s="27">
        <f t="shared" si="32"/>
        <v>6</v>
      </c>
      <c r="Q163" s="28">
        <f t="shared" si="35"/>
        <v>0</v>
      </c>
      <c r="R163" s="29">
        <f t="shared" si="36"/>
        <v>0</v>
      </c>
      <c r="T163" s="31">
        <f t="shared" si="33"/>
        <v>6</v>
      </c>
      <c r="U163" s="32">
        <f t="shared" si="33"/>
        <v>6</v>
      </c>
      <c r="V163" s="32">
        <f t="shared" si="33"/>
        <v>0</v>
      </c>
      <c r="W163" s="32">
        <f t="shared" si="33"/>
        <v>0</v>
      </c>
    </row>
    <row r="164" spans="1:159" ht="25.5" hidden="1" x14ac:dyDescent="0.25">
      <c r="A164" s="18" t="s">
        <v>1702</v>
      </c>
      <c r="B164" s="35" t="s">
        <v>1533</v>
      </c>
      <c r="C164" s="18" t="s">
        <v>1573</v>
      </c>
      <c r="D164" s="18" t="s">
        <v>1574</v>
      </c>
      <c r="E164" s="20">
        <v>38</v>
      </c>
      <c r="F164" s="83">
        <v>38</v>
      </c>
      <c r="I164" s="23" t="s">
        <v>31</v>
      </c>
      <c r="K164" s="33">
        <v>40544</v>
      </c>
      <c r="M164" s="24">
        <v>6</v>
      </c>
      <c r="N164" s="25">
        <v>4</v>
      </c>
      <c r="O164" s="26">
        <f t="shared" si="34"/>
        <v>38</v>
      </c>
      <c r="P164" s="27">
        <f t="shared" si="32"/>
        <v>38</v>
      </c>
      <c r="Q164" s="28">
        <f t="shared" si="35"/>
        <v>0</v>
      </c>
      <c r="R164" s="29">
        <f t="shared" si="36"/>
        <v>0</v>
      </c>
      <c r="T164" s="31">
        <f t="shared" si="33"/>
        <v>38</v>
      </c>
      <c r="U164" s="32">
        <f t="shared" si="33"/>
        <v>38</v>
      </c>
      <c r="V164" s="32">
        <f t="shared" si="33"/>
        <v>0</v>
      </c>
      <c r="W164" s="32">
        <f t="shared" si="33"/>
        <v>0</v>
      </c>
    </row>
    <row r="165" spans="1:159" s="39" customFormat="1" ht="25.5" hidden="1" x14ac:dyDescent="0.25">
      <c r="A165" s="18" t="s">
        <v>1702</v>
      </c>
      <c r="B165" s="35" t="s">
        <v>1533</v>
      </c>
      <c r="C165" s="18" t="s">
        <v>1575</v>
      </c>
      <c r="D165" s="18" t="s">
        <v>1574</v>
      </c>
      <c r="E165" s="20">
        <v>28</v>
      </c>
      <c r="F165" s="83">
        <v>28</v>
      </c>
      <c r="G165" s="21"/>
      <c r="H165" s="18"/>
      <c r="I165" s="23" t="s">
        <v>31</v>
      </c>
      <c r="J165" s="23"/>
      <c r="K165" s="33">
        <v>40544</v>
      </c>
      <c r="L165" s="18"/>
      <c r="M165" s="24">
        <v>6</v>
      </c>
      <c r="N165" s="25">
        <v>4</v>
      </c>
      <c r="O165" s="26">
        <f t="shared" si="34"/>
        <v>28</v>
      </c>
      <c r="P165" s="27">
        <f t="shared" si="32"/>
        <v>28</v>
      </c>
      <c r="Q165" s="28">
        <f t="shared" si="35"/>
        <v>0</v>
      </c>
      <c r="R165" s="29">
        <f t="shared" si="36"/>
        <v>0</v>
      </c>
      <c r="S165" s="30"/>
      <c r="T165" s="31">
        <f t="shared" si="33"/>
        <v>28</v>
      </c>
      <c r="U165" s="32">
        <f t="shared" si="33"/>
        <v>28</v>
      </c>
      <c r="V165" s="32">
        <f t="shared" si="33"/>
        <v>0</v>
      </c>
      <c r="W165" s="32">
        <f t="shared" si="33"/>
        <v>0</v>
      </c>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row>
    <row r="166" spans="1:159" s="39" customFormat="1" ht="25.5" hidden="1" x14ac:dyDescent="0.25">
      <c r="A166" s="18" t="s">
        <v>1702</v>
      </c>
      <c r="B166" s="35" t="s">
        <v>1533</v>
      </c>
      <c r="C166" s="18" t="s">
        <v>1577</v>
      </c>
      <c r="D166" s="18" t="s">
        <v>1574</v>
      </c>
      <c r="E166" s="20">
        <v>10</v>
      </c>
      <c r="F166" s="21">
        <v>10</v>
      </c>
      <c r="G166" s="21"/>
      <c r="H166" s="18"/>
      <c r="I166" s="23" t="s">
        <v>31</v>
      </c>
      <c r="J166" s="23"/>
      <c r="K166" s="33">
        <v>40544</v>
      </c>
      <c r="L166" s="18"/>
      <c r="M166" s="24">
        <v>6</v>
      </c>
      <c r="N166" s="25">
        <v>4</v>
      </c>
      <c r="O166" s="26">
        <f t="shared" si="34"/>
        <v>10</v>
      </c>
      <c r="P166" s="27">
        <f t="shared" si="32"/>
        <v>10</v>
      </c>
      <c r="Q166" s="28">
        <f t="shared" si="35"/>
        <v>0</v>
      </c>
      <c r="R166" s="29">
        <f t="shared" si="36"/>
        <v>0</v>
      </c>
      <c r="S166" s="30"/>
      <c r="T166" s="31">
        <f t="shared" si="33"/>
        <v>10</v>
      </c>
      <c r="U166" s="32">
        <f t="shared" si="33"/>
        <v>10</v>
      </c>
      <c r="V166" s="32">
        <f t="shared" si="33"/>
        <v>0</v>
      </c>
      <c r="W166" s="32">
        <f t="shared" si="33"/>
        <v>0</v>
      </c>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row>
    <row r="167" spans="1:159" s="39" customFormat="1" ht="25.5" hidden="1" x14ac:dyDescent="0.25">
      <c r="A167" s="18" t="s">
        <v>1702</v>
      </c>
      <c r="B167" s="35" t="s">
        <v>1533</v>
      </c>
      <c r="C167" s="18" t="s">
        <v>1578</v>
      </c>
      <c r="D167" s="18" t="s">
        <v>1574</v>
      </c>
      <c r="E167" s="20">
        <v>30</v>
      </c>
      <c r="F167" s="83">
        <v>30</v>
      </c>
      <c r="G167" s="21"/>
      <c r="H167" s="18"/>
      <c r="I167" s="23" t="s">
        <v>31</v>
      </c>
      <c r="J167" s="23"/>
      <c r="K167" s="33">
        <v>40544</v>
      </c>
      <c r="L167" s="18"/>
      <c r="M167" s="24">
        <v>6</v>
      </c>
      <c r="N167" s="25">
        <v>4</v>
      </c>
      <c r="O167" s="26">
        <f t="shared" si="34"/>
        <v>30</v>
      </c>
      <c r="P167" s="27">
        <f t="shared" si="32"/>
        <v>30</v>
      </c>
      <c r="Q167" s="28">
        <f t="shared" si="35"/>
        <v>0</v>
      </c>
      <c r="R167" s="29">
        <f t="shared" si="36"/>
        <v>0</v>
      </c>
      <c r="S167" s="30"/>
      <c r="T167" s="31">
        <f t="shared" si="33"/>
        <v>30</v>
      </c>
      <c r="U167" s="32">
        <f t="shared" si="33"/>
        <v>30</v>
      </c>
      <c r="V167" s="32">
        <f t="shared" si="33"/>
        <v>0</v>
      </c>
      <c r="W167" s="32">
        <f t="shared" si="33"/>
        <v>0</v>
      </c>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row>
    <row r="168" spans="1:159" s="39" customFormat="1" ht="25.5" hidden="1" x14ac:dyDescent="0.25">
      <c r="A168" s="18" t="s">
        <v>1702</v>
      </c>
      <c r="B168" s="35" t="s">
        <v>1533</v>
      </c>
      <c r="C168" s="18" t="s">
        <v>1579</v>
      </c>
      <c r="D168" s="18" t="s">
        <v>1574</v>
      </c>
      <c r="E168" s="20">
        <v>21</v>
      </c>
      <c r="F168" s="83">
        <v>21</v>
      </c>
      <c r="G168" s="21"/>
      <c r="H168" s="18"/>
      <c r="I168" s="23" t="s">
        <v>31</v>
      </c>
      <c r="J168" s="23"/>
      <c r="K168" s="33">
        <v>40544</v>
      </c>
      <c r="L168" s="18"/>
      <c r="M168" s="24">
        <v>6</v>
      </c>
      <c r="N168" s="25">
        <v>4</v>
      </c>
      <c r="O168" s="26">
        <f t="shared" si="34"/>
        <v>21</v>
      </c>
      <c r="P168" s="27">
        <f t="shared" si="32"/>
        <v>21</v>
      </c>
      <c r="Q168" s="28">
        <f t="shared" si="35"/>
        <v>0</v>
      </c>
      <c r="R168" s="29">
        <f t="shared" si="36"/>
        <v>0</v>
      </c>
      <c r="S168" s="30"/>
      <c r="T168" s="31">
        <f t="shared" si="33"/>
        <v>21</v>
      </c>
      <c r="U168" s="32">
        <f t="shared" si="33"/>
        <v>21</v>
      </c>
      <c r="V168" s="32">
        <f t="shared" si="33"/>
        <v>0</v>
      </c>
      <c r="W168" s="32">
        <f t="shared" si="33"/>
        <v>0</v>
      </c>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row>
    <row r="169" spans="1:159" s="39" customFormat="1" ht="25.5" hidden="1" x14ac:dyDescent="0.25">
      <c r="A169" s="18" t="s">
        <v>1702</v>
      </c>
      <c r="B169" s="35" t="s">
        <v>1533</v>
      </c>
      <c r="C169" s="18" t="s">
        <v>1581</v>
      </c>
      <c r="D169" s="18" t="s">
        <v>1574</v>
      </c>
      <c r="E169" s="20">
        <v>15</v>
      </c>
      <c r="F169" s="21">
        <v>15</v>
      </c>
      <c r="G169" s="21"/>
      <c r="H169" s="18"/>
      <c r="I169" s="23" t="s">
        <v>31</v>
      </c>
      <c r="J169" s="23"/>
      <c r="K169" s="33">
        <v>40544</v>
      </c>
      <c r="L169" s="18"/>
      <c r="M169" s="24">
        <v>6</v>
      </c>
      <c r="N169" s="25">
        <v>4</v>
      </c>
      <c r="O169" s="26">
        <f t="shared" si="34"/>
        <v>15</v>
      </c>
      <c r="P169" s="27">
        <f t="shared" si="32"/>
        <v>15</v>
      </c>
      <c r="Q169" s="28">
        <f t="shared" si="35"/>
        <v>0</v>
      </c>
      <c r="R169" s="29">
        <f t="shared" si="36"/>
        <v>0</v>
      </c>
      <c r="S169" s="30"/>
      <c r="T169" s="31">
        <f t="shared" si="33"/>
        <v>15</v>
      </c>
      <c r="U169" s="32">
        <f t="shared" si="33"/>
        <v>15</v>
      </c>
      <c r="V169" s="32">
        <f t="shared" si="33"/>
        <v>0</v>
      </c>
      <c r="W169" s="32">
        <f t="shared" si="33"/>
        <v>0</v>
      </c>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row>
    <row r="170" spans="1:159" s="39" customFormat="1" ht="25.5" hidden="1" x14ac:dyDescent="0.25">
      <c r="A170" s="18" t="s">
        <v>1703</v>
      </c>
      <c r="B170" s="35" t="s">
        <v>1533</v>
      </c>
      <c r="C170" s="18" t="s">
        <v>1699</v>
      </c>
      <c r="D170" s="18" t="s">
        <v>1659</v>
      </c>
      <c r="E170" s="20">
        <v>2</v>
      </c>
      <c r="F170" s="62">
        <v>2</v>
      </c>
      <c r="G170" s="21"/>
      <c r="H170" s="18"/>
      <c r="I170" s="23" t="s">
        <v>31</v>
      </c>
      <c r="J170" s="23"/>
      <c r="K170" s="33">
        <v>40544</v>
      </c>
      <c r="L170" s="18"/>
      <c r="M170" s="24">
        <v>6</v>
      </c>
      <c r="N170" s="25">
        <v>4</v>
      </c>
      <c r="O170" s="26">
        <f t="shared" si="34"/>
        <v>2</v>
      </c>
      <c r="P170" s="27">
        <f t="shared" si="32"/>
        <v>2</v>
      </c>
      <c r="Q170" s="28">
        <f t="shared" si="35"/>
        <v>0</v>
      </c>
      <c r="R170" s="29">
        <f t="shared" si="36"/>
        <v>0</v>
      </c>
      <c r="S170" s="30"/>
      <c r="T170" s="31">
        <f t="shared" si="33"/>
        <v>2</v>
      </c>
      <c r="U170" s="32">
        <f t="shared" si="33"/>
        <v>2</v>
      </c>
      <c r="V170" s="32">
        <f t="shared" si="33"/>
        <v>0</v>
      </c>
      <c r="W170" s="32">
        <f t="shared" si="33"/>
        <v>0</v>
      </c>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row>
    <row r="171" spans="1:159" s="39" customFormat="1" ht="25.5" hidden="1" x14ac:dyDescent="0.25">
      <c r="A171" s="18" t="s">
        <v>1703</v>
      </c>
      <c r="B171" s="35" t="s">
        <v>1533</v>
      </c>
      <c r="C171" s="18" t="s">
        <v>1660</v>
      </c>
      <c r="D171" s="18" t="s">
        <v>1659</v>
      </c>
      <c r="E171" s="20">
        <v>6</v>
      </c>
      <c r="F171" s="117">
        <v>6</v>
      </c>
      <c r="G171" s="21"/>
      <c r="H171" s="18"/>
      <c r="I171" s="23" t="s">
        <v>31</v>
      </c>
      <c r="J171" s="23"/>
      <c r="K171" s="33">
        <v>40544</v>
      </c>
      <c r="L171" s="18"/>
      <c r="M171" s="24">
        <v>6</v>
      </c>
      <c r="N171" s="25">
        <v>4</v>
      </c>
      <c r="O171" s="26">
        <f t="shared" si="34"/>
        <v>6</v>
      </c>
      <c r="P171" s="27">
        <f t="shared" si="32"/>
        <v>6</v>
      </c>
      <c r="Q171" s="28">
        <f t="shared" si="35"/>
        <v>0</v>
      </c>
      <c r="R171" s="29">
        <f t="shared" si="36"/>
        <v>0</v>
      </c>
      <c r="S171" s="30"/>
      <c r="T171" s="31">
        <f t="shared" si="33"/>
        <v>6</v>
      </c>
      <c r="U171" s="32">
        <f t="shared" si="33"/>
        <v>6</v>
      </c>
      <c r="V171" s="32">
        <f t="shared" si="33"/>
        <v>0</v>
      </c>
      <c r="W171" s="32">
        <f t="shared" si="33"/>
        <v>0</v>
      </c>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row>
    <row r="172" spans="1:159" s="39" customFormat="1" ht="25.5" hidden="1" x14ac:dyDescent="0.25">
      <c r="A172" s="18" t="s">
        <v>1703</v>
      </c>
      <c r="B172" s="35" t="s">
        <v>1533</v>
      </c>
      <c r="C172" s="18" t="s">
        <v>1661</v>
      </c>
      <c r="D172" s="18" t="s">
        <v>1659</v>
      </c>
      <c r="E172" s="20">
        <v>5.5</v>
      </c>
      <c r="F172" s="117">
        <v>5.5</v>
      </c>
      <c r="G172" s="21"/>
      <c r="H172" s="18"/>
      <c r="I172" s="23" t="s">
        <v>31</v>
      </c>
      <c r="J172" s="23"/>
      <c r="K172" s="33">
        <v>40544</v>
      </c>
      <c r="L172" s="18"/>
      <c r="M172" s="24">
        <v>6</v>
      </c>
      <c r="N172" s="25">
        <v>4</v>
      </c>
      <c r="O172" s="26">
        <f t="shared" si="34"/>
        <v>5.5</v>
      </c>
      <c r="P172" s="27">
        <f t="shared" si="32"/>
        <v>5.5</v>
      </c>
      <c r="Q172" s="28">
        <f t="shared" si="35"/>
        <v>0</v>
      </c>
      <c r="R172" s="29">
        <f t="shared" si="36"/>
        <v>0</v>
      </c>
      <c r="S172" s="30"/>
      <c r="T172" s="31">
        <f t="shared" si="33"/>
        <v>5.5</v>
      </c>
      <c r="U172" s="32">
        <f t="shared" si="33"/>
        <v>5.5</v>
      </c>
      <c r="V172" s="32">
        <f t="shared" si="33"/>
        <v>0</v>
      </c>
      <c r="W172" s="32">
        <f t="shared" si="33"/>
        <v>0</v>
      </c>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row>
    <row r="173" spans="1:159" s="39" customFormat="1" ht="25.5" hidden="1" x14ac:dyDescent="0.25">
      <c r="A173" s="18" t="s">
        <v>1703</v>
      </c>
      <c r="B173" s="35" t="s">
        <v>1533</v>
      </c>
      <c r="C173" s="18" t="s">
        <v>1662</v>
      </c>
      <c r="D173" s="18" t="s">
        <v>1659</v>
      </c>
      <c r="E173" s="20">
        <v>4</v>
      </c>
      <c r="F173" s="117">
        <v>4</v>
      </c>
      <c r="G173" s="21"/>
      <c r="H173" s="18"/>
      <c r="I173" s="23" t="s">
        <v>31</v>
      </c>
      <c r="J173" s="23"/>
      <c r="K173" s="33">
        <v>40544</v>
      </c>
      <c r="L173" s="18"/>
      <c r="M173" s="24">
        <v>6</v>
      </c>
      <c r="N173" s="25">
        <v>4</v>
      </c>
      <c r="O173" s="26">
        <f t="shared" si="34"/>
        <v>4</v>
      </c>
      <c r="P173" s="27">
        <f t="shared" si="32"/>
        <v>4</v>
      </c>
      <c r="Q173" s="28">
        <f t="shared" si="35"/>
        <v>0</v>
      </c>
      <c r="R173" s="29">
        <f t="shared" si="36"/>
        <v>0</v>
      </c>
      <c r="S173" s="30"/>
      <c r="T173" s="31">
        <f t="shared" si="33"/>
        <v>4</v>
      </c>
      <c r="U173" s="32">
        <f t="shared" si="33"/>
        <v>4</v>
      </c>
      <c r="V173" s="32">
        <f t="shared" si="33"/>
        <v>0</v>
      </c>
      <c r="W173" s="32">
        <f t="shared" si="33"/>
        <v>0</v>
      </c>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row>
    <row r="174" spans="1:159" s="39" customFormat="1" ht="25.5" hidden="1" x14ac:dyDescent="0.25">
      <c r="A174" s="18" t="s">
        <v>1703</v>
      </c>
      <c r="B174" s="35" t="s">
        <v>1533</v>
      </c>
      <c r="C174" s="18" t="s">
        <v>1663</v>
      </c>
      <c r="D174" s="18" t="s">
        <v>1659</v>
      </c>
      <c r="E174" s="20">
        <v>3.5</v>
      </c>
      <c r="F174" s="62">
        <v>3.5</v>
      </c>
      <c r="G174" s="21"/>
      <c r="H174" s="18"/>
      <c r="I174" s="23" t="s">
        <v>31</v>
      </c>
      <c r="J174" s="23"/>
      <c r="K174" s="33">
        <v>40544</v>
      </c>
      <c r="L174" s="18"/>
      <c r="M174" s="24">
        <v>6</v>
      </c>
      <c r="N174" s="25">
        <v>4</v>
      </c>
      <c r="O174" s="26">
        <f t="shared" si="34"/>
        <v>3.5</v>
      </c>
      <c r="P174" s="27">
        <f t="shared" si="32"/>
        <v>3.5</v>
      </c>
      <c r="Q174" s="28">
        <f t="shared" si="35"/>
        <v>0</v>
      </c>
      <c r="R174" s="29">
        <f t="shared" si="36"/>
        <v>0</v>
      </c>
      <c r="S174" s="30"/>
      <c r="T174" s="31">
        <f t="shared" si="33"/>
        <v>3.5</v>
      </c>
      <c r="U174" s="32">
        <f t="shared" si="33"/>
        <v>3.5</v>
      </c>
      <c r="V174" s="32">
        <f t="shared" si="33"/>
        <v>0</v>
      </c>
      <c r="W174" s="32">
        <f t="shared" si="33"/>
        <v>0</v>
      </c>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row>
    <row r="175" spans="1:159" s="39" customFormat="1" ht="25.5" hidden="1" x14ac:dyDescent="0.25">
      <c r="A175" s="18" t="s">
        <v>1703</v>
      </c>
      <c r="B175" s="35" t="s">
        <v>1533</v>
      </c>
      <c r="C175" s="18" t="s">
        <v>1664</v>
      </c>
      <c r="D175" s="18" t="s">
        <v>1659</v>
      </c>
      <c r="E175" s="20">
        <v>6.5</v>
      </c>
      <c r="F175" s="117">
        <v>6.5</v>
      </c>
      <c r="G175" s="21"/>
      <c r="H175" s="18"/>
      <c r="I175" s="23" t="s">
        <v>31</v>
      </c>
      <c r="J175" s="23"/>
      <c r="K175" s="33">
        <v>40544</v>
      </c>
      <c r="L175" s="18"/>
      <c r="M175" s="24">
        <v>6</v>
      </c>
      <c r="N175" s="25">
        <v>4</v>
      </c>
      <c r="O175" s="26">
        <f t="shared" si="34"/>
        <v>6.5</v>
      </c>
      <c r="P175" s="27">
        <f t="shared" si="32"/>
        <v>6.5</v>
      </c>
      <c r="Q175" s="28">
        <f t="shared" si="35"/>
        <v>0</v>
      </c>
      <c r="R175" s="29">
        <f t="shared" si="36"/>
        <v>0</v>
      </c>
      <c r="S175" s="30"/>
      <c r="T175" s="31">
        <f t="shared" si="33"/>
        <v>6.5</v>
      </c>
      <c r="U175" s="32">
        <f t="shared" si="33"/>
        <v>6.5</v>
      </c>
      <c r="V175" s="32">
        <f t="shared" si="33"/>
        <v>0</v>
      </c>
      <c r="W175" s="32">
        <f t="shared" si="33"/>
        <v>0</v>
      </c>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row>
    <row r="176" spans="1:159" s="39" customFormat="1" ht="25.5" hidden="1" x14ac:dyDescent="0.25">
      <c r="A176" s="18" t="s">
        <v>1703</v>
      </c>
      <c r="B176" s="35" t="s">
        <v>1533</v>
      </c>
      <c r="C176" s="18" t="s">
        <v>1665</v>
      </c>
      <c r="D176" s="18" t="s">
        <v>1659</v>
      </c>
      <c r="E176" s="20">
        <v>4.5</v>
      </c>
      <c r="F176" s="117">
        <v>4.5</v>
      </c>
      <c r="G176" s="21"/>
      <c r="H176" s="18"/>
      <c r="I176" s="23" t="s">
        <v>31</v>
      </c>
      <c r="J176" s="23"/>
      <c r="K176" s="33">
        <v>40544</v>
      </c>
      <c r="L176" s="18"/>
      <c r="M176" s="24">
        <v>6</v>
      </c>
      <c r="N176" s="25">
        <v>4</v>
      </c>
      <c r="O176" s="26">
        <f t="shared" si="34"/>
        <v>4.5</v>
      </c>
      <c r="P176" s="27">
        <f t="shared" si="32"/>
        <v>4.5</v>
      </c>
      <c r="Q176" s="28">
        <f t="shared" si="35"/>
        <v>0</v>
      </c>
      <c r="R176" s="29">
        <f t="shared" si="36"/>
        <v>0</v>
      </c>
      <c r="S176" s="30"/>
      <c r="T176" s="31">
        <f t="shared" si="33"/>
        <v>4.5</v>
      </c>
      <c r="U176" s="32">
        <f t="shared" si="33"/>
        <v>4.5</v>
      </c>
      <c r="V176" s="32">
        <f t="shared" si="33"/>
        <v>0</v>
      </c>
      <c r="W176" s="32">
        <f t="shared" si="33"/>
        <v>0</v>
      </c>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row>
    <row r="177" spans="1:195" s="39" customFormat="1" ht="25.5" hidden="1" x14ac:dyDescent="0.25">
      <c r="A177" s="18" t="s">
        <v>1703</v>
      </c>
      <c r="B177" s="35" t="s">
        <v>1533</v>
      </c>
      <c r="C177" s="18" t="s">
        <v>1666</v>
      </c>
      <c r="D177" s="18" t="s">
        <v>1659</v>
      </c>
      <c r="E177" s="20">
        <v>7</v>
      </c>
      <c r="F177" s="62">
        <v>7</v>
      </c>
      <c r="G177" s="21"/>
      <c r="H177" s="18"/>
      <c r="I177" s="23" t="s">
        <v>31</v>
      </c>
      <c r="J177" s="23"/>
      <c r="K177" s="33">
        <v>40544</v>
      </c>
      <c r="L177" s="18"/>
      <c r="M177" s="24">
        <v>6</v>
      </c>
      <c r="N177" s="25">
        <v>4</v>
      </c>
      <c r="O177" s="26">
        <f t="shared" si="34"/>
        <v>7</v>
      </c>
      <c r="P177" s="27">
        <f t="shared" si="32"/>
        <v>7</v>
      </c>
      <c r="Q177" s="28">
        <f t="shared" si="35"/>
        <v>0</v>
      </c>
      <c r="R177" s="29">
        <f t="shared" si="36"/>
        <v>0</v>
      </c>
      <c r="S177" s="30"/>
      <c r="T177" s="31">
        <f t="shared" si="33"/>
        <v>7</v>
      </c>
      <c r="U177" s="32">
        <f t="shared" si="33"/>
        <v>7</v>
      </c>
      <c r="V177" s="32">
        <f t="shared" si="33"/>
        <v>0</v>
      </c>
      <c r="W177" s="32">
        <f t="shared" si="33"/>
        <v>0</v>
      </c>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row>
    <row r="178" spans="1:195" s="39" customFormat="1" ht="25.5" hidden="1" x14ac:dyDescent="0.25">
      <c r="A178" s="18" t="s">
        <v>1704</v>
      </c>
      <c r="B178" s="35" t="s">
        <v>1533</v>
      </c>
      <c r="C178" s="18" t="s">
        <v>1705</v>
      </c>
      <c r="D178" s="18" t="s">
        <v>1706</v>
      </c>
      <c r="E178" s="20">
        <v>154.84</v>
      </c>
      <c r="F178" s="21">
        <v>150</v>
      </c>
      <c r="G178" s="21"/>
      <c r="H178" s="18"/>
      <c r="I178" s="23" t="s">
        <v>31</v>
      </c>
      <c r="J178" s="23"/>
      <c r="K178" s="33">
        <v>40544</v>
      </c>
      <c r="L178" s="18"/>
      <c r="M178" s="45">
        <v>1</v>
      </c>
      <c r="N178" s="23">
        <v>1</v>
      </c>
      <c r="O178" s="26">
        <f t="shared" si="34"/>
        <v>158.58000000000001</v>
      </c>
      <c r="P178" s="27">
        <f t="shared" si="32"/>
        <v>158.58920000000001</v>
      </c>
      <c r="Q178" s="28">
        <f t="shared" si="35"/>
        <v>3.7400000000000091</v>
      </c>
      <c r="R178" s="29">
        <f t="shared" si="36"/>
        <v>2.4153965383621863E-2</v>
      </c>
      <c r="S178" s="30"/>
      <c r="T178" s="47">
        <f t="shared" ref="T178:T241" si="37">IF(N178=1,ROUND(P178*$X$1*100,2)/100,P178)</f>
        <v>160.5703</v>
      </c>
      <c r="U178" s="39">
        <f t="shared" ref="U178:U241" si="38">IF(N178=1,INT(P178*$X$1*1000)/1000,P178)</f>
        <v>160.57</v>
      </c>
      <c r="V178" s="48">
        <f t="shared" ref="V178:V241" si="39">U178-P178</f>
        <v>1.9807999999999879</v>
      </c>
      <c r="W178" s="49">
        <f t="shared" ref="W178:W241" si="40">IF(P178&lt;&gt;0,V178/P178,0)</f>
        <v>1.2490131736587282E-2</v>
      </c>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row>
    <row r="179" spans="1:195" s="39" customFormat="1" ht="25.5" hidden="1" x14ac:dyDescent="0.25">
      <c r="A179" s="18" t="s">
        <v>1704</v>
      </c>
      <c r="B179" s="35" t="s">
        <v>1533</v>
      </c>
      <c r="C179" s="18" t="s">
        <v>1707</v>
      </c>
      <c r="D179" s="18" t="s">
        <v>1706</v>
      </c>
      <c r="E179" s="20">
        <v>154.84</v>
      </c>
      <c r="F179" s="21">
        <v>150</v>
      </c>
      <c r="G179" s="21"/>
      <c r="H179" s="18"/>
      <c r="I179" s="23" t="s">
        <v>31</v>
      </c>
      <c r="J179" s="23"/>
      <c r="K179" s="33">
        <v>40544</v>
      </c>
      <c r="L179" s="18"/>
      <c r="M179" s="45">
        <v>1</v>
      </c>
      <c r="N179" s="23">
        <v>1</v>
      </c>
      <c r="O179" s="26">
        <f t="shared" si="34"/>
        <v>158.58000000000001</v>
      </c>
      <c r="P179" s="27">
        <f t="shared" si="32"/>
        <v>158.58920000000001</v>
      </c>
      <c r="Q179" s="28">
        <f t="shared" si="35"/>
        <v>3.7400000000000091</v>
      </c>
      <c r="R179" s="29">
        <f t="shared" si="36"/>
        <v>2.4153965383621863E-2</v>
      </c>
      <c r="S179" s="30"/>
      <c r="T179" s="47">
        <f t="shared" si="37"/>
        <v>160.5703</v>
      </c>
      <c r="U179" s="39">
        <f t="shared" si="38"/>
        <v>160.57</v>
      </c>
      <c r="V179" s="48">
        <f t="shared" si="39"/>
        <v>1.9807999999999879</v>
      </c>
      <c r="W179" s="49">
        <f t="shared" si="40"/>
        <v>1.2490131736587282E-2</v>
      </c>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row>
    <row r="180" spans="1:195" s="39" customFormat="1" ht="25.5" hidden="1" x14ac:dyDescent="0.25">
      <c r="A180" s="18" t="s">
        <v>1704</v>
      </c>
      <c r="B180" s="35" t="s">
        <v>1533</v>
      </c>
      <c r="C180" s="18" t="s">
        <v>1708</v>
      </c>
      <c r="D180" s="18" t="s">
        <v>1706</v>
      </c>
      <c r="E180" s="20">
        <v>103.23</v>
      </c>
      <c r="F180" s="21">
        <v>100</v>
      </c>
      <c r="G180" s="21"/>
      <c r="H180" s="18"/>
      <c r="I180" s="23" t="s">
        <v>31</v>
      </c>
      <c r="J180" s="23"/>
      <c r="K180" s="33">
        <v>40544</v>
      </c>
      <c r="L180" s="18"/>
      <c r="M180" s="45">
        <v>1</v>
      </c>
      <c r="N180" s="23">
        <v>1</v>
      </c>
      <c r="O180" s="26">
        <f t="shared" si="34"/>
        <v>105.72</v>
      </c>
      <c r="P180" s="27">
        <f t="shared" si="32"/>
        <v>105.7296</v>
      </c>
      <c r="Q180" s="28">
        <f t="shared" si="35"/>
        <v>2.4899999999999949</v>
      </c>
      <c r="R180" s="29">
        <f t="shared" si="36"/>
        <v>2.4120895088636973E-2</v>
      </c>
      <c r="S180" s="30"/>
      <c r="T180" s="47">
        <f t="shared" si="37"/>
        <v>107.05040000000001</v>
      </c>
      <c r="U180" s="39">
        <f t="shared" si="38"/>
        <v>107.05</v>
      </c>
      <c r="V180" s="48">
        <f t="shared" si="39"/>
        <v>1.3203999999999922</v>
      </c>
      <c r="W180" s="49">
        <f t="shared" si="40"/>
        <v>1.2488461131036079E-2</v>
      </c>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row>
    <row r="181" spans="1:195" ht="25.5" hidden="1" x14ac:dyDescent="0.25">
      <c r="A181" s="18" t="s">
        <v>1704</v>
      </c>
      <c r="B181" s="35" t="s">
        <v>1533</v>
      </c>
      <c r="C181" s="18" t="s">
        <v>1709</v>
      </c>
      <c r="D181" s="18" t="s">
        <v>1706</v>
      </c>
      <c r="E181" s="20">
        <v>92.9</v>
      </c>
      <c r="F181" s="21">
        <v>90</v>
      </c>
      <c r="I181" s="23" t="s">
        <v>31</v>
      </c>
      <c r="K181" s="33">
        <v>40544</v>
      </c>
      <c r="M181" s="45">
        <v>1</v>
      </c>
      <c r="N181" s="23">
        <v>1</v>
      </c>
      <c r="O181" s="26">
        <f t="shared" si="34"/>
        <v>95.14</v>
      </c>
      <c r="P181" s="27">
        <f t="shared" si="32"/>
        <v>95.1494</v>
      </c>
      <c r="Q181" s="28">
        <f t="shared" si="35"/>
        <v>2.2399999999999949</v>
      </c>
      <c r="R181" s="29">
        <f t="shared" si="36"/>
        <v>2.4111948331539235E-2</v>
      </c>
      <c r="T181" s="47">
        <f t="shared" si="37"/>
        <v>96.337999999999994</v>
      </c>
      <c r="U181" s="39">
        <f t="shared" si="38"/>
        <v>96.337999999999994</v>
      </c>
      <c r="V181" s="48">
        <f t="shared" si="39"/>
        <v>1.1885999999999939</v>
      </c>
      <c r="W181" s="49">
        <f t="shared" si="40"/>
        <v>1.2491933737890032E-2</v>
      </c>
    </row>
    <row r="182" spans="1:195" ht="25.5" hidden="1" x14ac:dyDescent="0.25">
      <c r="A182" s="18" t="s">
        <v>1704</v>
      </c>
      <c r="B182" s="35" t="s">
        <v>1533</v>
      </c>
      <c r="C182" s="18" t="s">
        <v>1710</v>
      </c>
      <c r="D182" s="18" t="s">
        <v>1535</v>
      </c>
      <c r="E182" s="66">
        <v>12.38</v>
      </c>
      <c r="F182" s="21" t="s">
        <v>1711</v>
      </c>
      <c r="I182" s="23" t="s">
        <v>31</v>
      </c>
      <c r="K182" s="33">
        <v>40544</v>
      </c>
      <c r="M182" s="45">
        <v>1</v>
      </c>
      <c r="N182" s="23">
        <v>1</v>
      </c>
      <c r="O182" s="26" t="s">
        <v>1712</v>
      </c>
      <c r="P182" s="27">
        <f t="shared" si="32"/>
        <v>12.6797</v>
      </c>
      <c r="Q182" s="28">
        <v>0.38</v>
      </c>
      <c r="R182" s="29">
        <f>0.38/12</f>
        <v>3.1666666666666669E-2</v>
      </c>
      <c r="T182" s="47" t="s">
        <v>1713</v>
      </c>
      <c r="U182" s="39">
        <f t="shared" si="38"/>
        <v>12.837999999999999</v>
      </c>
      <c r="V182" s="48">
        <f t="shared" si="39"/>
        <v>0.15829999999999878</v>
      </c>
      <c r="W182" s="49">
        <f t="shared" si="40"/>
        <v>1.2484522504475562E-2</v>
      </c>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row>
    <row r="183" spans="1:195" ht="25.5" hidden="1" x14ac:dyDescent="0.25">
      <c r="A183" s="18" t="s">
        <v>1704</v>
      </c>
      <c r="B183" s="35" t="s">
        <v>1533</v>
      </c>
      <c r="C183" s="18" t="s">
        <v>1714</v>
      </c>
      <c r="D183" s="18" t="s">
        <v>1535</v>
      </c>
      <c r="E183" s="66">
        <v>8.25</v>
      </c>
      <c r="F183" s="21" t="s">
        <v>1715</v>
      </c>
      <c r="I183" s="23" t="s">
        <v>31</v>
      </c>
      <c r="K183" s="33">
        <v>40544</v>
      </c>
      <c r="M183" s="45">
        <v>1</v>
      </c>
      <c r="N183" s="23">
        <v>1</v>
      </c>
      <c r="O183" s="26" t="s">
        <v>1716</v>
      </c>
      <c r="P183" s="27">
        <f t="shared" si="32"/>
        <v>8.4497</v>
      </c>
      <c r="Q183" s="28">
        <v>0.25</v>
      </c>
      <c r="R183" s="29">
        <f>Q183/8</f>
        <v>3.125E-2</v>
      </c>
      <c r="T183" s="47" t="s">
        <v>1717</v>
      </c>
      <c r="U183" s="39">
        <f t="shared" si="38"/>
        <v>8.5549999999999997</v>
      </c>
      <c r="V183" s="48">
        <f t="shared" si="39"/>
        <v>0.10529999999999973</v>
      </c>
      <c r="W183" s="49">
        <f t="shared" si="40"/>
        <v>1.24619808987301E-2</v>
      </c>
    </row>
    <row r="184" spans="1:195" ht="38.25" hidden="1" x14ac:dyDescent="0.25">
      <c r="A184" s="18" t="s">
        <v>1704</v>
      </c>
      <c r="B184" s="35" t="s">
        <v>1533</v>
      </c>
      <c r="C184" s="18" t="s">
        <v>1718</v>
      </c>
      <c r="D184" s="18" t="s">
        <v>1535</v>
      </c>
      <c r="E184" s="66">
        <v>8.25</v>
      </c>
      <c r="F184" s="21" t="s">
        <v>1715</v>
      </c>
      <c r="I184" s="23" t="s">
        <v>31</v>
      </c>
      <c r="K184" s="33">
        <v>40544</v>
      </c>
      <c r="M184" s="45">
        <v>1</v>
      </c>
      <c r="N184" s="23">
        <v>1</v>
      </c>
      <c r="O184" s="26" t="s">
        <v>1716</v>
      </c>
      <c r="P184" s="27">
        <f t="shared" si="32"/>
        <v>8.4497</v>
      </c>
      <c r="Q184" s="28">
        <v>0.25</v>
      </c>
      <c r="R184" s="29">
        <f>Q184/8</f>
        <v>3.125E-2</v>
      </c>
      <c r="T184" s="47" t="s">
        <v>1717</v>
      </c>
      <c r="U184" s="39">
        <f t="shared" si="38"/>
        <v>8.5549999999999997</v>
      </c>
      <c r="V184" s="48">
        <f t="shared" si="39"/>
        <v>0.10529999999999973</v>
      </c>
      <c r="W184" s="49">
        <f t="shared" si="40"/>
        <v>1.24619808987301E-2</v>
      </c>
    </row>
    <row r="185" spans="1:195" ht="25.5" hidden="1" x14ac:dyDescent="0.25">
      <c r="A185" s="18" t="s">
        <v>1704</v>
      </c>
      <c r="B185" s="35" t="s">
        <v>1533</v>
      </c>
      <c r="C185" s="18" t="s">
        <v>1719</v>
      </c>
      <c r="D185" s="18" t="s">
        <v>1535</v>
      </c>
      <c r="E185" s="66">
        <v>4.12</v>
      </c>
      <c r="F185" s="21" t="s">
        <v>1720</v>
      </c>
      <c r="I185" s="23" t="s">
        <v>31</v>
      </c>
      <c r="K185" s="33">
        <v>40544</v>
      </c>
      <c r="M185" s="45">
        <v>1</v>
      </c>
      <c r="N185" s="23">
        <v>1</v>
      </c>
      <c r="O185" s="26" t="s">
        <v>1721</v>
      </c>
      <c r="P185" s="27">
        <f t="shared" si="32"/>
        <v>4.2196999999999996</v>
      </c>
      <c r="Q185" s="28">
        <v>0.12</v>
      </c>
      <c r="R185" s="29">
        <f>Q185/4</f>
        <v>0.03</v>
      </c>
      <c r="T185" s="47" t="s">
        <v>1722</v>
      </c>
      <c r="U185" s="39">
        <f t="shared" si="38"/>
        <v>4.2720000000000002</v>
      </c>
      <c r="V185" s="48">
        <f t="shared" si="39"/>
        <v>5.2300000000000679E-2</v>
      </c>
      <c r="W185" s="49">
        <f t="shared" si="40"/>
        <v>1.2394246036448252E-2</v>
      </c>
    </row>
    <row r="186" spans="1:195" ht="25.5" hidden="1" x14ac:dyDescent="0.25">
      <c r="A186" s="18" t="s">
        <v>1704</v>
      </c>
      <c r="B186" s="35" t="s">
        <v>1533</v>
      </c>
      <c r="C186" s="18" t="s">
        <v>1723</v>
      </c>
      <c r="D186" s="18" t="s">
        <v>1535</v>
      </c>
      <c r="E186" s="66">
        <v>10.32</v>
      </c>
      <c r="F186" s="21" t="s">
        <v>1724</v>
      </c>
      <c r="I186" s="23" t="s">
        <v>31</v>
      </c>
      <c r="K186" s="33">
        <v>40544</v>
      </c>
      <c r="M186" s="45">
        <v>1</v>
      </c>
      <c r="N186" s="23">
        <v>1</v>
      </c>
      <c r="O186" s="26" t="s">
        <v>1725</v>
      </c>
      <c r="P186" s="27">
        <f t="shared" si="32"/>
        <v>10.569800000000001</v>
      </c>
      <c r="Q186" s="28">
        <v>0.32</v>
      </c>
      <c r="R186" s="29">
        <f>0.32/10</f>
        <v>3.2000000000000001E-2</v>
      </c>
      <c r="T186" s="47" t="s">
        <v>1726</v>
      </c>
      <c r="U186" s="39">
        <f t="shared" si="38"/>
        <v>10.701000000000001</v>
      </c>
      <c r="V186" s="48">
        <f t="shared" si="39"/>
        <v>0.13119999999999976</v>
      </c>
      <c r="W186" s="49">
        <f t="shared" si="40"/>
        <v>1.2412723041117122E-2</v>
      </c>
    </row>
    <row r="187" spans="1:195" ht="25.5" hidden="1" x14ac:dyDescent="0.25">
      <c r="A187" s="18" t="s">
        <v>1704</v>
      </c>
      <c r="B187" s="35" t="s">
        <v>1533</v>
      </c>
      <c r="C187" s="18" t="s">
        <v>1727</v>
      </c>
      <c r="D187" s="18" t="s">
        <v>1535</v>
      </c>
      <c r="E187" s="66">
        <v>6.19</v>
      </c>
      <c r="F187" s="21" t="s">
        <v>1728</v>
      </c>
      <c r="I187" s="23" t="s">
        <v>31</v>
      </c>
      <c r="K187" s="33">
        <v>40544</v>
      </c>
      <c r="M187" s="45">
        <v>1</v>
      </c>
      <c r="N187" s="23">
        <v>1</v>
      </c>
      <c r="O187" s="26" t="s">
        <v>1729</v>
      </c>
      <c r="P187" s="27">
        <f t="shared" si="32"/>
        <v>6.3398000000000003</v>
      </c>
      <c r="Q187" s="28">
        <v>0.19</v>
      </c>
      <c r="R187" s="29">
        <f>0.19/6</f>
        <v>3.1666666666666669E-2</v>
      </c>
      <c r="T187" s="47" t="s">
        <v>1730</v>
      </c>
      <c r="U187" s="39">
        <f t="shared" si="38"/>
        <v>6.4180000000000001</v>
      </c>
      <c r="V187" s="48">
        <f t="shared" si="39"/>
        <v>7.8199999999999825E-2</v>
      </c>
      <c r="W187" s="49">
        <f t="shared" si="40"/>
        <v>1.2334773967633021E-2</v>
      </c>
    </row>
    <row r="188" spans="1:195" ht="38.25" hidden="1" x14ac:dyDescent="0.25">
      <c r="A188" s="18" t="s">
        <v>1704</v>
      </c>
      <c r="B188" s="35" t="s">
        <v>1533</v>
      </c>
      <c r="C188" s="18" t="s">
        <v>1731</v>
      </c>
      <c r="D188" s="18" t="s">
        <v>1535</v>
      </c>
      <c r="E188" s="66">
        <v>6.19</v>
      </c>
      <c r="F188" s="21" t="s">
        <v>1728</v>
      </c>
      <c r="I188" s="23" t="s">
        <v>31</v>
      </c>
      <c r="K188" s="33">
        <v>40544</v>
      </c>
      <c r="M188" s="45">
        <v>1</v>
      </c>
      <c r="N188" s="23">
        <v>1</v>
      </c>
      <c r="O188" s="26" t="s">
        <v>1729</v>
      </c>
      <c r="P188" s="27">
        <f t="shared" si="32"/>
        <v>6.3398000000000003</v>
      </c>
      <c r="Q188" s="28">
        <v>0.19</v>
      </c>
      <c r="R188" s="29">
        <f>0.19/6</f>
        <v>3.1666666666666669E-2</v>
      </c>
      <c r="T188" s="47" t="s">
        <v>1730</v>
      </c>
      <c r="U188" s="39">
        <f t="shared" si="38"/>
        <v>6.4180000000000001</v>
      </c>
      <c r="V188" s="48">
        <f t="shared" si="39"/>
        <v>7.8199999999999825E-2</v>
      </c>
      <c r="W188" s="49">
        <f t="shared" si="40"/>
        <v>1.2334773967633021E-2</v>
      </c>
    </row>
    <row r="189" spans="1:195" ht="25.5" hidden="1" x14ac:dyDescent="0.25">
      <c r="A189" s="18" t="s">
        <v>1704</v>
      </c>
      <c r="B189" s="35" t="s">
        <v>1533</v>
      </c>
      <c r="C189" s="18" t="s">
        <v>1732</v>
      </c>
      <c r="D189" s="18" t="s">
        <v>1535</v>
      </c>
      <c r="E189" s="66">
        <v>2.06</v>
      </c>
      <c r="F189" s="21" t="s">
        <v>1733</v>
      </c>
      <c r="I189" s="23" t="s">
        <v>31</v>
      </c>
      <c r="K189" s="33">
        <v>40544</v>
      </c>
      <c r="M189" s="45">
        <v>1</v>
      </c>
      <c r="N189" s="23">
        <v>1</v>
      </c>
      <c r="O189" s="26" t="s">
        <v>1734</v>
      </c>
      <c r="P189" s="27">
        <f t="shared" si="32"/>
        <v>2.1097999999999999</v>
      </c>
      <c r="Q189" s="28">
        <v>0.06</v>
      </c>
      <c r="R189" s="29">
        <f>Q189/2</f>
        <v>0.03</v>
      </c>
      <c r="T189" s="47" t="s">
        <v>1735</v>
      </c>
      <c r="U189" s="39">
        <f t="shared" si="38"/>
        <v>2.1360000000000001</v>
      </c>
      <c r="V189" s="48">
        <f t="shared" si="39"/>
        <v>2.6200000000000223E-2</v>
      </c>
      <c r="W189" s="49">
        <f t="shared" si="40"/>
        <v>1.2418238695611065E-2</v>
      </c>
    </row>
    <row r="190" spans="1:195" ht="25.5" hidden="1" x14ac:dyDescent="0.25">
      <c r="A190" s="18" t="s">
        <v>1704</v>
      </c>
      <c r="B190" s="35" t="s">
        <v>1533</v>
      </c>
      <c r="C190" s="18" t="s">
        <v>1736</v>
      </c>
      <c r="D190" s="18" t="s">
        <v>1535</v>
      </c>
      <c r="E190" s="37">
        <v>25.8</v>
      </c>
      <c r="F190" s="21">
        <v>25</v>
      </c>
      <c r="I190" s="23" t="s">
        <v>31</v>
      </c>
      <c r="K190" s="33">
        <v>40544</v>
      </c>
      <c r="M190" s="45">
        <v>1</v>
      </c>
      <c r="N190" s="23">
        <v>1</v>
      </c>
      <c r="O190" s="26">
        <f>IF(N190=1,INT(E190*$S$1*100)/100,E190)</f>
        <v>26.42</v>
      </c>
      <c r="P190" s="27">
        <f t="shared" si="32"/>
        <v>26.424700000000001</v>
      </c>
      <c r="Q190" s="28">
        <f>O190-E190</f>
        <v>0.62000000000000099</v>
      </c>
      <c r="R190" s="29">
        <f>IF(E190&lt;&gt;0,Q190/E190,0)</f>
        <v>2.4031007751938022E-2</v>
      </c>
      <c r="T190" s="47">
        <f t="shared" si="37"/>
        <v>26.754799999999999</v>
      </c>
      <c r="U190" s="39">
        <f t="shared" si="38"/>
        <v>26.754000000000001</v>
      </c>
      <c r="V190" s="48">
        <f t="shared" si="39"/>
        <v>0.32929999999999993</v>
      </c>
      <c r="W190" s="49">
        <f t="shared" si="40"/>
        <v>1.2461825489031093E-2</v>
      </c>
    </row>
    <row r="191" spans="1:195" ht="25.5" hidden="1" x14ac:dyDescent="0.25">
      <c r="A191" s="18" t="s">
        <v>1704</v>
      </c>
      <c r="B191" s="35" t="s">
        <v>1533</v>
      </c>
      <c r="C191" s="18" t="s">
        <v>1737</v>
      </c>
      <c r="D191" s="18" t="s">
        <v>1738</v>
      </c>
      <c r="E191" s="20">
        <v>10.32</v>
      </c>
      <c r="F191" s="21" t="s">
        <v>1739</v>
      </c>
      <c r="I191" s="23" t="s">
        <v>31</v>
      </c>
      <c r="K191" s="33">
        <v>40544</v>
      </c>
      <c r="M191" s="45">
        <v>1</v>
      </c>
      <c r="N191" s="23">
        <v>1</v>
      </c>
      <c r="O191" s="26" t="s">
        <v>1740</v>
      </c>
      <c r="P191" s="27">
        <f t="shared" si="32"/>
        <v>10.569800000000001</v>
      </c>
      <c r="Q191" s="28" t="s">
        <v>1741</v>
      </c>
      <c r="R191" s="28" t="s">
        <v>1742</v>
      </c>
      <c r="T191" s="47" t="s">
        <v>1743</v>
      </c>
      <c r="U191" s="39">
        <f t="shared" si="38"/>
        <v>10.701000000000001</v>
      </c>
      <c r="V191" s="48">
        <f t="shared" si="39"/>
        <v>0.13119999999999976</v>
      </c>
      <c r="W191" s="49">
        <f t="shared" si="40"/>
        <v>1.2412723041117122E-2</v>
      </c>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row>
    <row r="192" spans="1:195" ht="25.5" hidden="1" x14ac:dyDescent="0.25">
      <c r="A192" s="18" t="s">
        <v>1704</v>
      </c>
      <c r="B192" s="35" t="s">
        <v>1533</v>
      </c>
      <c r="C192" s="18" t="s">
        <v>1744</v>
      </c>
      <c r="D192" s="18" t="s">
        <v>1535</v>
      </c>
      <c r="E192" s="66">
        <v>20.64</v>
      </c>
      <c r="F192" s="21" t="s">
        <v>1745</v>
      </c>
      <c r="I192" s="23" t="s">
        <v>31</v>
      </c>
      <c r="K192" s="33">
        <v>40544</v>
      </c>
      <c r="M192" s="45">
        <v>1</v>
      </c>
      <c r="N192" s="23">
        <v>1</v>
      </c>
      <c r="O192" s="26" t="s">
        <v>1746</v>
      </c>
      <c r="P192" s="27">
        <f t="shared" si="32"/>
        <v>21.139700000000001</v>
      </c>
      <c r="Q192" s="28">
        <v>0.64</v>
      </c>
      <c r="R192" s="29">
        <f>0.64/20</f>
        <v>3.2000000000000001E-2</v>
      </c>
      <c r="T192" s="47" t="s">
        <v>1747</v>
      </c>
      <c r="U192" s="39">
        <f t="shared" si="38"/>
        <v>21.402999999999999</v>
      </c>
      <c r="V192" s="48">
        <f t="shared" si="39"/>
        <v>0.26329999999999742</v>
      </c>
      <c r="W192" s="49">
        <f t="shared" si="40"/>
        <v>1.2455238248413998E-2</v>
      </c>
    </row>
    <row r="193" spans="1:195" ht="25.5" hidden="1" x14ac:dyDescent="0.25">
      <c r="A193" s="18" t="s">
        <v>1704</v>
      </c>
      <c r="B193" s="35" t="s">
        <v>1533</v>
      </c>
      <c r="C193" s="18" t="s">
        <v>1748</v>
      </c>
      <c r="D193" s="18" t="s">
        <v>1535</v>
      </c>
      <c r="E193" s="66">
        <v>10.32</v>
      </c>
      <c r="F193" s="21" t="s">
        <v>1724</v>
      </c>
      <c r="I193" s="23" t="s">
        <v>31</v>
      </c>
      <c r="K193" s="33">
        <v>40544</v>
      </c>
      <c r="M193" s="45">
        <v>1</v>
      </c>
      <c r="N193" s="23">
        <v>1</v>
      </c>
      <c r="O193" s="26" t="s">
        <v>1725</v>
      </c>
      <c r="P193" s="27">
        <f t="shared" si="32"/>
        <v>10.569800000000001</v>
      </c>
      <c r="Q193" s="28">
        <v>0.32</v>
      </c>
      <c r="R193" s="29">
        <f>0.32/10</f>
        <v>3.2000000000000001E-2</v>
      </c>
      <c r="T193" s="47" t="s">
        <v>1726</v>
      </c>
      <c r="U193" s="39">
        <f t="shared" si="38"/>
        <v>10.701000000000001</v>
      </c>
      <c r="V193" s="48">
        <f t="shared" si="39"/>
        <v>0.13119999999999976</v>
      </c>
      <c r="W193" s="49">
        <f t="shared" si="40"/>
        <v>1.2412723041117122E-2</v>
      </c>
    </row>
    <row r="194" spans="1:195" ht="38.25" hidden="1" x14ac:dyDescent="0.25">
      <c r="A194" s="18" t="s">
        <v>1704</v>
      </c>
      <c r="B194" s="35" t="s">
        <v>1533</v>
      </c>
      <c r="C194" s="18" t="s">
        <v>1749</v>
      </c>
      <c r="D194" s="18" t="s">
        <v>1535</v>
      </c>
      <c r="E194" s="66">
        <v>12.38</v>
      </c>
      <c r="F194" s="21" t="s">
        <v>1711</v>
      </c>
      <c r="I194" s="23" t="s">
        <v>31</v>
      </c>
      <c r="K194" s="33">
        <v>40544</v>
      </c>
      <c r="M194" s="45">
        <v>1</v>
      </c>
      <c r="N194" s="23">
        <v>1</v>
      </c>
      <c r="O194" s="26" t="s">
        <v>1712</v>
      </c>
      <c r="P194" s="27">
        <f t="shared" ref="P194:P257" si="41">IF(N194=1,INT(E194*$S$1*10000)/10000,E194)</f>
        <v>12.6797</v>
      </c>
      <c r="Q194" s="28">
        <v>0.38</v>
      </c>
      <c r="R194" s="29">
        <f>0.38/12</f>
        <v>3.1666666666666669E-2</v>
      </c>
      <c r="T194" s="47" t="s">
        <v>1713</v>
      </c>
      <c r="U194" s="39">
        <f t="shared" si="38"/>
        <v>12.837999999999999</v>
      </c>
      <c r="V194" s="48">
        <f t="shared" si="39"/>
        <v>0.15829999999999878</v>
      </c>
      <c r="W194" s="49">
        <f t="shared" si="40"/>
        <v>1.2484522504475562E-2</v>
      </c>
    </row>
    <row r="195" spans="1:195" ht="25.5" hidden="1" x14ac:dyDescent="0.25">
      <c r="A195" s="18" t="s">
        <v>1704</v>
      </c>
      <c r="B195" s="35" t="s">
        <v>1533</v>
      </c>
      <c r="C195" s="18" t="s">
        <v>1750</v>
      </c>
      <c r="D195" s="18" t="s">
        <v>1535</v>
      </c>
      <c r="E195" s="66">
        <v>6.19</v>
      </c>
      <c r="F195" s="21" t="s">
        <v>1728</v>
      </c>
      <c r="I195" s="23" t="s">
        <v>31</v>
      </c>
      <c r="K195" s="33">
        <v>40544</v>
      </c>
      <c r="M195" s="45">
        <v>1</v>
      </c>
      <c r="N195" s="23">
        <v>1</v>
      </c>
      <c r="O195" s="26" t="s">
        <v>1729</v>
      </c>
      <c r="P195" s="27">
        <f t="shared" si="41"/>
        <v>6.3398000000000003</v>
      </c>
      <c r="Q195" s="28">
        <v>0.19</v>
      </c>
      <c r="R195" s="29">
        <f>0.19/6</f>
        <v>3.1666666666666669E-2</v>
      </c>
      <c r="T195" s="47" t="s">
        <v>1730</v>
      </c>
      <c r="U195" s="39">
        <f t="shared" si="38"/>
        <v>6.4180000000000001</v>
      </c>
      <c r="V195" s="48">
        <f t="shared" si="39"/>
        <v>7.8199999999999825E-2</v>
      </c>
      <c r="W195" s="49">
        <f t="shared" si="40"/>
        <v>1.2334773967633021E-2</v>
      </c>
    </row>
    <row r="196" spans="1:195" ht="25.5" hidden="1" x14ac:dyDescent="0.25">
      <c r="A196" s="18" t="s">
        <v>1704</v>
      </c>
      <c r="B196" s="35" t="s">
        <v>1533</v>
      </c>
      <c r="C196" s="18" t="s">
        <v>1751</v>
      </c>
      <c r="D196" s="18" t="s">
        <v>1535</v>
      </c>
      <c r="E196" s="20">
        <v>25.8</v>
      </c>
      <c r="F196" s="21">
        <v>25</v>
      </c>
      <c r="I196" s="23" t="s">
        <v>31</v>
      </c>
      <c r="K196" s="33">
        <v>40544</v>
      </c>
      <c r="M196" s="45">
        <v>1</v>
      </c>
      <c r="N196" s="23">
        <v>1</v>
      </c>
      <c r="O196" s="26">
        <f t="shared" ref="O196:O202" si="42">IF(N196=1,INT(E196*$S$1*100)/100,E196)</f>
        <v>26.42</v>
      </c>
      <c r="P196" s="27">
        <f t="shared" si="41"/>
        <v>26.424700000000001</v>
      </c>
      <c r="Q196" s="28">
        <f t="shared" ref="Q196:Q202" si="43">O196-E196</f>
        <v>0.62000000000000099</v>
      </c>
      <c r="R196" s="29">
        <f t="shared" ref="R196:R202" si="44">IF(E196&lt;&gt;0,Q196/E196,0)</f>
        <v>2.4031007751938022E-2</v>
      </c>
      <c r="T196" s="47">
        <f t="shared" si="37"/>
        <v>26.754799999999999</v>
      </c>
      <c r="U196" s="39">
        <f t="shared" si="38"/>
        <v>26.754000000000001</v>
      </c>
      <c r="V196" s="48">
        <f t="shared" si="39"/>
        <v>0.32929999999999993</v>
      </c>
      <c r="W196" s="49">
        <f t="shared" si="40"/>
        <v>1.2461825489031093E-2</v>
      </c>
    </row>
    <row r="197" spans="1:195" s="39" customFormat="1" ht="25.5" hidden="1" x14ac:dyDescent="0.25">
      <c r="A197" s="18" t="s">
        <v>1704</v>
      </c>
      <c r="B197" s="35" t="s">
        <v>1533</v>
      </c>
      <c r="C197" s="18" t="s">
        <v>1752</v>
      </c>
      <c r="D197" s="18" t="s">
        <v>1535</v>
      </c>
      <c r="E197" s="20">
        <v>25.8</v>
      </c>
      <c r="F197" s="21">
        <v>25</v>
      </c>
      <c r="G197" s="21"/>
      <c r="H197" s="18"/>
      <c r="I197" s="23" t="s">
        <v>31</v>
      </c>
      <c r="J197" s="23"/>
      <c r="K197" s="33">
        <v>40544</v>
      </c>
      <c r="L197" s="18"/>
      <c r="M197" s="45">
        <v>1</v>
      </c>
      <c r="N197" s="23">
        <v>1</v>
      </c>
      <c r="O197" s="26">
        <f t="shared" si="42"/>
        <v>26.42</v>
      </c>
      <c r="P197" s="27">
        <f t="shared" si="41"/>
        <v>26.424700000000001</v>
      </c>
      <c r="Q197" s="28">
        <f t="shared" si="43"/>
        <v>0.62000000000000099</v>
      </c>
      <c r="R197" s="29">
        <f t="shared" si="44"/>
        <v>2.4031007751938022E-2</v>
      </c>
      <c r="S197" s="30"/>
      <c r="T197" s="47">
        <f t="shared" si="37"/>
        <v>26.754799999999999</v>
      </c>
      <c r="U197" s="39">
        <f t="shared" si="38"/>
        <v>26.754000000000001</v>
      </c>
      <c r="V197" s="48">
        <f t="shared" si="39"/>
        <v>0.32929999999999993</v>
      </c>
      <c r="W197" s="49">
        <f t="shared" si="40"/>
        <v>1.2461825489031093E-2</v>
      </c>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row>
    <row r="198" spans="1:195" s="39" customFormat="1" ht="25.5" hidden="1" x14ac:dyDescent="0.25">
      <c r="A198" s="18" t="s">
        <v>1704</v>
      </c>
      <c r="B198" s="35" t="s">
        <v>1533</v>
      </c>
      <c r="C198" s="18" t="s">
        <v>1753</v>
      </c>
      <c r="D198" s="18" t="s">
        <v>1535</v>
      </c>
      <c r="E198" s="20">
        <v>30.96</v>
      </c>
      <c r="F198" s="21">
        <v>30</v>
      </c>
      <c r="G198" s="21"/>
      <c r="H198" s="18"/>
      <c r="I198" s="23" t="s">
        <v>31</v>
      </c>
      <c r="J198" s="23"/>
      <c r="K198" s="33">
        <v>40544</v>
      </c>
      <c r="L198" s="18"/>
      <c r="M198" s="45">
        <v>1</v>
      </c>
      <c r="N198" s="23">
        <v>1</v>
      </c>
      <c r="O198" s="26">
        <f t="shared" si="42"/>
        <v>31.7</v>
      </c>
      <c r="P198" s="27">
        <f t="shared" si="41"/>
        <v>31.709599999999998</v>
      </c>
      <c r="Q198" s="28">
        <f t="shared" si="43"/>
        <v>0.73999999999999844</v>
      </c>
      <c r="R198" s="29">
        <f t="shared" si="44"/>
        <v>2.3901808785529666E-2</v>
      </c>
      <c r="S198" s="30"/>
      <c r="T198" s="47">
        <f t="shared" si="37"/>
        <v>32.105699999999999</v>
      </c>
      <c r="U198" s="39">
        <f t="shared" si="38"/>
        <v>32.104999999999997</v>
      </c>
      <c r="V198" s="48">
        <f t="shared" si="39"/>
        <v>0.39539999999999864</v>
      </c>
      <c r="W198" s="49">
        <f t="shared" si="40"/>
        <v>1.2469409894795225E-2</v>
      </c>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row>
    <row r="199" spans="1:195" s="39" customFormat="1" ht="25.5" hidden="1" x14ac:dyDescent="0.25">
      <c r="A199" s="18" t="s">
        <v>1704</v>
      </c>
      <c r="B199" s="35" t="s">
        <v>1533</v>
      </c>
      <c r="C199" s="18" t="s">
        <v>1754</v>
      </c>
      <c r="D199" s="18" t="s">
        <v>1535</v>
      </c>
      <c r="E199" s="20">
        <v>25.8</v>
      </c>
      <c r="F199" s="21">
        <v>25</v>
      </c>
      <c r="G199" s="21"/>
      <c r="H199" s="18"/>
      <c r="I199" s="23" t="s">
        <v>31</v>
      </c>
      <c r="J199" s="23"/>
      <c r="K199" s="33">
        <v>40544</v>
      </c>
      <c r="L199" s="18"/>
      <c r="M199" s="45">
        <v>1</v>
      </c>
      <c r="N199" s="23">
        <v>1</v>
      </c>
      <c r="O199" s="26">
        <f t="shared" si="42"/>
        <v>26.42</v>
      </c>
      <c r="P199" s="27">
        <f t="shared" si="41"/>
        <v>26.424700000000001</v>
      </c>
      <c r="Q199" s="28">
        <f t="shared" si="43"/>
        <v>0.62000000000000099</v>
      </c>
      <c r="R199" s="29">
        <f t="shared" si="44"/>
        <v>2.4031007751938022E-2</v>
      </c>
      <c r="S199" s="30"/>
      <c r="T199" s="47">
        <f t="shared" si="37"/>
        <v>26.754799999999999</v>
      </c>
      <c r="U199" s="39">
        <f t="shared" si="38"/>
        <v>26.754000000000001</v>
      </c>
      <c r="V199" s="48">
        <f t="shared" si="39"/>
        <v>0.32929999999999993</v>
      </c>
      <c r="W199" s="49">
        <f t="shared" si="40"/>
        <v>1.2461825489031093E-2</v>
      </c>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row>
    <row r="200" spans="1:195" s="39" customFormat="1" ht="25.5" hidden="1" x14ac:dyDescent="0.25">
      <c r="A200" s="18" t="s">
        <v>1704</v>
      </c>
      <c r="B200" s="35" t="s">
        <v>1533</v>
      </c>
      <c r="C200" s="18" t="s">
        <v>1755</v>
      </c>
      <c r="D200" s="18" t="s">
        <v>1535</v>
      </c>
      <c r="E200" s="20">
        <v>118.71</v>
      </c>
      <c r="F200" s="21">
        <v>115</v>
      </c>
      <c r="G200" s="21"/>
      <c r="H200" s="18"/>
      <c r="I200" s="23" t="s">
        <v>31</v>
      </c>
      <c r="J200" s="23"/>
      <c r="K200" s="33">
        <v>40544</v>
      </c>
      <c r="L200" s="18"/>
      <c r="M200" s="45">
        <v>1</v>
      </c>
      <c r="N200" s="23">
        <v>1</v>
      </c>
      <c r="O200" s="26">
        <f t="shared" si="42"/>
        <v>121.58</v>
      </c>
      <c r="P200" s="27">
        <f t="shared" si="41"/>
        <v>121.5844</v>
      </c>
      <c r="Q200" s="28">
        <f t="shared" si="43"/>
        <v>2.8700000000000045</v>
      </c>
      <c r="R200" s="29">
        <f t="shared" si="44"/>
        <v>2.417656473759586E-2</v>
      </c>
      <c r="S200" s="30"/>
      <c r="T200" s="47">
        <f t="shared" si="37"/>
        <v>123.1032</v>
      </c>
      <c r="U200" s="39">
        <f t="shared" si="38"/>
        <v>123.10299999999999</v>
      </c>
      <c r="V200" s="48">
        <f t="shared" si="39"/>
        <v>1.5185999999999922</v>
      </c>
      <c r="W200" s="49">
        <f t="shared" si="40"/>
        <v>1.2490089189073534E-2</v>
      </c>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row>
    <row r="201" spans="1:195" s="39" customFormat="1" ht="25.5" hidden="1" x14ac:dyDescent="0.25">
      <c r="A201" s="18" t="s">
        <v>1704</v>
      </c>
      <c r="B201" s="35" t="s">
        <v>1533</v>
      </c>
      <c r="C201" s="18" t="s">
        <v>1756</v>
      </c>
      <c r="D201" s="18" t="s">
        <v>1706</v>
      </c>
      <c r="E201" s="20">
        <v>41.29</v>
      </c>
      <c r="F201" s="21">
        <v>40</v>
      </c>
      <c r="G201" s="21"/>
      <c r="H201" s="18"/>
      <c r="I201" s="23" t="s">
        <v>31</v>
      </c>
      <c r="J201" s="23"/>
      <c r="K201" s="33">
        <v>40544</v>
      </c>
      <c r="L201" s="18"/>
      <c r="M201" s="45">
        <v>1</v>
      </c>
      <c r="N201" s="23">
        <v>1</v>
      </c>
      <c r="O201" s="26">
        <f t="shared" si="42"/>
        <v>42.28</v>
      </c>
      <c r="P201" s="27">
        <f t="shared" si="41"/>
        <v>42.289700000000003</v>
      </c>
      <c r="Q201" s="28">
        <f t="shared" si="43"/>
        <v>0.99000000000000199</v>
      </c>
      <c r="R201" s="29">
        <f t="shared" si="44"/>
        <v>2.3976749818358005E-2</v>
      </c>
      <c r="S201" s="30"/>
      <c r="T201" s="47">
        <f t="shared" si="37"/>
        <v>42.818000000000005</v>
      </c>
      <c r="U201" s="39">
        <f t="shared" si="38"/>
        <v>42.817</v>
      </c>
      <c r="V201" s="48">
        <f t="shared" si="39"/>
        <v>0.52729999999999677</v>
      </c>
      <c r="W201" s="49">
        <f t="shared" si="40"/>
        <v>1.2468757167820929E-2</v>
      </c>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row>
    <row r="202" spans="1:195" s="39" customFormat="1" ht="25.5" hidden="1" x14ac:dyDescent="0.25">
      <c r="A202" s="18" t="s">
        <v>1704</v>
      </c>
      <c r="B202" s="35" t="s">
        <v>1533</v>
      </c>
      <c r="C202" s="18" t="s">
        <v>1757</v>
      </c>
      <c r="D202" s="18" t="s">
        <v>1706</v>
      </c>
      <c r="E202" s="20">
        <v>51.61</v>
      </c>
      <c r="F202" s="21">
        <v>50</v>
      </c>
      <c r="G202" s="21"/>
      <c r="H202" s="18"/>
      <c r="I202" s="23" t="s">
        <v>31</v>
      </c>
      <c r="J202" s="23"/>
      <c r="K202" s="33">
        <v>40544</v>
      </c>
      <c r="L202" s="18"/>
      <c r="M202" s="45">
        <v>1</v>
      </c>
      <c r="N202" s="23">
        <v>1</v>
      </c>
      <c r="O202" s="26">
        <f t="shared" si="42"/>
        <v>52.85</v>
      </c>
      <c r="P202" s="27">
        <f t="shared" si="41"/>
        <v>52.8596</v>
      </c>
      <c r="Q202" s="28">
        <f t="shared" si="43"/>
        <v>1.240000000000002</v>
      </c>
      <c r="R202" s="29">
        <f t="shared" si="44"/>
        <v>2.4026351482270916E-2</v>
      </c>
      <c r="S202" s="30"/>
      <c r="T202" s="47">
        <f t="shared" si="37"/>
        <v>53.5199</v>
      </c>
      <c r="U202" s="39">
        <f t="shared" si="38"/>
        <v>53.518999999999998</v>
      </c>
      <c r="V202" s="48">
        <f t="shared" si="39"/>
        <v>0.65939999999999799</v>
      </c>
      <c r="W202" s="49">
        <f t="shared" si="40"/>
        <v>1.2474555236891652E-2</v>
      </c>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row>
    <row r="203" spans="1:195" s="39" customFormat="1" ht="38.25" hidden="1" x14ac:dyDescent="0.25">
      <c r="A203" s="18" t="s">
        <v>1704</v>
      </c>
      <c r="B203" s="35" t="s">
        <v>1533</v>
      </c>
      <c r="C203" s="18" t="s">
        <v>1758</v>
      </c>
      <c r="D203" s="18" t="s">
        <v>1535</v>
      </c>
      <c r="E203" s="66">
        <v>16.510000000000002</v>
      </c>
      <c r="F203" s="21" t="s">
        <v>1759</v>
      </c>
      <c r="G203" s="21"/>
      <c r="H203" s="18"/>
      <c r="I203" s="23" t="s">
        <v>31</v>
      </c>
      <c r="J203" s="23"/>
      <c r="K203" s="33">
        <v>40544</v>
      </c>
      <c r="L203" s="18"/>
      <c r="M203" s="45">
        <v>1</v>
      </c>
      <c r="N203" s="23">
        <v>1</v>
      </c>
      <c r="O203" s="26" t="s">
        <v>1760</v>
      </c>
      <c r="P203" s="27">
        <f t="shared" si="41"/>
        <v>16.909700000000001</v>
      </c>
      <c r="Q203" s="28">
        <v>0.51</v>
      </c>
      <c r="R203" s="29">
        <f>Q203/16</f>
        <v>3.1875000000000001E-2</v>
      </c>
      <c r="S203" s="30"/>
      <c r="T203" s="47">
        <f t="shared" si="37"/>
        <v>17.120899999999999</v>
      </c>
      <c r="U203" s="39">
        <f t="shared" si="38"/>
        <v>17.12</v>
      </c>
      <c r="V203" s="48">
        <f t="shared" si="39"/>
        <v>0.21030000000000015</v>
      </c>
      <c r="W203" s="49">
        <f t="shared" si="40"/>
        <v>1.2436648787382399E-2</v>
      </c>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row>
    <row r="204" spans="1:195" s="39" customFormat="1" ht="25.5" hidden="1" x14ac:dyDescent="0.25">
      <c r="A204" s="18" t="s">
        <v>1704</v>
      </c>
      <c r="B204" s="35" t="s">
        <v>1533</v>
      </c>
      <c r="C204" s="18" t="s">
        <v>1761</v>
      </c>
      <c r="D204" s="18" t="s">
        <v>1535</v>
      </c>
      <c r="E204" s="66">
        <v>10.32</v>
      </c>
      <c r="F204" s="21" t="s">
        <v>1724</v>
      </c>
      <c r="G204" s="21"/>
      <c r="H204" s="18"/>
      <c r="I204" s="23" t="s">
        <v>31</v>
      </c>
      <c r="J204" s="23"/>
      <c r="K204" s="33">
        <v>40544</v>
      </c>
      <c r="L204" s="18"/>
      <c r="M204" s="45">
        <v>1</v>
      </c>
      <c r="N204" s="23">
        <v>1</v>
      </c>
      <c r="O204" s="26" t="s">
        <v>1725</v>
      </c>
      <c r="P204" s="27">
        <f t="shared" si="41"/>
        <v>10.569800000000001</v>
      </c>
      <c r="Q204" s="28">
        <v>0.32</v>
      </c>
      <c r="R204" s="29">
        <f>0.32/10</f>
        <v>3.2000000000000001E-2</v>
      </c>
      <c r="S204" s="30"/>
      <c r="T204" s="47" t="s">
        <v>1726</v>
      </c>
      <c r="U204" s="39">
        <f t="shared" si="38"/>
        <v>10.701000000000001</v>
      </c>
      <c r="V204" s="48">
        <f t="shared" si="39"/>
        <v>0.13119999999999976</v>
      </c>
      <c r="W204" s="49">
        <f t="shared" si="40"/>
        <v>1.2412723041117122E-2</v>
      </c>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row>
    <row r="205" spans="1:195" s="39" customFormat="1" ht="38.25" hidden="1" x14ac:dyDescent="0.25">
      <c r="A205" s="18" t="s">
        <v>1704</v>
      </c>
      <c r="B205" s="35" t="s">
        <v>1533</v>
      </c>
      <c r="C205" s="18" t="s">
        <v>1762</v>
      </c>
      <c r="D205" s="18" t="s">
        <v>1535</v>
      </c>
      <c r="E205" s="66">
        <v>10.32</v>
      </c>
      <c r="F205" s="21" t="s">
        <v>1724</v>
      </c>
      <c r="G205" s="21"/>
      <c r="H205" s="18"/>
      <c r="I205" s="23" t="s">
        <v>31</v>
      </c>
      <c r="J205" s="23"/>
      <c r="K205" s="33">
        <v>40544</v>
      </c>
      <c r="L205" s="18"/>
      <c r="M205" s="45">
        <v>1</v>
      </c>
      <c r="N205" s="23">
        <v>1</v>
      </c>
      <c r="O205" s="26" t="s">
        <v>1725</v>
      </c>
      <c r="P205" s="27">
        <f t="shared" si="41"/>
        <v>10.569800000000001</v>
      </c>
      <c r="Q205" s="28">
        <v>0.32</v>
      </c>
      <c r="R205" s="29">
        <f>0.32/10</f>
        <v>3.2000000000000001E-2</v>
      </c>
      <c r="S205" s="30"/>
      <c r="T205" s="47" t="s">
        <v>1726</v>
      </c>
      <c r="U205" s="39">
        <f t="shared" si="38"/>
        <v>10.701000000000001</v>
      </c>
      <c r="V205" s="48">
        <f t="shared" si="39"/>
        <v>0.13119999999999976</v>
      </c>
      <c r="W205" s="49">
        <f t="shared" si="40"/>
        <v>1.2412723041117122E-2</v>
      </c>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row>
    <row r="206" spans="1:195" s="39" customFormat="1" ht="38.25" hidden="1" x14ac:dyDescent="0.25">
      <c r="A206" s="18" t="s">
        <v>1704</v>
      </c>
      <c r="B206" s="35" t="s">
        <v>1533</v>
      </c>
      <c r="C206" s="18" t="s">
        <v>1763</v>
      </c>
      <c r="D206" s="18" t="s">
        <v>1535</v>
      </c>
      <c r="E206" s="66">
        <v>6.19</v>
      </c>
      <c r="F206" s="21" t="s">
        <v>1728</v>
      </c>
      <c r="G206" s="21"/>
      <c r="H206" s="18"/>
      <c r="I206" s="23" t="s">
        <v>31</v>
      </c>
      <c r="J206" s="23"/>
      <c r="K206" s="33">
        <v>40544</v>
      </c>
      <c r="L206" s="18"/>
      <c r="M206" s="45">
        <v>1</v>
      </c>
      <c r="N206" s="23">
        <v>1</v>
      </c>
      <c r="O206" s="26" t="s">
        <v>1729</v>
      </c>
      <c r="P206" s="27">
        <f t="shared" si="41"/>
        <v>6.3398000000000003</v>
      </c>
      <c r="Q206" s="28">
        <v>0.19</v>
      </c>
      <c r="R206" s="29">
        <f>0.19/6</f>
        <v>3.1666666666666669E-2</v>
      </c>
      <c r="S206" s="30"/>
      <c r="T206" s="47" t="s">
        <v>1730</v>
      </c>
      <c r="U206" s="39">
        <f t="shared" si="38"/>
        <v>6.4180000000000001</v>
      </c>
      <c r="V206" s="48">
        <f t="shared" si="39"/>
        <v>7.8199999999999825E-2</v>
      </c>
      <c r="W206" s="49">
        <f t="shared" si="40"/>
        <v>1.2334773967633021E-2</v>
      </c>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row>
    <row r="207" spans="1:195" s="39" customFormat="1" ht="38.25" hidden="1" x14ac:dyDescent="0.25">
      <c r="A207" s="18" t="s">
        <v>1704</v>
      </c>
      <c r="B207" s="35" t="s">
        <v>1533</v>
      </c>
      <c r="C207" s="18" t="s">
        <v>1764</v>
      </c>
      <c r="D207" s="18" t="s">
        <v>1535</v>
      </c>
      <c r="E207" s="118">
        <v>10.32</v>
      </c>
      <c r="F207" s="21" t="s">
        <v>1765</v>
      </c>
      <c r="G207" s="21"/>
      <c r="H207" s="18"/>
      <c r="I207" s="23" t="s">
        <v>31</v>
      </c>
      <c r="J207" s="23"/>
      <c r="K207" s="33">
        <v>40544</v>
      </c>
      <c r="L207" s="18"/>
      <c r="M207" s="45">
        <v>1</v>
      </c>
      <c r="N207" s="23">
        <v>1</v>
      </c>
      <c r="O207" s="26" t="s">
        <v>1766</v>
      </c>
      <c r="P207" s="27">
        <f t="shared" si="41"/>
        <v>10.569800000000001</v>
      </c>
      <c r="Q207" s="28" t="s">
        <v>1767</v>
      </c>
      <c r="R207" s="28" t="s">
        <v>1768</v>
      </c>
      <c r="S207" s="30"/>
      <c r="T207" s="47" t="s">
        <v>1769</v>
      </c>
      <c r="U207" s="39">
        <f t="shared" si="38"/>
        <v>10.701000000000001</v>
      </c>
      <c r="V207" s="48">
        <f t="shared" si="39"/>
        <v>0.13119999999999976</v>
      </c>
      <c r="W207" s="49">
        <f t="shared" si="40"/>
        <v>1.2412723041117122E-2</v>
      </c>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row>
    <row r="208" spans="1:195" s="39" customFormat="1" ht="25.5" hidden="1" x14ac:dyDescent="0.25">
      <c r="A208" s="18" t="s">
        <v>1704</v>
      </c>
      <c r="B208" s="35" t="s">
        <v>1533</v>
      </c>
      <c r="C208" s="18" t="s">
        <v>1770</v>
      </c>
      <c r="D208" s="18" t="s">
        <v>1771</v>
      </c>
      <c r="E208" s="20">
        <v>412.92</v>
      </c>
      <c r="F208" s="21">
        <v>400</v>
      </c>
      <c r="G208" s="21"/>
      <c r="H208" s="18"/>
      <c r="I208" s="23" t="s">
        <v>31</v>
      </c>
      <c r="J208" s="23"/>
      <c r="K208" s="33">
        <v>40544</v>
      </c>
      <c r="L208" s="18"/>
      <c r="M208" s="45">
        <v>1</v>
      </c>
      <c r="N208" s="23">
        <v>1</v>
      </c>
      <c r="O208" s="26">
        <f t="shared" ref="O208:O250" si="45">IF(N208=1,INT(E208*$S$1*100)/100,E208)</f>
        <v>422.91</v>
      </c>
      <c r="P208" s="27">
        <f t="shared" si="41"/>
        <v>422.91840000000002</v>
      </c>
      <c r="Q208" s="28">
        <f t="shared" ref="Q208:Q250" si="46">O208-E208</f>
        <v>9.9900000000000091</v>
      </c>
      <c r="R208" s="29">
        <f t="shared" ref="R208:R250" si="47">IF(E208&lt;&gt;0,Q208/E208,0)</f>
        <v>2.4193548387096794E-2</v>
      </c>
      <c r="S208" s="30"/>
      <c r="T208" s="47">
        <f t="shared" si="37"/>
        <v>428.20150000000001</v>
      </c>
      <c r="U208" s="39">
        <f t="shared" si="38"/>
        <v>428.20100000000002</v>
      </c>
      <c r="V208" s="48">
        <f t="shared" si="39"/>
        <v>5.2826000000000022</v>
      </c>
      <c r="W208" s="49">
        <f t="shared" si="40"/>
        <v>1.2490825653364814E-2</v>
      </c>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row>
    <row r="209" spans="1:195" s="39" customFormat="1" ht="25.5" hidden="1" x14ac:dyDescent="0.25">
      <c r="A209" s="18" t="s">
        <v>1704</v>
      </c>
      <c r="B209" s="35" t="s">
        <v>1533</v>
      </c>
      <c r="C209" s="18" t="s">
        <v>1772</v>
      </c>
      <c r="D209" s="18" t="s">
        <v>1535</v>
      </c>
      <c r="E209" s="20">
        <v>10.32</v>
      </c>
      <c r="F209" s="21">
        <v>10</v>
      </c>
      <c r="G209" s="21"/>
      <c r="H209" s="18"/>
      <c r="I209" s="23" t="s">
        <v>31</v>
      </c>
      <c r="J209" s="23"/>
      <c r="K209" s="33">
        <v>40544</v>
      </c>
      <c r="L209" s="18"/>
      <c r="M209" s="45">
        <v>1</v>
      </c>
      <c r="N209" s="23">
        <v>1</v>
      </c>
      <c r="O209" s="26">
        <f t="shared" si="45"/>
        <v>10.56</v>
      </c>
      <c r="P209" s="27">
        <f t="shared" si="41"/>
        <v>10.569800000000001</v>
      </c>
      <c r="Q209" s="28">
        <f t="shared" si="46"/>
        <v>0.24000000000000021</v>
      </c>
      <c r="R209" s="29">
        <f t="shared" si="47"/>
        <v>2.3255813953488393E-2</v>
      </c>
      <c r="S209" s="30"/>
      <c r="T209" s="47">
        <f t="shared" si="37"/>
        <v>10.7018</v>
      </c>
      <c r="U209" s="39">
        <f t="shared" si="38"/>
        <v>10.701000000000001</v>
      </c>
      <c r="V209" s="48">
        <f t="shared" si="39"/>
        <v>0.13119999999999976</v>
      </c>
      <c r="W209" s="49">
        <f t="shared" si="40"/>
        <v>1.2412723041117122E-2</v>
      </c>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row>
    <row r="210" spans="1:195" s="39" customFormat="1" ht="25.5" hidden="1" x14ac:dyDescent="0.25">
      <c r="A210" s="18" t="s">
        <v>1704</v>
      </c>
      <c r="B210" s="35" t="s">
        <v>1533</v>
      </c>
      <c r="C210" s="18" t="s">
        <v>1773</v>
      </c>
      <c r="D210" s="18" t="s">
        <v>1535</v>
      </c>
      <c r="E210" s="20">
        <v>15.48</v>
      </c>
      <c r="F210" s="21">
        <v>15</v>
      </c>
      <c r="G210" s="21"/>
      <c r="H210" s="18"/>
      <c r="I210" s="23" t="s">
        <v>31</v>
      </c>
      <c r="J210" s="23"/>
      <c r="K210" s="33">
        <v>40544</v>
      </c>
      <c r="L210" s="18"/>
      <c r="M210" s="45">
        <v>1</v>
      </c>
      <c r="N210" s="23">
        <v>1</v>
      </c>
      <c r="O210" s="26">
        <f t="shared" si="45"/>
        <v>15.85</v>
      </c>
      <c r="P210" s="27">
        <f t="shared" si="41"/>
        <v>15.854799999999999</v>
      </c>
      <c r="Q210" s="28">
        <f t="shared" si="46"/>
        <v>0.36999999999999922</v>
      </c>
      <c r="R210" s="29">
        <f t="shared" si="47"/>
        <v>2.3901808785529666E-2</v>
      </c>
      <c r="S210" s="30"/>
      <c r="T210" s="47">
        <f t="shared" si="37"/>
        <v>16.052900000000001</v>
      </c>
      <c r="U210" s="39">
        <f t="shared" si="38"/>
        <v>16.052</v>
      </c>
      <c r="V210" s="48">
        <f t="shared" si="39"/>
        <v>0.19720000000000049</v>
      </c>
      <c r="W210" s="49">
        <f t="shared" si="40"/>
        <v>1.2437873703862585E-2</v>
      </c>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row>
    <row r="211" spans="1:195" s="39" customFormat="1" ht="25.5" hidden="1" x14ac:dyDescent="0.25">
      <c r="A211" s="18" t="s">
        <v>1704</v>
      </c>
      <c r="B211" s="35" t="s">
        <v>1533</v>
      </c>
      <c r="C211" s="18" t="s">
        <v>1774</v>
      </c>
      <c r="D211" s="18" t="s">
        <v>1706</v>
      </c>
      <c r="E211" s="20">
        <v>36.130000000000003</v>
      </c>
      <c r="F211" s="21">
        <v>35</v>
      </c>
      <c r="G211" s="21"/>
      <c r="H211" s="18"/>
      <c r="I211" s="23" t="s">
        <v>31</v>
      </c>
      <c r="J211" s="23"/>
      <c r="K211" s="33">
        <v>40544</v>
      </c>
      <c r="L211" s="18"/>
      <c r="M211" s="45">
        <v>1</v>
      </c>
      <c r="N211" s="23">
        <v>1</v>
      </c>
      <c r="O211" s="26">
        <f t="shared" si="45"/>
        <v>37</v>
      </c>
      <c r="P211" s="27">
        <f t="shared" si="41"/>
        <v>37.004800000000003</v>
      </c>
      <c r="Q211" s="28">
        <f t="shared" si="46"/>
        <v>0.86999999999999744</v>
      </c>
      <c r="R211" s="29">
        <f t="shared" si="47"/>
        <v>2.4079712150567322E-2</v>
      </c>
      <c r="S211" s="30"/>
      <c r="T211" s="47">
        <f t="shared" si="37"/>
        <v>37.467100000000002</v>
      </c>
      <c r="U211" s="39">
        <f t="shared" si="38"/>
        <v>37.466999999999999</v>
      </c>
      <c r="V211" s="48">
        <f t="shared" si="39"/>
        <v>0.46219999999999573</v>
      </c>
      <c r="W211" s="49">
        <f t="shared" si="40"/>
        <v>1.2490271532341633E-2</v>
      </c>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row>
    <row r="212" spans="1:195" s="39" customFormat="1" ht="25.5" hidden="1" x14ac:dyDescent="0.25">
      <c r="A212" s="18" t="s">
        <v>1704</v>
      </c>
      <c r="B212" s="35" t="s">
        <v>1533</v>
      </c>
      <c r="C212" s="18" t="s">
        <v>1775</v>
      </c>
      <c r="D212" s="18" t="s">
        <v>1706</v>
      </c>
      <c r="E212" s="20">
        <v>25.8</v>
      </c>
      <c r="F212" s="21">
        <v>25</v>
      </c>
      <c r="G212" s="21"/>
      <c r="H212" s="18"/>
      <c r="I212" s="23" t="s">
        <v>31</v>
      </c>
      <c r="J212" s="23"/>
      <c r="K212" s="33">
        <v>40544</v>
      </c>
      <c r="L212" s="18"/>
      <c r="M212" s="45">
        <v>1</v>
      </c>
      <c r="N212" s="23">
        <v>1</v>
      </c>
      <c r="O212" s="26">
        <f t="shared" si="45"/>
        <v>26.42</v>
      </c>
      <c r="P212" s="27">
        <f t="shared" si="41"/>
        <v>26.424700000000001</v>
      </c>
      <c r="Q212" s="28">
        <f t="shared" si="46"/>
        <v>0.62000000000000099</v>
      </c>
      <c r="R212" s="29">
        <f t="shared" si="47"/>
        <v>2.4031007751938022E-2</v>
      </c>
      <c r="S212" s="30"/>
      <c r="T212" s="47">
        <f t="shared" si="37"/>
        <v>26.754799999999999</v>
      </c>
      <c r="U212" s="39">
        <f t="shared" si="38"/>
        <v>26.754000000000001</v>
      </c>
      <c r="V212" s="48">
        <f t="shared" si="39"/>
        <v>0.32929999999999993</v>
      </c>
      <c r="W212" s="49">
        <f t="shared" si="40"/>
        <v>1.2461825489031093E-2</v>
      </c>
    </row>
    <row r="213" spans="1:195" s="39" customFormat="1" ht="25.5" hidden="1" x14ac:dyDescent="0.25">
      <c r="A213" s="18" t="s">
        <v>1704</v>
      </c>
      <c r="B213" s="35" t="s">
        <v>1533</v>
      </c>
      <c r="C213" s="18" t="s">
        <v>1776</v>
      </c>
      <c r="D213" s="18" t="s">
        <v>1535</v>
      </c>
      <c r="E213" s="37">
        <v>815.51</v>
      </c>
      <c r="F213" s="21">
        <v>790</v>
      </c>
      <c r="G213" s="21"/>
      <c r="H213" s="18"/>
      <c r="I213" s="23" t="s">
        <v>31</v>
      </c>
      <c r="J213" s="23"/>
      <c r="K213" s="33">
        <v>40544</v>
      </c>
      <c r="L213" s="18"/>
      <c r="M213" s="45">
        <v>1</v>
      </c>
      <c r="N213" s="23">
        <v>1</v>
      </c>
      <c r="O213" s="26">
        <f t="shared" si="45"/>
        <v>835.25</v>
      </c>
      <c r="P213" s="27">
        <f t="shared" si="41"/>
        <v>835.25670000000002</v>
      </c>
      <c r="Q213" s="28">
        <f t="shared" si="46"/>
        <v>19.740000000000009</v>
      </c>
      <c r="R213" s="29">
        <f t="shared" si="47"/>
        <v>2.4205711763191144E-2</v>
      </c>
      <c r="S213" s="30"/>
      <c r="T213" s="47">
        <f t="shared" si="37"/>
        <v>845.69070000000011</v>
      </c>
      <c r="U213" s="39">
        <f t="shared" si="38"/>
        <v>845.69</v>
      </c>
      <c r="V213" s="48">
        <f t="shared" si="39"/>
        <v>10.433300000000031</v>
      </c>
      <c r="W213" s="49">
        <f t="shared" si="40"/>
        <v>1.2491129972378587E-2</v>
      </c>
    </row>
    <row r="214" spans="1:195" s="39" customFormat="1" ht="25.5" hidden="1" x14ac:dyDescent="0.25">
      <c r="A214" s="18" t="s">
        <v>1704</v>
      </c>
      <c r="B214" s="35" t="s">
        <v>1533</v>
      </c>
      <c r="C214" s="18" t="s">
        <v>1777</v>
      </c>
      <c r="D214" s="18" t="s">
        <v>1535</v>
      </c>
      <c r="E214" s="37">
        <v>541.95000000000005</v>
      </c>
      <c r="F214" s="21">
        <v>525</v>
      </c>
      <c r="G214" s="21"/>
      <c r="H214" s="18"/>
      <c r="I214" s="23" t="s">
        <v>31</v>
      </c>
      <c r="J214" s="23"/>
      <c r="K214" s="33">
        <v>40544</v>
      </c>
      <c r="L214" s="18"/>
      <c r="M214" s="45">
        <v>1</v>
      </c>
      <c r="N214" s="23">
        <v>1</v>
      </c>
      <c r="O214" s="26">
        <f t="shared" si="45"/>
        <v>555.07000000000005</v>
      </c>
      <c r="P214" s="27">
        <f t="shared" si="41"/>
        <v>555.07270000000005</v>
      </c>
      <c r="Q214" s="28">
        <f t="shared" si="46"/>
        <v>13.120000000000005</v>
      </c>
      <c r="R214" s="29">
        <f t="shared" si="47"/>
        <v>2.4208875357505311E-2</v>
      </c>
      <c r="S214" s="30"/>
      <c r="T214" s="47">
        <f t="shared" si="37"/>
        <v>562.00670000000002</v>
      </c>
      <c r="U214" s="39">
        <f t="shared" si="38"/>
        <v>562.00599999999997</v>
      </c>
      <c r="V214" s="48">
        <f t="shared" si="39"/>
        <v>6.9332999999999174</v>
      </c>
      <c r="W214" s="49">
        <f t="shared" si="40"/>
        <v>1.2490796250653143E-2</v>
      </c>
    </row>
    <row r="215" spans="1:195" s="39" customFormat="1" ht="25.5" hidden="1" x14ac:dyDescent="0.25">
      <c r="A215" s="18" t="s">
        <v>1704</v>
      </c>
      <c r="B215" s="35" t="s">
        <v>1533</v>
      </c>
      <c r="C215" s="18" t="s">
        <v>1778</v>
      </c>
      <c r="D215" s="18" t="s">
        <v>1535</v>
      </c>
      <c r="E215" s="37">
        <v>118.71</v>
      </c>
      <c r="F215" s="21">
        <v>115</v>
      </c>
      <c r="G215" s="21"/>
      <c r="H215" s="18"/>
      <c r="I215" s="23" t="s">
        <v>31</v>
      </c>
      <c r="J215" s="23"/>
      <c r="K215" s="33">
        <v>40544</v>
      </c>
      <c r="L215" s="18"/>
      <c r="M215" s="45">
        <v>1</v>
      </c>
      <c r="N215" s="23">
        <v>1</v>
      </c>
      <c r="O215" s="26">
        <f t="shared" si="45"/>
        <v>121.58</v>
      </c>
      <c r="P215" s="27">
        <f t="shared" si="41"/>
        <v>121.5844</v>
      </c>
      <c r="Q215" s="28">
        <f t="shared" si="46"/>
        <v>2.8700000000000045</v>
      </c>
      <c r="R215" s="29">
        <f t="shared" si="47"/>
        <v>2.417656473759586E-2</v>
      </c>
      <c r="S215" s="30"/>
      <c r="T215" s="47">
        <f t="shared" si="37"/>
        <v>123.1032</v>
      </c>
      <c r="U215" s="39">
        <f t="shared" si="38"/>
        <v>123.10299999999999</v>
      </c>
      <c r="V215" s="48">
        <f t="shared" si="39"/>
        <v>1.5185999999999922</v>
      </c>
      <c r="W215" s="49">
        <f t="shared" si="40"/>
        <v>1.2490089189073534E-2</v>
      </c>
    </row>
    <row r="216" spans="1:195" s="39" customFormat="1" ht="25.5" hidden="1" x14ac:dyDescent="0.25">
      <c r="A216" s="18" t="s">
        <v>1704</v>
      </c>
      <c r="B216" s="35" t="s">
        <v>1533</v>
      </c>
      <c r="C216" s="18" t="s">
        <v>1779</v>
      </c>
      <c r="D216" s="18" t="s">
        <v>1535</v>
      </c>
      <c r="E216" s="37">
        <v>77.42</v>
      </c>
      <c r="F216" s="21">
        <v>75</v>
      </c>
      <c r="G216" s="21"/>
      <c r="H216" s="18"/>
      <c r="I216" s="23" t="s">
        <v>31</v>
      </c>
      <c r="J216" s="23"/>
      <c r="K216" s="33">
        <v>40544</v>
      </c>
      <c r="L216" s="18"/>
      <c r="M216" s="45">
        <v>1</v>
      </c>
      <c r="N216" s="23">
        <v>1</v>
      </c>
      <c r="O216" s="26">
        <f t="shared" si="45"/>
        <v>79.290000000000006</v>
      </c>
      <c r="P216" s="27">
        <f t="shared" si="41"/>
        <v>79.294600000000003</v>
      </c>
      <c r="Q216" s="28">
        <f t="shared" si="46"/>
        <v>1.8700000000000045</v>
      </c>
      <c r="R216" s="29">
        <f t="shared" si="47"/>
        <v>2.4153965383621863E-2</v>
      </c>
      <c r="S216" s="30"/>
      <c r="T216" s="47">
        <f t="shared" si="37"/>
        <v>80.2851</v>
      </c>
      <c r="U216" s="39">
        <f t="shared" si="38"/>
        <v>80.284999999999997</v>
      </c>
      <c r="V216" s="48">
        <f t="shared" si="39"/>
        <v>0.99039999999999395</v>
      </c>
      <c r="W216" s="49">
        <f t="shared" si="40"/>
        <v>1.2490131736587282E-2</v>
      </c>
    </row>
    <row r="217" spans="1:195" s="39" customFormat="1" ht="25.5" hidden="1" x14ac:dyDescent="0.25">
      <c r="A217" s="18" t="s">
        <v>1704</v>
      </c>
      <c r="B217" s="35" t="s">
        <v>1533</v>
      </c>
      <c r="C217" s="18" t="s">
        <v>1780</v>
      </c>
      <c r="D217" s="18" t="s">
        <v>1535</v>
      </c>
      <c r="E217" s="37">
        <v>309.69</v>
      </c>
      <c r="F217" s="21">
        <v>300</v>
      </c>
      <c r="G217" s="21"/>
      <c r="H217" s="18"/>
      <c r="I217" s="23" t="s">
        <v>31</v>
      </c>
      <c r="J217" s="23"/>
      <c r="K217" s="33">
        <v>40544</v>
      </c>
      <c r="L217" s="18"/>
      <c r="M217" s="45">
        <v>1</v>
      </c>
      <c r="N217" s="23">
        <v>1</v>
      </c>
      <c r="O217" s="26">
        <f t="shared" si="45"/>
        <v>317.18</v>
      </c>
      <c r="P217" s="27">
        <f t="shared" si="41"/>
        <v>317.18880000000001</v>
      </c>
      <c r="Q217" s="28">
        <f t="shared" si="46"/>
        <v>7.4900000000000091</v>
      </c>
      <c r="R217" s="29">
        <f t="shared" si="47"/>
        <v>2.4185475798379055E-2</v>
      </c>
      <c r="S217" s="30"/>
      <c r="T217" s="47">
        <f t="shared" si="37"/>
        <v>321.15109999999999</v>
      </c>
      <c r="U217" s="39">
        <f t="shared" si="38"/>
        <v>321.15100000000001</v>
      </c>
      <c r="V217" s="48">
        <f t="shared" si="39"/>
        <v>3.9621999999999957</v>
      </c>
      <c r="W217" s="49">
        <f t="shared" si="40"/>
        <v>1.2491613827474348E-2</v>
      </c>
    </row>
    <row r="218" spans="1:195" ht="25.5" hidden="1" x14ac:dyDescent="0.25">
      <c r="A218" s="18" t="s">
        <v>1704</v>
      </c>
      <c r="B218" s="35" t="s">
        <v>1533</v>
      </c>
      <c r="C218" s="18" t="s">
        <v>1781</v>
      </c>
      <c r="D218" s="18" t="s">
        <v>1535</v>
      </c>
      <c r="E218" s="37">
        <v>206.46</v>
      </c>
      <c r="F218" s="21">
        <v>200</v>
      </c>
      <c r="I218" s="23" t="s">
        <v>31</v>
      </c>
      <c r="K218" s="33">
        <v>40544</v>
      </c>
      <c r="M218" s="45">
        <v>1</v>
      </c>
      <c r="N218" s="23">
        <v>1</v>
      </c>
      <c r="O218" s="26">
        <f t="shared" si="45"/>
        <v>211.45</v>
      </c>
      <c r="P218" s="27">
        <f t="shared" si="41"/>
        <v>211.45920000000001</v>
      </c>
      <c r="Q218" s="28">
        <f t="shared" si="46"/>
        <v>4.9899999999999807</v>
      </c>
      <c r="R218" s="29">
        <f t="shared" si="47"/>
        <v>2.4169330620943428E-2</v>
      </c>
      <c r="T218" s="47">
        <f t="shared" si="37"/>
        <v>214.10069999999999</v>
      </c>
      <c r="U218" s="39">
        <f t="shared" si="38"/>
        <v>214.1</v>
      </c>
      <c r="V218" s="48">
        <f t="shared" si="39"/>
        <v>2.6407999999999845</v>
      </c>
      <c r="W218" s="49">
        <f t="shared" si="40"/>
        <v>1.2488461131036079E-2</v>
      </c>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row>
    <row r="219" spans="1:195" ht="25.5" hidden="1" x14ac:dyDescent="0.25">
      <c r="A219" s="18" t="s">
        <v>1704</v>
      </c>
      <c r="B219" s="35" t="s">
        <v>1533</v>
      </c>
      <c r="C219" s="18" t="s">
        <v>1782</v>
      </c>
      <c r="D219" s="18" t="s">
        <v>1535</v>
      </c>
      <c r="E219" s="37">
        <v>929.07</v>
      </c>
      <c r="F219" s="21">
        <v>900</v>
      </c>
      <c r="I219" s="23" t="s">
        <v>31</v>
      </c>
      <c r="K219" s="33">
        <v>40544</v>
      </c>
      <c r="M219" s="45">
        <v>1</v>
      </c>
      <c r="N219" s="23">
        <v>1</v>
      </c>
      <c r="O219" s="26">
        <f t="shared" si="45"/>
        <v>951.56</v>
      </c>
      <c r="P219" s="27">
        <f t="shared" si="41"/>
        <v>951.56650000000002</v>
      </c>
      <c r="Q219" s="28">
        <f t="shared" si="46"/>
        <v>22.489999999999895</v>
      </c>
      <c r="R219" s="29">
        <f t="shared" si="47"/>
        <v>2.4207002701626245E-2</v>
      </c>
      <c r="T219" s="47">
        <f t="shared" si="37"/>
        <v>963.45350000000008</v>
      </c>
      <c r="U219" s="39">
        <f t="shared" si="38"/>
        <v>963.45299999999997</v>
      </c>
      <c r="V219" s="48">
        <f t="shared" si="39"/>
        <v>11.886499999999955</v>
      </c>
      <c r="W219" s="49">
        <f t="shared" si="40"/>
        <v>1.2491507424862009E-2</v>
      </c>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row>
    <row r="220" spans="1:195" ht="25.5" hidden="1" x14ac:dyDescent="0.25">
      <c r="A220" s="18" t="s">
        <v>1704</v>
      </c>
      <c r="B220" s="35" t="s">
        <v>1533</v>
      </c>
      <c r="C220" s="18" t="s">
        <v>1783</v>
      </c>
      <c r="D220" s="18" t="s">
        <v>1535</v>
      </c>
      <c r="E220" s="37">
        <v>619.38</v>
      </c>
      <c r="F220" s="21">
        <v>600</v>
      </c>
      <c r="I220" s="23" t="s">
        <v>31</v>
      </c>
      <c r="K220" s="33">
        <v>40544</v>
      </c>
      <c r="M220" s="45">
        <v>1</v>
      </c>
      <c r="N220" s="23">
        <v>1</v>
      </c>
      <c r="O220" s="26">
        <f t="shared" si="45"/>
        <v>634.37</v>
      </c>
      <c r="P220" s="27">
        <f t="shared" si="41"/>
        <v>634.37760000000003</v>
      </c>
      <c r="Q220" s="28">
        <f t="shared" si="46"/>
        <v>14.990000000000009</v>
      </c>
      <c r="R220" s="29">
        <f t="shared" si="47"/>
        <v>2.420162097581454E-2</v>
      </c>
      <c r="T220" s="47">
        <f t="shared" si="37"/>
        <v>642.30219999999997</v>
      </c>
      <c r="U220" s="39">
        <f t="shared" si="38"/>
        <v>642.30200000000002</v>
      </c>
      <c r="V220" s="48">
        <f t="shared" si="39"/>
        <v>7.9243999999999915</v>
      </c>
      <c r="W220" s="49">
        <f t="shared" si="40"/>
        <v>1.2491613827474348E-2</v>
      </c>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row>
    <row r="221" spans="1:195" ht="25.5" hidden="1" x14ac:dyDescent="0.25">
      <c r="A221" s="18" t="s">
        <v>1704</v>
      </c>
      <c r="B221" s="35" t="s">
        <v>1533</v>
      </c>
      <c r="C221" s="18" t="s">
        <v>1784</v>
      </c>
      <c r="D221" s="18" t="s">
        <v>1535</v>
      </c>
      <c r="E221" s="37">
        <v>505.82</v>
      </c>
      <c r="F221" s="21">
        <v>490</v>
      </c>
      <c r="I221" s="23" t="s">
        <v>31</v>
      </c>
      <c r="K221" s="33">
        <v>40544</v>
      </c>
      <c r="M221" s="45">
        <v>1</v>
      </c>
      <c r="N221" s="23">
        <v>1</v>
      </c>
      <c r="O221" s="26">
        <f t="shared" si="45"/>
        <v>518.05999999999995</v>
      </c>
      <c r="P221" s="27">
        <f t="shared" si="41"/>
        <v>518.06790000000001</v>
      </c>
      <c r="Q221" s="28">
        <f t="shared" si="46"/>
        <v>12.239999999999952</v>
      </c>
      <c r="R221" s="29">
        <f t="shared" si="47"/>
        <v>2.4198331422244972E-2</v>
      </c>
      <c r="T221" s="47">
        <f t="shared" si="37"/>
        <v>524.53959999999995</v>
      </c>
      <c r="U221" s="39">
        <f t="shared" si="38"/>
        <v>524.53899999999999</v>
      </c>
      <c r="V221" s="48">
        <f t="shared" si="39"/>
        <v>6.4710999999999785</v>
      </c>
      <c r="W221" s="49">
        <f t="shared" si="40"/>
        <v>1.2490833730482005E-2</v>
      </c>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row>
    <row r="222" spans="1:195" ht="25.5" hidden="1" x14ac:dyDescent="0.25">
      <c r="A222" s="18" t="s">
        <v>1704</v>
      </c>
      <c r="B222" s="35" t="s">
        <v>1533</v>
      </c>
      <c r="C222" s="18" t="s">
        <v>1785</v>
      </c>
      <c r="D222" s="18" t="s">
        <v>1535</v>
      </c>
      <c r="E222" s="37">
        <v>335.49</v>
      </c>
      <c r="F222" s="21">
        <v>325</v>
      </c>
      <c r="I222" s="23" t="s">
        <v>31</v>
      </c>
      <c r="K222" s="33">
        <v>40544</v>
      </c>
      <c r="M222" s="45">
        <v>1</v>
      </c>
      <c r="N222" s="23">
        <v>1</v>
      </c>
      <c r="O222" s="26">
        <f t="shared" si="45"/>
        <v>343.61</v>
      </c>
      <c r="P222" s="27">
        <f t="shared" si="41"/>
        <v>343.61349999999999</v>
      </c>
      <c r="Q222" s="28">
        <f t="shared" si="46"/>
        <v>8.1200000000000045</v>
      </c>
      <c r="R222" s="29">
        <f t="shared" si="47"/>
        <v>2.4203403976273522E-2</v>
      </c>
      <c r="T222" s="47">
        <f t="shared" si="37"/>
        <v>347.90589999999997</v>
      </c>
      <c r="U222" s="39">
        <f t="shared" si="38"/>
        <v>347.90499999999997</v>
      </c>
      <c r="V222" s="48">
        <f t="shared" si="39"/>
        <v>4.291499999999985</v>
      </c>
      <c r="W222" s="49">
        <f t="shared" si="40"/>
        <v>1.2489323033000698E-2</v>
      </c>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row>
    <row r="223" spans="1:195" ht="25.5" hidden="1" x14ac:dyDescent="0.25">
      <c r="A223" s="18" t="s">
        <v>1704</v>
      </c>
      <c r="B223" s="35" t="s">
        <v>1533</v>
      </c>
      <c r="C223" s="18" t="s">
        <v>1786</v>
      </c>
      <c r="D223" s="18" t="s">
        <v>1535</v>
      </c>
      <c r="E223" s="37">
        <v>696.8</v>
      </c>
      <c r="F223" s="21">
        <v>675</v>
      </c>
      <c r="I223" s="23" t="s">
        <v>31</v>
      </c>
      <c r="K223" s="33">
        <v>40544</v>
      </c>
      <c r="M223" s="45">
        <v>1</v>
      </c>
      <c r="N223" s="23">
        <v>1</v>
      </c>
      <c r="O223" s="26">
        <f t="shared" si="45"/>
        <v>713.67</v>
      </c>
      <c r="P223" s="27">
        <f t="shared" si="41"/>
        <v>713.67229999999995</v>
      </c>
      <c r="Q223" s="28">
        <f t="shared" si="46"/>
        <v>16.870000000000005</v>
      </c>
      <c r="R223" s="29">
        <f t="shared" si="47"/>
        <v>2.4210677382319183E-2</v>
      </c>
      <c r="T223" s="47">
        <f t="shared" si="37"/>
        <v>722.58749999999998</v>
      </c>
      <c r="U223" s="39">
        <f t="shared" si="38"/>
        <v>722.58699999999999</v>
      </c>
      <c r="V223" s="48">
        <f t="shared" si="39"/>
        <v>8.9147000000000389</v>
      </c>
      <c r="W223" s="49">
        <f t="shared" si="40"/>
        <v>1.2491307284870155E-2</v>
      </c>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row>
    <row r="224" spans="1:195" ht="25.5" hidden="1" x14ac:dyDescent="0.25">
      <c r="A224" s="18" t="s">
        <v>1704</v>
      </c>
      <c r="B224" s="35" t="s">
        <v>1533</v>
      </c>
      <c r="C224" s="18" t="s">
        <v>1787</v>
      </c>
      <c r="D224" s="18" t="s">
        <v>1535</v>
      </c>
      <c r="E224" s="37">
        <v>464.53</v>
      </c>
      <c r="F224" s="21">
        <v>450</v>
      </c>
      <c r="I224" s="23" t="s">
        <v>31</v>
      </c>
      <c r="K224" s="33">
        <v>40544</v>
      </c>
      <c r="M224" s="45">
        <v>1</v>
      </c>
      <c r="N224" s="23">
        <v>1</v>
      </c>
      <c r="O224" s="26">
        <f t="shared" si="45"/>
        <v>475.77</v>
      </c>
      <c r="P224" s="27">
        <f t="shared" si="41"/>
        <v>475.77809999999999</v>
      </c>
      <c r="Q224" s="28">
        <f t="shared" si="46"/>
        <v>11.240000000000009</v>
      </c>
      <c r="R224" s="29">
        <f t="shared" si="47"/>
        <v>2.4196499687856563E-2</v>
      </c>
      <c r="T224" s="47">
        <f t="shared" si="37"/>
        <v>481.72149999999999</v>
      </c>
      <c r="U224" s="39">
        <f t="shared" si="38"/>
        <v>481.721</v>
      </c>
      <c r="V224" s="48">
        <f t="shared" si="39"/>
        <v>5.9429000000000087</v>
      </c>
      <c r="W224" s="49">
        <f t="shared" si="40"/>
        <v>1.2490907000553428E-2</v>
      </c>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row>
    <row r="225" spans="1:195" ht="25.5" hidden="1" x14ac:dyDescent="0.25">
      <c r="A225" s="18" t="s">
        <v>1704</v>
      </c>
      <c r="B225" s="35" t="s">
        <v>1533</v>
      </c>
      <c r="C225" s="18" t="s">
        <v>1788</v>
      </c>
      <c r="D225" s="18" t="s">
        <v>1535</v>
      </c>
      <c r="E225" s="37">
        <v>815.51</v>
      </c>
      <c r="F225" s="21">
        <v>790</v>
      </c>
      <c r="I225" s="23" t="s">
        <v>31</v>
      </c>
      <c r="K225" s="33">
        <v>40544</v>
      </c>
      <c r="M225" s="45">
        <v>1</v>
      </c>
      <c r="N225" s="23">
        <v>1</v>
      </c>
      <c r="O225" s="26">
        <f t="shared" si="45"/>
        <v>835.25</v>
      </c>
      <c r="P225" s="27">
        <f t="shared" si="41"/>
        <v>835.25670000000002</v>
      </c>
      <c r="Q225" s="28">
        <f t="shared" si="46"/>
        <v>19.740000000000009</v>
      </c>
      <c r="R225" s="29">
        <f t="shared" si="47"/>
        <v>2.4205711763191144E-2</v>
      </c>
      <c r="T225" s="47">
        <f t="shared" si="37"/>
        <v>845.69070000000011</v>
      </c>
      <c r="U225" s="39">
        <f t="shared" si="38"/>
        <v>845.69</v>
      </c>
      <c r="V225" s="48">
        <f t="shared" si="39"/>
        <v>10.433300000000031</v>
      </c>
      <c r="W225" s="49">
        <f t="shared" si="40"/>
        <v>1.2491129972378587E-2</v>
      </c>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row>
    <row r="226" spans="1:195" ht="25.5" hidden="1" x14ac:dyDescent="0.25">
      <c r="A226" s="18" t="s">
        <v>1704</v>
      </c>
      <c r="B226" s="35" t="s">
        <v>1533</v>
      </c>
      <c r="C226" s="18" t="s">
        <v>1789</v>
      </c>
      <c r="D226" s="18" t="s">
        <v>1535</v>
      </c>
      <c r="E226" s="20">
        <v>541.95000000000005</v>
      </c>
      <c r="F226" s="21">
        <v>525</v>
      </c>
      <c r="I226" s="23" t="s">
        <v>31</v>
      </c>
      <c r="K226" s="33">
        <v>40544</v>
      </c>
      <c r="M226" s="45">
        <v>1</v>
      </c>
      <c r="N226" s="23">
        <v>1</v>
      </c>
      <c r="O226" s="26">
        <f t="shared" si="45"/>
        <v>555.07000000000005</v>
      </c>
      <c r="P226" s="27">
        <f t="shared" si="41"/>
        <v>555.07270000000005</v>
      </c>
      <c r="Q226" s="28">
        <f t="shared" si="46"/>
        <v>13.120000000000005</v>
      </c>
      <c r="R226" s="29">
        <f t="shared" si="47"/>
        <v>2.4208875357505311E-2</v>
      </c>
      <c r="T226" s="47">
        <f t="shared" si="37"/>
        <v>562.00670000000002</v>
      </c>
      <c r="U226" s="39">
        <f t="shared" si="38"/>
        <v>562.00599999999997</v>
      </c>
      <c r="V226" s="48">
        <f t="shared" si="39"/>
        <v>6.9332999999999174</v>
      </c>
      <c r="W226" s="49">
        <f t="shared" si="40"/>
        <v>1.2490796250653143E-2</v>
      </c>
    </row>
    <row r="227" spans="1:195" ht="25.5" hidden="1" x14ac:dyDescent="0.25">
      <c r="A227" s="18" t="s">
        <v>1704</v>
      </c>
      <c r="B227" s="35" t="s">
        <v>1533</v>
      </c>
      <c r="C227" s="18" t="s">
        <v>1790</v>
      </c>
      <c r="D227" s="18" t="s">
        <v>1535</v>
      </c>
      <c r="E227" s="20">
        <v>118.71</v>
      </c>
      <c r="F227" s="21">
        <v>115</v>
      </c>
      <c r="I227" s="23" t="s">
        <v>31</v>
      </c>
      <c r="K227" s="33">
        <v>40544</v>
      </c>
      <c r="M227" s="45">
        <v>1</v>
      </c>
      <c r="N227" s="23">
        <v>1</v>
      </c>
      <c r="O227" s="26">
        <f t="shared" si="45"/>
        <v>121.58</v>
      </c>
      <c r="P227" s="27">
        <f t="shared" si="41"/>
        <v>121.5844</v>
      </c>
      <c r="Q227" s="28">
        <f t="shared" si="46"/>
        <v>2.8700000000000045</v>
      </c>
      <c r="R227" s="29">
        <f t="shared" si="47"/>
        <v>2.417656473759586E-2</v>
      </c>
      <c r="T227" s="47">
        <f t="shared" si="37"/>
        <v>123.1032</v>
      </c>
      <c r="U227" s="39">
        <f t="shared" si="38"/>
        <v>123.10299999999999</v>
      </c>
      <c r="V227" s="48">
        <f t="shared" si="39"/>
        <v>1.5185999999999922</v>
      </c>
      <c r="W227" s="49">
        <f t="shared" si="40"/>
        <v>1.2490089189073534E-2</v>
      </c>
    </row>
    <row r="228" spans="1:195" ht="25.5" hidden="1" x14ac:dyDescent="0.25">
      <c r="A228" s="18" t="s">
        <v>1704</v>
      </c>
      <c r="B228" s="35" t="s">
        <v>1533</v>
      </c>
      <c r="C228" s="18" t="s">
        <v>1791</v>
      </c>
      <c r="D228" s="18" t="s">
        <v>1535</v>
      </c>
      <c r="E228" s="20">
        <v>77.42</v>
      </c>
      <c r="F228" s="21">
        <v>75</v>
      </c>
      <c r="I228" s="23" t="s">
        <v>31</v>
      </c>
      <c r="K228" s="33">
        <v>40544</v>
      </c>
      <c r="M228" s="45">
        <v>1</v>
      </c>
      <c r="N228" s="23">
        <v>1</v>
      </c>
      <c r="O228" s="26">
        <f t="shared" si="45"/>
        <v>79.290000000000006</v>
      </c>
      <c r="P228" s="27">
        <f t="shared" si="41"/>
        <v>79.294600000000003</v>
      </c>
      <c r="Q228" s="28">
        <f t="shared" si="46"/>
        <v>1.8700000000000045</v>
      </c>
      <c r="R228" s="29">
        <f t="shared" si="47"/>
        <v>2.4153965383621863E-2</v>
      </c>
      <c r="T228" s="47">
        <f t="shared" si="37"/>
        <v>80.2851</v>
      </c>
      <c r="U228" s="39">
        <f t="shared" si="38"/>
        <v>80.284999999999997</v>
      </c>
      <c r="V228" s="48">
        <f t="shared" si="39"/>
        <v>0.99039999999999395</v>
      </c>
      <c r="W228" s="49">
        <f t="shared" si="40"/>
        <v>1.2490131736587282E-2</v>
      </c>
    </row>
    <row r="229" spans="1:195" ht="25.5" hidden="1" x14ac:dyDescent="0.25">
      <c r="A229" s="18" t="s">
        <v>1704</v>
      </c>
      <c r="B229" s="35" t="s">
        <v>1533</v>
      </c>
      <c r="C229" s="18" t="s">
        <v>1792</v>
      </c>
      <c r="D229" s="18" t="s">
        <v>1535</v>
      </c>
      <c r="E229" s="20">
        <v>309.69</v>
      </c>
      <c r="F229" s="21">
        <v>300</v>
      </c>
      <c r="I229" s="23" t="s">
        <v>31</v>
      </c>
      <c r="K229" s="33">
        <v>40544</v>
      </c>
      <c r="M229" s="45">
        <v>1</v>
      </c>
      <c r="N229" s="23">
        <v>1</v>
      </c>
      <c r="O229" s="26">
        <f t="shared" si="45"/>
        <v>317.18</v>
      </c>
      <c r="P229" s="27">
        <f t="shared" si="41"/>
        <v>317.18880000000001</v>
      </c>
      <c r="Q229" s="28">
        <f t="shared" si="46"/>
        <v>7.4900000000000091</v>
      </c>
      <c r="R229" s="29">
        <f t="shared" si="47"/>
        <v>2.4185475798379055E-2</v>
      </c>
      <c r="T229" s="47">
        <f t="shared" si="37"/>
        <v>321.15109999999999</v>
      </c>
      <c r="U229" s="39">
        <f t="shared" si="38"/>
        <v>321.15100000000001</v>
      </c>
      <c r="V229" s="48">
        <f t="shared" si="39"/>
        <v>3.9621999999999957</v>
      </c>
      <c r="W229" s="49">
        <f t="shared" si="40"/>
        <v>1.2491613827474348E-2</v>
      </c>
    </row>
    <row r="230" spans="1:195" ht="25.5" hidden="1" x14ac:dyDescent="0.25">
      <c r="A230" s="18" t="s">
        <v>1704</v>
      </c>
      <c r="B230" s="35" t="s">
        <v>1533</v>
      </c>
      <c r="C230" s="18" t="s">
        <v>1793</v>
      </c>
      <c r="D230" s="18" t="s">
        <v>1535</v>
      </c>
      <c r="E230" s="20">
        <v>206.46</v>
      </c>
      <c r="F230" s="21">
        <v>200</v>
      </c>
      <c r="I230" s="23" t="s">
        <v>31</v>
      </c>
      <c r="K230" s="33">
        <v>40544</v>
      </c>
      <c r="M230" s="45">
        <v>1</v>
      </c>
      <c r="N230" s="23">
        <v>1</v>
      </c>
      <c r="O230" s="26">
        <f t="shared" si="45"/>
        <v>211.45</v>
      </c>
      <c r="P230" s="27">
        <f t="shared" si="41"/>
        <v>211.45920000000001</v>
      </c>
      <c r="Q230" s="28">
        <f t="shared" si="46"/>
        <v>4.9899999999999807</v>
      </c>
      <c r="R230" s="29">
        <f t="shared" si="47"/>
        <v>2.4169330620943428E-2</v>
      </c>
      <c r="T230" s="47">
        <f t="shared" si="37"/>
        <v>214.10069999999999</v>
      </c>
      <c r="U230" s="39">
        <f t="shared" si="38"/>
        <v>214.1</v>
      </c>
      <c r="V230" s="48">
        <f t="shared" si="39"/>
        <v>2.6407999999999845</v>
      </c>
      <c r="W230" s="49">
        <f t="shared" si="40"/>
        <v>1.2488461131036079E-2</v>
      </c>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row>
    <row r="231" spans="1:195" ht="25.5" hidden="1" x14ac:dyDescent="0.25">
      <c r="A231" s="18" t="s">
        <v>1704</v>
      </c>
      <c r="B231" s="35" t="s">
        <v>1533</v>
      </c>
      <c r="C231" s="18" t="s">
        <v>1794</v>
      </c>
      <c r="D231" s="18" t="s">
        <v>1535</v>
      </c>
      <c r="E231" s="37">
        <v>929.07</v>
      </c>
      <c r="F231" s="21">
        <v>900</v>
      </c>
      <c r="I231" s="23" t="s">
        <v>31</v>
      </c>
      <c r="K231" s="33">
        <v>40544</v>
      </c>
      <c r="M231" s="45">
        <v>1</v>
      </c>
      <c r="N231" s="23">
        <v>1</v>
      </c>
      <c r="O231" s="26">
        <f t="shared" si="45"/>
        <v>951.56</v>
      </c>
      <c r="P231" s="27">
        <f t="shared" si="41"/>
        <v>951.56650000000002</v>
      </c>
      <c r="Q231" s="28">
        <f t="shared" si="46"/>
        <v>22.489999999999895</v>
      </c>
      <c r="R231" s="29">
        <f t="shared" si="47"/>
        <v>2.4207002701626245E-2</v>
      </c>
      <c r="T231" s="47">
        <f t="shared" si="37"/>
        <v>963.45350000000008</v>
      </c>
      <c r="U231" s="39">
        <f t="shared" si="38"/>
        <v>963.45299999999997</v>
      </c>
      <c r="V231" s="48">
        <f t="shared" si="39"/>
        <v>11.886499999999955</v>
      </c>
      <c r="W231" s="49">
        <f t="shared" si="40"/>
        <v>1.2491507424862009E-2</v>
      </c>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row>
    <row r="232" spans="1:195" ht="25.5" hidden="1" x14ac:dyDescent="0.25">
      <c r="A232" s="18" t="s">
        <v>1704</v>
      </c>
      <c r="B232" s="35" t="s">
        <v>1533</v>
      </c>
      <c r="C232" s="18" t="s">
        <v>1795</v>
      </c>
      <c r="D232" s="18" t="s">
        <v>1535</v>
      </c>
      <c r="E232" s="37">
        <v>619.38</v>
      </c>
      <c r="F232" s="21">
        <v>600</v>
      </c>
      <c r="I232" s="23" t="s">
        <v>31</v>
      </c>
      <c r="K232" s="33">
        <v>40544</v>
      </c>
      <c r="M232" s="45">
        <v>1</v>
      </c>
      <c r="N232" s="23">
        <v>1</v>
      </c>
      <c r="O232" s="26">
        <f t="shared" si="45"/>
        <v>634.37</v>
      </c>
      <c r="P232" s="27">
        <f t="shared" si="41"/>
        <v>634.37760000000003</v>
      </c>
      <c r="Q232" s="28">
        <f t="shared" si="46"/>
        <v>14.990000000000009</v>
      </c>
      <c r="R232" s="29">
        <f t="shared" si="47"/>
        <v>2.420162097581454E-2</v>
      </c>
      <c r="T232" s="47">
        <f t="shared" si="37"/>
        <v>642.30219999999997</v>
      </c>
      <c r="U232" s="39">
        <f t="shared" si="38"/>
        <v>642.30200000000002</v>
      </c>
      <c r="V232" s="48">
        <f t="shared" si="39"/>
        <v>7.9243999999999915</v>
      </c>
      <c r="W232" s="49">
        <f t="shared" si="40"/>
        <v>1.2491613827474348E-2</v>
      </c>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row>
    <row r="233" spans="1:195" ht="25.5" hidden="1" x14ac:dyDescent="0.25">
      <c r="A233" s="18" t="s">
        <v>1704</v>
      </c>
      <c r="B233" s="35" t="s">
        <v>1533</v>
      </c>
      <c r="C233" s="18" t="s">
        <v>1796</v>
      </c>
      <c r="D233" s="18" t="s">
        <v>1535</v>
      </c>
      <c r="E233" s="20">
        <v>505.82</v>
      </c>
      <c r="F233" s="21">
        <v>490</v>
      </c>
      <c r="I233" s="23" t="s">
        <v>31</v>
      </c>
      <c r="K233" s="33">
        <v>40544</v>
      </c>
      <c r="M233" s="45">
        <v>1</v>
      </c>
      <c r="N233" s="23">
        <v>1</v>
      </c>
      <c r="O233" s="26">
        <f t="shared" si="45"/>
        <v>518.05999999999995</v>
      </c>
      <c r="P233" s="27">
        <f t="shared" si="41"/>
        <v>518.06790000000001</v>
      </c>
      <c r="Q233" s="28">
        <f t="shared" si="46"/>
        <v>12.239999999999952</v>
      </c>
      <c r="R233" s="29">
        <f t="shared" si="47"/>
        <v>2.4198331422244972E-2</v>
      </c>
      <c r="T233" s="47">
        <f t="shared" si="37"/>
        <v>524.53959999999995</v>
      </c>
      <c r="U233" s="39">
        <f t="shared" si="38"/>
        <v>524.53899999999999</v>
      </c>
      <c r="V233" s="48">
        <f t="shared" si="39"/>
        <v>6.4710999999999785</v>
      </c>
      <c r="W233" s="49">
        <f t="shared" si="40"/>
        <v>1.2490833730482005E-2</v>
      </c>
    </row>
    <row r="234" spans="1:195" ht="25.5" hidden="1" x14ac:dyDescent="0.25">
      <c r="A234" s="18" t="s">
        <v>1704</v>
      </c>
      <c r="B234" s="35" t="s">
        <v>1533</v>
      </c>
      <c r="C234" s="18" t="s">
        <v>1797</v>
      </c>
      <c r="D234" s="18" t="s">
        <v>1535</v>
      </c>
      <c r="E234" s="20">
        <v>335.49</v>
      </c>
      <c r="F234" s="21">
        <v>325</v>
      </c>
      <c r="I234" s="23" t="s">
        <v>31</v>
      </c>
      <c r="K234" s="33">
        <v>40544</v>
      </c>
      <c r="M234" s="45">
        <v>1</v>
      </c>
      <c r="N234" s="23">
        <v>1</v>
      </c>
      <c r="O234" s="26">
        <f t="shared" si="45"/>
        <v>343.61</v>
      </c>
      <c r="P234" s="27">
        <f t="shared" si="41"/>
        <v>343.61349999999999</v>
      </c>
      <c r="Q234" s="28">
        <f t="shared" si="46"/>
        <v>8.1200000000000045</v>
      </c>
      <c r="R234" s="29">
        <f t="shared" si="47"/>
        <v>2.4203403976273522E-2</v>
      </c>
      <c r="T234" s="47">
        <f t="shared" si="37"/>
        <v>347.90589999999997</v>
      </c>
      <c r="U234" s="39">
        <f t="shared" si="38"/>
        <v>347.90499999999997</v>
      </c>
      <c r="V234" s="48">
        <f t="shared" si="39"/>
        <v>4.291499999999985</v>
      </c>
      <c r="W234" s="49">
        <f t="shared" si="40"/>
        <v>1.2489323033000698E-2</v>
      </c>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row>
    <row r="235" spans="1:195" ht="25.5" hidden="1" x14ac:dyDescent="0.25">
      <c r="A235" s="18" t="s">
        <v>1704</v>
      </c>
      <c r="B235" s="35" t="s">
        <v>1533</v>
      </c>
      <c r="C235" s="18" t="s">
        <v>1798</v>
      </c>
      <c r="D235" s="18" t="s">
        <v>1535</v>
      </c>
      <c r="E235" s="20">
        <v>696.8</v>
      </c>
      <c r="F235" s="21">
        <v>675</v>
      </c>
      <c r="I235" s="23" t="s">
        <v>31</v>
      </c>
      <c r="K235" s="33">
        <v>40544</v>
      </c>
      <c r="M235" s="45">
        <v>1</v>
      </c>
      <c r="N235" s="23">
        <v>1</v>
      </c>
      <c r="O235" s="26">
        <f t="shared" si="45"/>
        <v>713.67</v>
      </c>
      <c r="P235" s="27">
        <f t="shared" si="41"/>
        <v>713.67229999999995</v>
      </c>
      <c r="Q235" s="28">
        <f t="shared" si="46"/>
        <v>16.870000000000005</v>
      </c>
      <c r="R235" s="29">
        <f t="shared" si="47"/>
        <v>2.4210677382319183E-2</v>
      </c>
      <c r="T235" s="47">
        <f t="shared" si="37"/>
        <v>722.58749999999998</v>
      </c>
      <c r="U235" s="39">
        <f t="shared" si="38"/>
        <v>722.58699999999999</v>
      </c>
      <c r="V235" s="48">
        <f t="shared" si="39"/>
        <v>8.9147000000000389</v>
      </c>
      <c r="W235" s="49">
        <f t="shared" si="40"/>
        <v>1.2491307284870155E-2</v>
      </c>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row>
    <row r="236" spans="1:195" ht="25.5" hidden="1" x14ac:dyDescent="0.25">
      <c r="A236" s="18" t="s">
        <v>1704</v>
      </c>
      <c r="B236" s="35" t="s">
        <v>1533</v>
      </c>
      <c r="C236" s="18" t="s">
        <v>1799</v>
      </c>
      <c r="D236" s="18" t="s">
        <v>1535</v>
      </c>
      <c r="E236" s="20">
        <v>464.53</v>
      </c>
      <c r="F236" s="21">
        <v>450</v>
      </c>
      <c r="I236" s="23" t="s">
        <v>31</v>
      </c>
      <c r="K236" s="33">
        <v>40544</v>
      </c>
      <c r="M236" s="45">
        <v>1</v>
      </c>
      <c r="N236" s="23">
        <v>1</v>
      </c>
      <c r="O236" s="26">
        <f t="shared" si="45"/>
        <v>475.77</v>
      </c>
      <c r="P236" s="27">
        <f t="shared" si="41"/>
        <v>475.77809999999999</v>
      </c>
      <c r="Q236" s="28">
        <f t="shared" si="46"/>
        <v>11.240000000000009</v>
      </c>
      <c r="R236" s="29">
        <f t="shared" si="47"/>
        <v>2.4196499687856563E-2</v>
      </c>
      <c r="T236" s="47">
        <f t="shared" si="37"/>
        <v>481.72149999999999</v>
      </c>
      <c r="U236" s="39">
        <f t="shared" si="38"/>
        <v>481.721</v>
      </c>
      <c r="V236" s="48">
        <f t="shared" si="39"/>
        <v>5.9429000000000087</v>
      </c>
      <c r="W236" s="49">
        <f t="shared" si="40"/>
        <v>1.2490907000553428E-2</v>
      </c>
    </row>
    <row r="237" spans="1:195" ht="25.5" hidden="1" x14ac:dyDescent="0.25">
      <c r="A237" s="18" t="s">
        <v>1704</v>
      </c>
      <c r="B237" s="35" t="s">
        <v>1533</v>
      </c>
      <c r="C237" s="18" t="s">
        <v>1800</v>
      </c>
      <c r="D237" s="18" t="s">
        <v>1535</v>
      </c>
      <c r="E237" s="20">
        <v>25.8</v>
      </c>
      <c r="F237" s="21">
        <v>25</v>
      </c>
      <c r="I237" s="23" t="s">
        <v>31</v>
      </c>
      <c r="K237" s="33">
        <v>40544</v>
      </c>
      <c r="M237" s="45">
        <v>1</v>
      </c>
      <c r="N237" s="23">
        <v>1</v>
      </c>
      <c r="O237" s="26">
        <f t="shared" si="45"/>
        <v>26.42</v>
      </c>
      <c r="P237" s="27">
        <f t="shared" si="41"/>
        <v>26.424700000000001</v>
      </c>
      <c r="Q237" s="28">
        <f t="shared" si="46"/>
        <v>0.62000000000000099</v>
      </c>
      <c r="R237" s="29">
        <f t="shared" si="47"/>
        <v>2.4031007751938022E-2</v>
      </c>
      <c r="T237" s="47">
        <f t="shared" si="37"/>
        <v>26.754799999999999</v>
      </c>
      <c r="U237" s="39">
        <f t="shared" si="38"/>
        <v>26.754000000000001</v>
      </c>
      <c r="V237" s="48">
        <f t="shared" si="39"/>
        <v>0.32929999999999993</v>
      </c>
      <c r="W237" s="49">
        <f t="shared" si="40"/>
        <v>1.2461825489031093E-2</v>
      </c>
    </row>
    <row r="238" spans="1:195" ht="25.5" hidden="1" x14ac:dyDescent="0.25">
      <c r="A238" s="18" t="s">
        <v>1704</v>
      </c>
      <c r="B238" s="35" t="s">
        <v>1533</v>
      </c>
      <c r="C238" s="18" t="s">
        <v>1801</v>
      </c>
      <c r="D238" s="18" t="s">
        <v>1535</v>
      </c>
      <c r="E238" s="20">
        <v>77.42</v>
      </c>
      <c r="F238" s="21">
        <v>75</v>
      </c>
      <c r="I238" s="23" t="s">
        <v>31</v>
      </c>
      <c r="K238" s="33">
        <v>40544</v>
      </c>
      <c r="M238" s="45">
        <v>1</v>
      </c>
      <c r="N238" s="23">
        <v>1</v>
      </c>
      <c r="O238" s="26">
        <f t="shared" si="45"/>
        <v>79.290000000000006</v>
      </c>
      <c r="P238" s="27">
        <f t="shared" si="41"/>
        <v>79.294600000000003</v>
      </c>
      <c r="Q238" s="28">
        <f t="shared" si="46"/>
        <v>1.8700000000000045</v>
      </c>
      <c r="R238" s="29">
        <f t="shared" si="47"/>
        <v>2.4153965383621863E-2</v>
      </c>
      <c r="T238" s="47">
        <f t="shared" si="37"/>
        <v>80.2851</v>
      </c>
      <c r="U238" s="39">
        <f t="shared" si="38"/>
        <v>80.284999999999997</v>
      </c>
      <c r="V238" s="48">
        <f t="shared" si="39"/>
        <v>0.99039999999999395</v>
      </c>
      <c r="W238" s="49">
        <f t="shared" si="40"/>
        <v>1.2490131736587282E-2</v>
      </c>
    </row>
    <row r="239" spans="1:195" ht="63.75" hidden="1" x14ac:dyDescent="0.25">
      <c r="A239" s="35" t="s">
        <v>1802</v>
      </c>
      <c r="B239" s="35" t="s">
        <v>1533</v>
      </c>
      <c r="C239" s="35" t="s">
        <v>1803</v>
      </c>
      <c r="D239" s="43" t="s">
        <v>1804</v>
      </c>
      <c r="E239" s="20">
        <v>387.11</v>
      </c>
      <c r="F239" s="44">
        <v>375</v>
      </c>
      <c r="G239" s="44"/>
      <c r="I239" s="23" t="s">
        <v>31</v>
      </c>
      <c r="J239" s="23" t="s">
        <v>26</v>
      </c>
      <c r="K239" s="23"/>
      <c r="M239" s="45" t="s">
        <v>1805</v>
      </c>
      <c r="N239" s="23">
        <v>1</v>
      </c>
      <c r="O239" s="26">
        <f t="shared" si="45"/>
        <v>396.48</v>
      </c>
      <c r="P239" s="27">
        <f t="shared" si="41"/>
        <v>396.48340000000002</v>
      </c>
      <c r="Q239" s="28">
        <f t="shared" si="46"/>
        <v>9.3700000000000045</v>
      </c>
      <c r="R239" s="29">
        <f t="shared" si="47"/>
        <v>2.4205006328950437E-2</v>
      </c>
      <c r="T239" s="47">
        <f t="shared" si="37"/>
        <v>401.43629999999996</v>
      </c>
      <c r="U239" s="39">
        <f t="shared" si="38"/>
        <v>401.43599999999998</v>
      </c>
      <c r="V239" s="48">
        <f t="shared" si="39"/>
        <v>4.9525999999999613</v>
      </c>
      <c r="W239" s="49">
        <f t="shared" si="40"/>
        <v>1.2491317417072092E-2</v>
      </c>
    </row>
    <row r="240" spans="1:195" ht="63.75" hidden="1" x14ac:dyDescent="0.25">
      <c r="A240" s="35" t="s">
        <v>1802</v>
      </c>
      <c r="B240" s="35" t="s">
        <v>1533</v>
      </c>
      <c r="C240" s="35" t="s">
        <v>1806</v>
      </c>
      <c r="D240" s="43" t="s">
        <v>1804</v>
      </c>
      <c r="E240" s="20">
        <v>516.15</v>
      </c>
      <c r="F240" s="44">
        <v>500</v>
      </c>
      <c r="G240" s="44"/>
      <c r="I240" s="23" t="s">
        <v>31</v>
      </c>
      <c r="J240" s="23" t="s">
        <v>26</v>
      </c>
      <c r="K240" s="23"/>
      <c r="M240" s="45" t="s">
        <v>1805</v>
      </c>
      <c r="N240" s="23">
        <v>1</v>
      </c>
      <c r="O240" s="26">
        <f t="shared" si="45"/>
        <v>528.64</v>
      </c>
      <c r="P240" s="27">
        <f t="shared" si="41"/>
        <v>528.64800000000002</v>
      </c>
      <c r="Q240" s="28">
        <f t="shared" si="46"/>
        <v>12.490000000000009</v>
      </c>
      <c r="R240" s="29">
        <f t="shared" si="47"/>
        <v>2.4198391940327444E-2</v>
      </c>
      <c r="T240" s="47">
        <f t="shared" si="37"/>
        <v>535.25189999999998</v>
      </c>
      <c r="U240" s="39">
        <f t="shared" si="38"/>
        <v>535.25099999999998</v>
      </c>
      <c r="V240" s="48">
        <f t="shared" si="39"/>
        <v>6.6029999999999518</v>
      </c>
      <c r="W240" s="49">
        <f t="shared" si="40"/>
        <v>1.2490352748898986E-2</v>
      </c>
    </row>
    <row r="241" spans="1:111" ht="63.75" hidden="1" x14ac:dyDescent="0.25">
      <c r="A241" s="35" t="s">
        <v>1802</v>
      </c>
      <c r="B241" s="35" t="s">
        <v>1533</v>
      </c>
      <c r="C241" s="35" t="s">
        <v>1807</v>
      </c>
      <c r="D241" s="43" t="s">
        <v>1804</v>
      </c>
      <c r="E241" s="20">
        <v>232.26</v>
      </c>
      <c r="F241" s="44">
        <v>225</v>
      </c>
      <c r="G241" s="44"/>
      <c r="I241" s="23" t="s">
        <v>31</v>
      </c>
      <c r="J241" s="23" t="s">
        <v>26</v>
      </c>
      <c r="K241" s="23"/>
      <c r="M241" s="45" t="s">
        <v>1805</v>
      </c>
      <c r="N241" s="23">
        <v>1</v>
      </c>
      <c r="O241" s="26">
        <f t="shared" si="45"/>
        <v>237.88</v>
      </c>
      <c r="P241" s="27">
        <f t="shared" si="41"/>
        <v>237.88390000000001</v>
      </c>
      <c r="Q241" s="28">
        <f t="shared" si="46"/>
        <v>5.6200000000000045</v>
      </c>
      <c r="R241" s="29">
        <f t="shared" si="47"/>
        <v>2.4197020580384074E-2</v>
      </c>
      <c r="T241" s="47">
        <f t="shared" si="37"/>
        <v>240.85550000000001</v>
      </c>
      <c r="U241" s="39">
        <f t="shared" si="38"/>
        <v>240.85499999999999</v>
      </c>
      <c r="V241" s="48">
        <f t="shared" si="39"/>
        <v>2.9710999999999785</v>
      </c>
      <c r="W241" s="49">
        <f t="shared" si="40"/>
        <v>1.2489706112939878E-2</v>
      </c>
    </row>
    <row r="242" spans="1:111" ht="25.5" hidden="1" x14ac:dyDescent="0.25">
      <c r="A242" s="18" t="s">
        <v>1808</v>
      </c>
      <c r="B242" s="35" t="s">
        <v>1533</v>
      </c>
      <c r="C242" s="18" t="s">
        <v>1573</v>
      </c>
      <c r="D242" s="18" t="s">
        <v>1574</v>
      </c>
      <c r="E242" s="20">
        <v>26</v>
      </c>
      <c r="F242" s="83">
        <v>26</v>
      </c>
      <c r="I242" s="23" t="s">
        <v>31</v>
      </c>
      <c r="K242" s="33">
        <v>40544</v>
      </c>
      <c r="M242" s="24">
        <v>6</v>
      </c>
      <c r="N242" s="25">
        <v>4</v>
      </c>
      <c r="O242" s="26">
        <f t="shared" si="45"/>
        <v>26</v>
      </c>
      <c r="P242" s="27">
        <f t="shared" si="41"/>
        <v>26</v>
      </c>
      <c r="Q242" s="28">
        <f t="shared" si="46"/>
        <v>0</v>
      </c>
      <c r="R242" s="29">
        <f t="shared" si="47"/>
        <v>0</v>
      </c>
      <c r="T242" s="31">
        <f t="shared" ref="T242:W250" si="48">O242</f>
        <v>26</v>
      </c>
      <c r="U242" s="32">
        <f t="shared" si="48"/>
        <v>26</v>
      </c>
      <c r="V242" s="32">
        <f t="shared" si="48"/>
        <v>0</v>
      </c>
      <c r="W242" s="32">
        <f t="shared" si="48"/>
        <v>0</v>
      </c>
    </row>
    <row r="243" spans="1:111" ht="25.5" hidden="1" x14ac:dyDescent="0.25">
      <c r="A243" s="18" t="s">
        <v>1808</v>
      </c>
      <c r="B243" s="35" t="s">
        <v>1533</v>
      </c>
      <c r="C243" s="18" t="s">
        <v>1575</v>
      </c>
      <c r="D243" s="18" t="s">
        <v>1574</v>
      </c>
      <c r="E243" s="20">
        <v>20</v>
      </c>
      <c r="F243" s="83">
        <v>20</v>
      </c>
      <c r="I243" s="23" t="s">
        <v>31</v>
      </c>
      <c r="K243" s="33">
        <v>40544</v>
      </c>
      <c r="M243" s="24">
        <v>6</v>
      </c>
      <c r="N243" s="25">
        <v>4</v>
      </c>
      <c r="O243" s="26">
        <f t="shared" si="45"/>
        <v>20</v>
      </c>
      <c r="P243" s="27">
        <f t="shared" si="41"/>
        <v>20</v>
      </c>
      <c r="Q243" s="28">
        <f t="shared" si="46"/>
        <v>0</v>
      </c>
      <c r="R243" s="29">
        <f t="shared" si="47"/>
        <v>0</v>
      </c>
      <c r="T243" s="31">
        <f t="shared" si="48"/>
        <v>20</v>
      </c>
      <c r="U243" s="32">
        <f t="shared" si="48"/>
        <v>20</v>
      </c>
      <c r="V243" s="32">
        <f t="shared" si="48"/>
        <v>0</v>
      </c>
      <c r="W243" s="32">
        <f t="shared" si="48"/>
        <v>0</v>
      </c>
    </row>
    <row r="244" spans="1:111" ht="25.5" hidden="1" x14ac:dyDescent="0.25">
      <c r="A244" s="18" t="s">
        <v>1808</v>
      </c>
      <c r="B244" s="35" t="s">
        <v>1533</v>
      </c>
      <c r="C244" s="18" t="s">
        <v>1576</v>
      </c>
      <c r="D244" s="18" t="s">
        <v>1574</v>
      </c>
      <c r="E244" s="20">
        <v>16</v>
      </c>
      <c r="F244" s="83">
        <v>16</v>
      </c>
      <c r="I244" s="23" t="s">
        <v>31</v>
      </c>
      <c r="K244" s="33">
        <v>40544</v>
      </c>
      <c r="M244" s="24">
        <v>6</v>
      </c>
      <c r="N244" s="25">
        <v>4</v>
      </c>
      <c r="O244" s="26">
        <f t="shared" si="45"/>
        <v>16</v>
      </c>
      <c r="P244" s="27">
        <f t="shared" si="41"/>
        <v>16</v>
      </c>
      <c r="Q244" s="28">
        <f t="shared" si="46"/>
        <v>0</v>
      </c>
      <c r="R244" s="29">
        <f t="shared" si="47"/>
        <v>0</v>
      </c>
      <c r="T244" s="31">
        <f t="shared" si="48"/>
        <v>16</v>
      </c>
      <c r="U244" s="32">
        <f t="shared" si="48"/>
        <v>16</v>
      </c>
      <c r="V244" s="32">
        <f t="shared" si="48"/>
        <v>0</v>
      </c>
      <c r="W244" s="32">
        <f t="shared" si="48"/>
        <v>0</v>
      </c>
    </row>
    <row r="245" spans="1:111" ht="25.5" hidden="1" x14ac:dyDescent="0.25">
      <c r="A245" s="18" t="s">
        <v>1808</v>
      </c>
      <c r="B245" s="35" t="s">
        <v>1533</v>
      </c>
      <c r="C245" s="18" t="s">
        <v>1577</v>
      </c>
      <c r="D245" s="18" t="s">
        <v>1574</v>
      </c>
      <c r="E245" s="20">
        <v>8</v>
      </c>
      <c r="F245" s="21">
        <v>8</v>
      </c>
      <c r="I245" s="23" t="s">
        <v>31</v>
      </c>
      <c r="K245" s="33">
        <v>40544</v>
      </c>
      <c r="M245" s="24">
        <v>6</v>
      </c>
      <c r="N245" s="25">
        <v>4</v>
      </c>
      <c r="O245" s="26">
        <f t="shared" si="45"/>
        <v>8</v>
      </c>
      <c r="P245" s="27">
        <f t="shared" si="41"/>
        <v>8</v>
      </c>
      <c r="Q245" s="28">
        <f t="shared" si="46"/>
        <v>0</v>
      </c>
      <c r="R245" s="29">
        <f t="shared" si="47"/>
        <v>0</v>
      </c>
      <c r="T245" s="31">
        <f t="shared" si="48"/>
        <v>8</v>
      </c>
      <c r="U245" s="32">
        <f t="shared" si="48"/>
        <v>8</v>
      </c>
      <c r="V245" s="32">
        <f t="shared" si="48"/>
        <v>0</v>
      </c>
      <c r="W245" s="32">
        <f t="shared" si="48"/>
        <v>0</v>
      </c>
    </row>
    <row r="246" spans="1:111" ht="25.5" hidden="1" x14ac:dyDescent="0.25">
      <c r="A246" s="18" t="s">
        <v>1808</v>
      </c>
      <c r="B246" s="35" t="s">
        <v>1533</v>
      </c>
      <c r="C246" s="18" t="s">
        <v>1578</v>
      </c>
      <c r="D246" s="18" t="s">
        <v>1574</v>
      </c>
      <c r="E246" s="20">
        <v>18</v>
      </c>
      <c r="F246" s="83">
        <v>18</v>
      </c>
      <c r="I246" s="23" t="s">
        <v>31</v>
      </c>
      <c r="K246" s="33">
        <v>40544</v>
      </c>
      <c r="M246" s="24">
        <v>6</v>
      </c>
      <c r="N246" s="25">
        <v>4</v>
      </c>
      <c r="O246" s="26">
        <f t="shared" si="45"/>
        <v>18</v>
      </c>
      <c r="P246" s="27">
        <f t="shared" si="41"/>
        <v>18</v>
      </c>
      <c r="Q246" s="28">
        <f t="shared" si="46"/>
        <v>0</v>
      </c>
      <c r="R246" s="29">
        <f t="shared" si="47"/>
        <v>0</v>
      </c>
      <c r="T246" s="31">
        <f t="shared" si="48"/>
        <v>18</v>
      </c>
      <c r="U246" s="32">
        <f t="shared" si="48"/>
        <v>18</v>
      </c>
      <c r="V246" s="32">
        <f t="shared" si="48"/>
        <v>0</v>
      </c>
      <c r="W246" s="32">
        <f t="shared" si="48"/>
        <v>0</v>
      </c>
    </row>
    <row r="247" spans="1:111" ht="25.5" hidden="1" x14ac:dyDescent="0.25">
      <c r="A247" s="18" t="s">
        <v>1808</v>
      </c>
      <c r="B247" s="35" t="s">
        <v>1533</v>
      </c>
      <c r="C247" s="18" t="s">
        <v>1579</v>
      </c>
      <c r="D247" s="18" t="s">
        <v>1574</v>
      </c>
      <c r="E247" s="20">
        <v>15</v>
      </c>
      <c r="F247" s="83">
        <v>15</v>
      </c>
      <c r="I247" s="23" t="s">
        <v>31</v>
      </c>
      <c r="K247" s="33">
        <v>40544</v>
      </c>
      <c r="M247" s="24">
        <v>6</v>
      </c>
      <c r="N247" s="25">
        <v>4</v>
      </c>
      <c r="O247" s="26">
        <f t="shared" si="45"/>
        <v>15</v>
      </c>
      <c r="P247" s="27">
        <f t="shared" si="41"/>
        <v>15</v>
      </c>
      <c r="Q247" s="28">
        <f t="shared" si="46"/>
        <v>0</v>
      </c>
      <c r="R247" s="29">
        <f t="shared" si="47"/>
        <v>0</v>
      </c>
      <c r="T247" s="31">
        <f t="shared" si="48"/>
        <v>15</v>
      </c>
      <c r="U247" s="32">
        <f t="shared" si="48"/>
        <v>15</v>
      </c>
      <c r="V247" s="32">
        <f t="shared" si="48"/>
        <v>0</v>
      </c>
      <c r="W247" s="32">
        <f t="shared" si="48"/>
        <v>0</v>
      </c>
    </row>
    <row r="248" spans="1:111" ht="25.5" hidden="1" x14ac:dyDescent="0.25">
      <c r="A248" s="18" t="s">
        <v>1808</v>
      </c>
      <c r="B248" s="35" t="s">
        <v>1533</v>
      </c>
      <c r="C248" s="18" t="s">
        <v>1580</v>
      </c>
      <c r="D248" s="18" t="s">
        <v>1574</v>
      </c>
      <c r="E248" s="20">
        <v>13</v>
      </c>
      <c r="F248" s="83">
        <v>13</v>
      </c>
      <c r="I248" s="23" t="s">
        <v>31</v>
      </c>
      <c r="K248" s="33">
        <v>40544</v>
      </c>
      <c r="M248" s="24">
        <v>6</v>
      </c>
      <c r="N248" s="25">
        <v>4</v>
      </c>
      <c r="O248" s="26">
        <f t="shared" si="45"/>
        <v>13</v>
      </c>
      <c r="P248" s="27">
        <f t="shared" si="41"/>
        <v>13</v>
      </c>
      <c r="Q248" s="28">
        <f t="shared" si="46"/>
        <v>0</v>
      </c>
      <c r="R248" s="29">
        <f t="shared" si="47"/>
        <v>0</v>
      </c>
      <c r="T248" s="31">
        <f t="shared" si="48"/>
        <v>13</v>
      </c>
      <c r="U248" s="32">
        <f t="shared" si="48"/>
        <v>13</v>
      </c>
      <c r="V248" s="32">
        <f t="shared" si="48"/>
        <v>0</v>
      </c>
      <c r="W248" s="32">
        <f t="shared" si="48"/>
        <v>0</v>
      </c>
    </row>
    <row r="249" spans="1:111" ht="25.5" hidden="1" x14ac:dyDescent="0.25">
      <c r="A249" s="18" t="s">
        <v>1808</v>
      </c>
      <c r="B249" s="35" t="s">
        <v>1533</v>
      </c>
      <c r="C249" s="18" t="s">
        <v>1581</v>
      </c>
      <c r="D249" s="18" t="s">
        <v>1574</v>
      </c>
      <c r="E249" s="20">
        <v>13</v>
      </c>
      <c r="F249" s="21">
        <v>13</v>
      </c>
      <c r="I249" s="23" t="s">
        <v>31</v>
      </c>
      <c r="K249" s="33">
        <v>40544</v>
      </c>
      <c r="M249" s="24">
        <v>6</v>
      </c>
      <c r="N249" s="25">
        <v>4</v>
      </c>
      <c r="O249" s="26">
        <f t="shared" si="45"/>
        <v>13</v>
      </c>
      <c r="P249" s="27">
        <f t="shared" si="41"/>
        <v>13</v>
      </c>
      <c r="Q249" s="28">
        <f t="shared" si="46"/>
        <v>0</v>
      </c>
      <c r="R249" s="29">
        <f t="shared" si="47"/>
        <v>0</v>
      </c>
      <c r="T249" s="31">
        <f t="shared" si="48"/>
        <v>13</v>
      </c>
      <c r="U249" s="32">
        <f t="shared" si="48"/>
        <v>13</v>
      </c>
      <c r="V249" s="32">
        <f t="shared" si="48"/>
        <v>0</v>
      </c>
      <c r="W249" s="32">
        <f t="shared" si="48"/>
        <v>0</v>
      </c>
    </row>
    <row r="250" spans="1:111" ht="153" hidden="1" x14ac:dyDescent="0.25">
      <c r="A250" s="35" t="s">
        <v>1809</v>
      </c>
      <c r="B250" s="35" t="s">
        <v>1533</v>
      </c>
      <c r="C250" s="22" t="s">
        <v>1810</v>
      </c>
      <c r="D250" s="36" t="s">
        <v>1811</v>
      </c>
      <c r="E250" s="20">
        <v>700</v>
      </c>
      <c r="F250" s="38">
        <v>700</v>
      </c>
      <c r="G250" s="38"/>
      <c r="H250" s="22" t="s">
        <v>1812</v>
      </c>
      <c r="K250" s="23"/>
      <c r="M250" s="24">
        <v>4</v>
      </c>
      <c r="N250" s="25">
        <v>6</v>
      </c>
      <c r="O250" s="26">
        <f t="shared" si="45"/>
        <v>700</v>
      </c>
      <c r="P250" s="27">
        <f t="shared" si="41"/>
        <v>700</v>
      </c>
      <c r="Q250" s="28">
        <f t="shared" si="46"/>
        <v>0</v>
      </c>
      <c r="R250" s="29">
        <f t="shared" si="47"/>
        <v>0</v>
      </c>
      <c r="T250" s="31">
        <f t="shared" si="48"/>
        <v>700</v>
      </c>
      <c r="U250" s="32">
        <f t="shared" si="48"/>
        <v>700</v>
      </c>
      <c r="V250" s="32">
        <f t="shared" si="48"/>
        <v>0</v>
      </c>
      <c r="W250" s="32">
        <f t="shared" si="48"/>
        <v>0</v>
      </c>
    </row>
    <row r="251" spans="1:111" ht="25.5" hidden="1" x14ac:dyDescent="0.25">
      <c r="A251" s="35" t="s">
        <v>1459</v>
      </c>
      <c r="B251" s="35" t="s">
        <v>1533</v>
      </c>
      <c r="C251" s="22" t="s">
        <v>1813</v>
      </c>
      <c r="D251" s="36" t="s">
        <v>1461</v>
      </c>
      <c r="E251" s="66">
        <v>29.93</v>
      </c>
      <c r="F251" s="38" t="s">
        <v>1814</v>
      </c>
      <c r="H251" s="18" t="s">
        <v>1815</v>
      </c>
      <c r="K251" s="23"/>
      <c r="M251" s="45">
        <v>6</v>
      </c>
      <c r="N251" s="23">
        <v>1</v>
      </c>
      <c r="O251" s="26" t="s">
        <v>1816</v>
      </c>
      <c r="P251" s="27">
        <f t="shared" si="41"/>
        <v>30.654699999999998</v>
      </c>
      <c r="Q251" s="28">
        <v>0.93</v>
      </c>
      <c r="R251" s="29">
        <f>Q251/29</f>
        <v>3.206896551724138E-2</v>
      </c>
      <c r="T251" s="47" t="s">
        <v>1817</v>
      </c>
      <c r="U251" s="39">
        <f t="shared" ref="U251:U260" si="49">IF(N251=1,INT(P251*$X$1*1000)/1000,P251)</f>
        <v>31.036999999999999</v>
      </c>
      <c r="V251" s="48">
        <f t="shared" ref="V251:V260" si="50">U251-P251</f>
        <v>0.38230000000000075</v>
      </c>
      <c r="W251" s="49">
        <f t="shared" ref="W251:W260" si="51">IF(P251&lt;&gt;0,V251/P251,0)</f>
        <v>1.2471170815568275E-2</v>
      </c>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row>
    <row r="252" spans="1:111" ht="38.25" hidden="1" x14ac:dyDescent="0.25">
      <c r="A252" s="35" t="s">
        <v>1818</v>
      </c>
      <c r="B252" s="35" t="s">
        <v>1533</v>
      </c>
      <c r="C252" s="35" t="s">
        <v>1819</v>
      </c>
      <c r="D252" s="43" t="s">
        <v>1820</v>
      </c>
      <c r="E252" s="37">
        <v>103.23</v>
      </c>
      <c r="F252" s="44">
        <v>100</v>
      </c>
      <c r="G252" s="44"/>
      <c r="I252" s="23" t="s">
        <v>31</v>
      </c>
      <c r="K252" s="33">
        <v>40544</v>
      </c>
      <c r="M252" s="45">
        <v>6</v>
      </c>
      <c r="N252" s="23">
        <v>1</v>
      </c>
      <c r="O252" s="26">
        <f t="shared" ref="O252:O268" si="52">IF(N252=1,INT(E252*$S$1*100)/100,E252)</f>
        <v>105.72</v>
      </c>
      <c r="P252" s="27">
        <f t="shared" si="41"/>
        <v>105.7296</v>
      </c>
      <c r="Q252" s="28">
        <f t="shared" ref="Q252:Q268" si="53">O252-E252</f>
        <v>2.4899999999999949</v>
      </c>
      <c r="R252" s="29">
        <f t="shared" ref="R252:R268" si="54">IF(E252&lt;&gt;0,Q252/E252,0)</f>
        <v>2.4120895088636973E-2</v>
      </c>
      <c r="T252" s="47">
        <f t="shared" ref="T252:T260" si="55">IF(N252=1,ROUND(P252*$X$1*100,2)/100,P252)</f>
        <v>107.05040000000001</v>
      </c>
      <c r="U252" s="39">
        <f t="shared" si="49"/>
        <v>107.05</v>
      </c>
      <c r="V252" s="48">
        <f t="shared" si="50"/>
        <v>1.3203999999999922</v>
      </c>
      <c r="W252" s="49">
        <f t="shared" si="51"/>
        <v>1.2488461131036079E-2</v>
      </c>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row>
    <row r="253" spans="1:111" ht="89.25" hidden="1" x14ac:dyDescent="0.25">
      <c r="A253" s="35" t="s">
        <v>1818</v>
      </c>
      <c r="B253" s="35" t="s">
        <v>1533</v>
      </c>
      <c r="C253" s="35" t="s">
        <v>1821</v>
      </c>
      <c r="D253" s="43" t="s">
        <v>1822</v>
      </c>
      <c r="E253" s="37">
        <v>387.11</v>
      </c>
      <c r="F253" s="44">
        <v>375</v>
      </c>
      <c r="G253" s="44"/>
      <c r="K253" s="23"/>
      <c r="M253" s="45">
        <v>6</v>
      </c>
      <c r="N253" s="23">
        <v>1</v>
      </c>
      <c r="O253" s="26">
        <f t="shared" si="52"/>
        <v>396.48</v>
      </c>
      <c r="P253" s="27">
        <f t="shared" si="41"/>
        <v>396.48340000000002</v>
      </c>
      <c r="Q253" s="28">
        <f t="shared" si="53"/>
        <v>9.3700000000000045</v>
      </c>
      <c r="R253" s="29">
        <f t="shared" si="54"/>
        <v>2.4205006328950437E-2</v>
      </c>
      <c r="T253" s="47">
        <f t="shared" si="55"/>
        <v>401.43629999999996</v>
      </c>
      <c r="U253" s="39">
        <f t="shared" si="49"/>
        <v>401.43599999999998</v>
      </c>
      <c r="V253" s="48">
        <f t="shared" si="50"/>
        <v>4.9525999999999613</v>
      </c>
      <c r="W253" s="49">
        <f t="shared" si="51"/>
        <v>1.2491317417072092E-2</v>
      </c>
    </row>
    <row r="254" spans="1:111" ht="76.5" hidden="1" x14ac:dyDescent="0.25">
      <c r="A254" s="35" t="s">
        <v>1818</v>
      </c>
      <c r="B254" s="35" t="s">
        <v>1533</v>
      </c>
      <c r="C254" s="35" t="s">
        <v>1823</v>
      </c>
      <c r="D254" s="43" t="s">
        <v>1822</v>
      </c>
      <c r="E254" s="20">
        <v>232.26</v>
      </c>
      <c r="F254" s="44">
        <v>225</v>
      </c>
      <c r="G254" s="44"/>
      <c r="K254" s="23"/>
      <c r="M254" s="45">
        <v>6</v>
      </c>
      <c r="N254" s="23">
        <v>1</v>
      </c>
      <c r="O254" s="26">
        <f t="shared" si="52"/>
        <v>237.88</v>
      </c>
      <c r="P254" s="27">
        <f t="shared" si="41"/>
        <v>237.88390000000001</v>
      </c>
      <c r="Q254" s="28">
        <f t="shared" si="53"/>
        <v>5.6200000000000045</v>
      </c>
      <c r="R254" s="29">
        <f t="shared" si="54"/>
        <v>2.4197020580384074E-2</v>
      </c>
      <c r="T254" s="47">
        <f t="shared" si="55"/>
        <v>240.85550000000001</v>
      </c>
      <c r="U254" s="39">
        <f t="shared" si="49"/>
        <v>240.85499999999999</v>
      </c>
      <c r="V254" s="48">
        <f t="shared" si="50"/>
        <v>2.9710999999999785</v>
      </c>
      <c r="W254" s="49">
        <f t="shared" si="51"/>
        <v>1.2489706112939878E-2</v>
      </c>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row>
    <row r="255" spans="1:111" ht="76.5" hidden="1" x14ac:dyDescent="0.25">
      <c r="A255" s="35" t="s">
        <v>1818</v>
      </c>
      <c r="B255" s="35" t="s">
        <v>1533</v>
      </c>
      <c r="C255" s="35" t="s">
        <v>1824</v>
      </c>
      <c r="D255" s="43" t="s">
        <v>1822</v>
      </c>
      <c r="E255" s="37">
        <v>106.32</v>
      </c>
      <c r="F255" s="44">
        <v>103</v>
      </c>
      <c r="G255" s="44"/>
      <c r="K255" s="23"/>
      <c r="M255" s="45">
        <v>6</v>
      </c>
      <c r="N255" s="23">
        <v>1</v>
      </c>
      <c r="O255" s="26">
        <f t="shared" si="52"/>
        <v>108.89</v>
      </c>
      <c r="P255" s="27">
        <f t="shared" si="41"/>
        <v>108.8944</v>
      </c>
      <c r="Q255" s="28">
        <f t="shared" si="53"/>
        <v>2.5700000000000074</v>
      </c>
      <c r="R255" s="29">
        <f t="shared" si="54"/>
        <v>2.4172310007524525E-2</v>
      </c>
      <c r="T255" s="47">
        <f t="shared" si="55"/>
        <v>110.2547</v>
      </c>
      <c r="U255" s="39">
        <f t="shared" si="49"/>
        <v>110.254</v>
      </c>
      <c r="V255" s="48">
        <f t="shared" si="50"/>
        <v>1.3596000000000004</v>
      </c>
      <c r="W255" s="49">
        <f t="shared" si="51"/>
        <v>1.2485490530275206E-2</v>
      </c>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row>
    <row r="256" spans="1:111" ht="76.5" hidden="1" x14ac:dyDescent="0.25">
      <c r="A256" s="35" t="s">
        <v>1818</v>
      </c>
      <c r="B256" s="35" t="s">
        <v>1533</v>
      </c>
      <c r="C256" s="35" t="s">
        <v>1825</v>
      </c>
      <c r="D256" s="43" t="s">
        <v>1822</v>
      </c>
      <c r="E256" s="37">
        <v>516.15</v>
      </c>
      <c r="F256" s="44">
        <v>500</v>
      </c>
      <c r="G256" s="44"/>
      <c r="K256" s="23"/>
      <c r="M256" s="45">
        <v>6</v>
      </c>
      <c r="N256" s="23">
        <v>1</v>
      </c>
      <c r="O256" s="26">
        <f t="shared" si="52"/>
        <v>528.64</v>
      </c>
      <c r="P256" s="27">
        <f t="shared" si="41"/>
        <v>528.64800000000002</v>
      </c>
      <c r="Q256" s="28">
        <f t="shared" si="53"/>
        <v>12.490000000000009</v>
      </c>
      <c r="R256" s="29">
        <f t="shared" si="54"/>
        <v>2.4198391940327444E-2</v>
      </c>
      <c r="T256" s="47">
        <f t="shared" si="55"/>
        <v>535.25189999999998</v>
      </c>
      <c r="U256" s="39">
        <f t="shared" si="49"/>
        <v>535.25099999999998</v>
      </c>
      <c r="V256" s="48">
        <f t="shared" si="50"/>
        <v>6.6029999999999518</v>
      </c>
      <c r="W256" s="49">
        <f t="shared" si="51"/>
        <v>1.2490352748898986E-2</v>
      </c>
    </row>
    <row r="257" spans="1:111" ht="76.5" hidden="1" x14ac:dyDescent="0.25">
      <c r="A257" s="35" t="s">
        <v>1818</v>
      </c>
      <c r="B257" s="35" t="s">
        <v>1533</v>
      </c>
      <c r="C257" s="35" t="s">
        <v>1826</v>
      </c>
      <c r="D257" s="43" t="s">
        <v>1827</v>
      </c>
      <c r="E257" s="20">
        <v>387.11</v>
      </c>
      <c r="F257" s="44">
        <v>375</v>
      </c>
      <c r="G257" s="44"/>
      <c r="K257" s="23"/>
      <c r="M257" s="45">
        <v>6</v>
      </c>
      <c r="N257" s="23">
        <v>1</v>
      </c>
      <c r="O257" s="26">
        <f t="shared" si="52"/>
        <v>396.48</v>
      </c>
      <c r="P257" s="27">
        <f t="shared" si="41"/>
        <v>396.48340000000002</v>
      </c>
      <c r="Q257" s="28">
        <f t="shared" si="53"/>
        <v>9.3700000000000045</v>
      </c>
      <c r="R257" s="29">
        <f t="shared" si="54"/>
        <v>2.4205006328950437E-2</v>
      </c>
      <c r="T257" s="47">
        <f t="shared" si="55"/>
        <v>401.43629999999996</v>
      </c>
      <c r="U257" s="39">
        <f t="shared" si="49"/>
        <v>401.43599999999998</v>
      </c>
      <c r="V257" s="48">
        <f t="shared" si="50"/>
        <v>4.9525999999999613</v>
      </c>
      <c r="W257" s="49">
        <f t="shared" si="51"/>
        <v>1.2491317417072092E-2</v>
      </c>
    </row>
    <row r="258" spans="1:111" ht="76.5" hidden="1" x14ac:dyDescent="0.25">
      <c r="A258" s="35" t="s">
        <v>1818</v>
      </c>
      <c r="B258" s="35" t="s">
        <v>1533</v>
      </c>
      <c r="C258" s="35" t="s">
        <v>1828</v>
      </c>
      <c r="D258" s="43" t="s">
        <v>1827</v>
      </c>
      <c r="E258" s="20">
        <v>232.26</v>
      </c>
      <c r="F258" s="44">
        <v>225</v>
      </c>
      <c r="G258" s="44"/>
      <c r="K258" s="23"/>
      <c r="M258" s="45">
        <v>6</v>
      </c>
      <c r="N258" s="23">
        <v>1</v>
      </c>
      <c r="O258" s="26">
        <f t="shared" si="52"/>
        <v>237.88</v>
      </c>
      <c r="P258" s="27">
        <f t="shared" ref="P258:P268" si="56">IF(N258=1,INT(E258*$S$1*10000)/10000,E258)</f>
        <v>237.88390000000001</v>
      </c>
      <c r="Q258" s="28">
        <f t="shared" si="53"/>
        <v>5.6200000000000045</v>
      </c>
      <c r="R258" s="29">
        <f t="shared" si="54"/>
        <v>2.4197020580384074E-2</v>
      </c>
      <c r="T258" s="47">
        <f t="shared" si="55"/>
        <v>240.85550000000001</v>
      </c>
      <c r="U258" s="39">
        <f t="shared" si="49"/>
        <v>240.85499999999999</v>
      </c>
      <c r="V258" s="48">
        <f t="shared" si="50"/>
        <v>2.9710999999999785</v>
      </c>
      <c r="W258" s="49">
        <f t="shared" si="51"/>
        <v>1.2489706112939878E-2</v>
      </c>
    </row>
    <row r="259" spans="1:111" ht="63.75" hidden="1" x14ac:dyDescent="0.25">
      <c r="A259" s="35" t="s">
        <v>1818</v>
      </c>
      <c r="B259" s="35" t="s">
        <v>1533</v>
      </c>
      <c r="C259" s="35" t="s">
        <v>1829</v>
      </c>
      <c r="D259" s="43" t="s">
        <v>1830</v>
      </c>
      <c r="E259" s="20">
        <v>106.32</v>
      </c>
      <c r="F259" s="44">
        <v>103</v>
      </c>
      <c r="G259" s="44"/>
      <c r="K259" s="23"/>
      <c r="M259" s="45">
        <v>6</v>
      </c>
      <c r="N259" s="23">
        <v>1</v>
      </c>
      <c r="O259" s="26">
        <f t="shared" si="52"/>
        <v>108.89</v>
      </c>
      <c r="P259" s="27">
        <f t="shared" si="56"/>
        <v>108.8944</v>
      </c>
      <c r="Q259" s="28">
        <f t="shared" si="53"/>
        <v>2.5700000000000074</v>
      </c>
      <c r="R259" s="29">
        <f t="shared" si="54"/>
        <v>2.4172310007524525E-2</v>
      </c>
      <c r="T259" s="47">
        <f t="shared" si="55"/>
        <v>110.2547</v>
      </c>
      <c r="U259" s="39">
        <f t="shared" si="49"/>
        <v>110.254</v>
      </c>
      <c r="V259" s="48">
        <f t="shared" si="50"/>
        <v>1.3596000000000004</v>
      </c>
      <c r="W259" s="49">
        <f t="shared" si="51"/>
        <v>1.2485490530275206E-2</v>
      </c>
    </row>
    <row r="260" spans="1:111" ht="63.75" hidden="1" x14ac:dyDescent="0.25">
      <c r="A260" s="35" t="s">
        <v>1818</v>
      </c>
      <c r="B260" s="35" t="s">
        <v>1533</v>
      </c>
      <c r="C260" s="35" t="s">
        <v>1831</v>
      </c>
      <c r="D260" s="43" t="s">
        <v>1827</v>
      </c>
      <c r="E260" s="20">
        <v>516.15</v>
      </c>
      <c r="F260" s="44">
        <v>500</v>
      </c>
      <c r="G260" s="44"/>
      <c r="K260" s="23"/>
      <c r="M260" s="45">
        <v>6</v>
      </c>
      <c r="N260" s="23">
        <v>1</v>
      </c>
      <c r="O260" s="26">
        <f t="shared" si="52"/>
        <v>528.64</v>
      </c>
      <c r="P260" s="27">
        <f t="shared" si="56"/>
        <v>528.64800000000002</v>
      </c>
      <c r="Q260" s="28">
        <f t="shared" si="53"/>
        <v>12.490000000000009</v>
      </c>
      <c r="R260" s="29">
        <f t="shared" si="54"/>
        <v>2.4198391940327444E-2</v>
      </c>
      <c r="T260" s="47">
        <f t="shared" si="55"/>
        <v>535.25189999999998</v>
      </c>
      <c r="U260" s="39">
        <f t="shared" si="49"/>
        <v>535.25099999999998</v>
      </c>
      <c r="V260" s="48">
        <f t="shared" si="50"/>
        <v>6.6029999999999518</v>
      </c>
      <c r="W260" s="49">
        <f t="shared" si="51"/>
        <v>1.2490352748898986E-2</v>
      </c>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row>
    <row r="261" spans="1:111" ht="25.5" hidden="1" x14ac:dyDescent="0.25">
      <c r="A261" s="18" t="s">
        <v>1832</v>
      </c>
      <c r="B261" s="35" t="s">
        <v>1533</v>
      </c>
      <c r="C261" s="18" t="s">
        <v>1573</v>
      </c>
      <c r="D261" s="18" t="s">
        <v>1574</v>
      </c>
      <c r="E261" s="37">
        <v>23</v>
      </c>
      <c r="F261" s="83">
        <v>23</v>
      </c>
      <c r="I261" s="23" t="s">
        <v>31</v>
      </c>
      <c r="K261" s="33">
        <v>40544</v>
      </c>
      <c r="M261" s="24">
        <v>6</v>
      </c>
      <c r="N261" s="25">
        <v>4</v>
      </c>
      <c r="O261" s="26">
        <f t="shared" si="52"/>
        <v>23</v>
      </c>
      <c r="P261" s="27">
        <f t="shared" si="56"/>
        <v>23</v>
      </c>
      <c r="Q261" s="28">
        <f t="shared" si="53"/>
        <v>0</v>
      </c>
      <c r="R261" s="29">
        <f t="shared" si="54"/>
        <v>0</v>
      </c>
      <c r="T261" s="31">
        <f t="shared" ref="T261:W268" si="57">O261</f>
        <v>23</v>
      </c>
      <c r="U261" s="32">
        <f t="shared" si="57"/>
        <v>23</v>
      </c>
      <c r="V261" s="32">
        <f t="shared" si="57"/>
        <v>0</v>
      </c>
      <c r="W261" s="32">
        <f t="shared" si="57"/>
        <v>0</v>
      </c>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row>
    <row r="262" spans="1:111" ht="25.5" hidden="1" x14ac:dyDescent="0.25">
      <c r="A262" s="18" t="s">
        <v>1832</v>
      </c>
      <c r="B262" s="35" t="s">
        <v>1533</v>
      </c>
      <c r="C262" s="18" t="s">
        <v>1575</v>
      </c>
      <c r="D262" s="18" t="s">
        <v>1574</v>
      </c>
      <c r="E262" s="37">
        <v>17</v>
      </c>
      <c r="F262" s="83">
        <v>17</v>
      </c>
      <c r="I262" s="23" t="s">
        <v>31</v>
      </c>
      <c r="K262" s="33">
        <v>40544</v>
      </c>
      <c r="M262" s="24">
        <v>6</v>
      </c>
      <c r="N262" s="25">
        <v>4</v>
      </c>
      <c r="O262" s="26">
        <f t="shared" si="52"/>
        <v>17</v>
      </c>
      <c r="P262" s="27">
        <f t="shared" si="56"/>
        <v>17</v>
      </c>
      <c r="Q262" s="28">
        <f t="shared" si="53"/>
        <v>0</v>
      </c>
      <c r="R262" s="29">
        <f t="shared" si="54"/>
        <v>0</v>
      </c>
      <c r="T262" s="31">
        <f t="shared" si="57"/>
        <v>17</v>
      </c>
      <c r="U262" s="32">
        <f t="shared" si="57"/>
        <v>17</v>
      </c>
      <c r="V262" s="32">
        <f t="shared" si="57"/>
        <v>0</v>
      </c>
      <c r="W262" s="32">
        <f t="shared" si="57"/>
        <v>0</v>
      </c>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row>
    <row r="263" spans="1:111" ht="25.5" hidden="1" x14ac:dyDescent="0.25">
      <c r="A263" s="18" t="s">
        <v>1832</v>
      </c>
      <c r="B263" s="35" t="s">
        <v>1533</v>
      </c>
      <c r="C263" s="18" t="s">
        <v>1576</v>
      </c>
      <c r="D263" s="18" t="s">
        <v>1574</v>
      </c>
      <c r="E263" s="37">
        <v>13</v>
      </c>
      <c r="F263" s="83">
        <v>13</v>
      </c>
      <c r="I263" s="23" t="s">
        <v>31</v>
      </c>
      <c r="K263" s="33">
        <v>40544</v>
      </c>
      <c r="M263" s="24">
        <v>6</v>
      </c>
      <c r="N263" s="25">
        <v>4</v>
      </c>
      <c r="O263" s="26">
        <f t="shared" si="52"/>
        <v>13</v>
      </c>
      <c r="P263" s="27">
        <f t="shared" si="56"/>
        <v>13</v>
      </c>
      <c r="Q263" s="28">
        <f t="shared" si="53"/>
        <v>0</v>
      </c>
      <c r="R263" s="29">
        <f t="shared" si="54"/>
        <v>0</v>
      </c>
      <c r="T263" s="31">
        <f t="shared" si="57"/>
        <v>13</v>
      </c>
      <c r="U263" s="32">
        <f t="shared" si="57"/>
        <v>13</v>
      </c>
      <c r="V263" s="32">
        <f t="shared" si="57"/>
        <v>0</v>
      </c>
      <c r="W263" s="32">
        <f t="shared" si="57"/>
        <v>0</v>
      </c>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row>
    <row r="264" spans="1:111" ht="25.5" hidden="1" x14ac:dyDescent="0.25">
      <c r="A264" s="18" t="s">
        <v>1832</v>
      </c>
      <c r="B264" s="35" t="s">
        <v>1533</v>
      </c>
      <c r="C264" s="18" t="s">
        <v>1577</v>
      </c>
      <c r="D264" s="18" t="s">
        <v>1574</v>
      </c>
      <c r="E264" s="37">
        <v>7</v>
      </c>
      <c r="F264" s="21">
        <v>7</v>
      </c>
      <c r="I264" s="23" t="s">
        <v>31</v>
      </c>
      <c r="K264" s="33">
        <v>40544</v>
      </c>
      <c r="M264" s="24">
        <v>6</v>
      </c>
      <c r="N264" s="25">
        <v>4</v>
      </c>
      <c r="O264" s="26">
        <f t="shared" si="52"/>
        <v>7</v>
      </c>
      <c r="P264" s="27">
        <f t="shared" si="56"/>
        <v>7</v>
      </c>
      <c r="Q264" s="28">
        <f t="shared" si="53"/>
        <v>0</v>
      </c>
      <c r="R264" s="29">
        <f t="shared" si="54"/>
        <v>0</v>
      </c>
      <c r="T264" s="31">
        <f t="shared" si="57"/>
        <v>7</v>
      </c>
      <c r="U264" s="32">
        <f t="shared" si="57"/>
        <v>7</v>
      </c>
      <c r="V264" s="32">
        <f t="shared" si="57"/>
        <v>0</v>
      </c>
      <c r="W264" s="32">
        <f t="shared" si="57"/>
        <v>0</v>
      </c>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row>
    <row r="265" spans="1:111" ht="25.5" hidden="1" x14ac:dyDescent="0.25">
      <c r="A265" s="18" t="s">
        <v>1832</v>
      </c>
      <c r="B265" s="35" t="s">
        <v>1533</v>
      </c>
      <c r="C265" s="18" t="s">
        <v>1578</v>
      </c>
      <c r="D265" s="18" t="s">
        <v>1574</v>
      </c>
      <c r="E265" s="37">
        <v>16</v>
      </c>
      <c r="F265" s="83">
        <v>16</v>
      </c>
      <c r="I265" s="23" t="s">
        <v>31</v>
      </c>
      <c r="K265" s="33">
        <v>40544</v>
      </c>
      <c r="M265" s="24">
        <v>6</v>
      </c>
      <c r="N265" s="25">
        <v>4</v>
      </c>
      <c r="O265" s="26">
        <f t="shared" si="52"/>
        <v>16</v>
      </c>
      <c r="P265" s="27">
        <f t="shared" si="56"/>
        <v>16</v>
      </c>
      <c r="Q265" s="28">
        <f t="shared" si="53"/>
        <v>0</v>
      </c>
      <c r="R265" s="29">
        <f t="shared" si="54"/>
        <v>0</v>
      </c>
      <c r="T265" s="31">
        <f t="shared" si="57"/>
        <v>16</v>
      </c>
      <c r="U265" s="32">
        <f t="shared" si="57"/>
        <v>16</v>
      </c>
      <c r="V265" s="32">
        <f t="shared" si="57"/>
        <v>0</v>
      </c>
      <c r="W265" s="32">
        <f t="shared" si="57"/>
        <v>0</v>
      </c>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row>
    <row r="266" spans="1:111" ht="25.5" hidden="1" x14ac:dyDescent="0.25">
      <c r="A266" s="18" t="s">
        <v>1832</v>
      </c>
      <c r="B266" s="35" t="s">
        <v>1533</v>
      </c>
      <c r="C266" s="18" t="s">
        <v>1579</v>
      </c>
      <c r="D266" s="18" t="s">
        <v>1574</v>
      </c>
      <c r="E266" s="37">
        <v>13</v>
      </c>
      <c r="F266" s="83">
        <v>13</v>
      </c>
      <c r="I266" s="23" t="s">
        <v>31</v>
      </c>
      <c r="K266" s="33">
        <v>40544</v>
      </c>
      <c r="M266" s="24">
        <v>6</v>
      </c>
      <c r="N266" s="25">
        <v>4</v>
      </c>
      <c r="O266" s="26">
        <f t="shared" si="52"/>
        <v>13</v>
      </c>
      <c r="P266" s="27">
        <f t="shared" si="56"/>
        <v>13</v>
      </c>
      <c r="Q266" s="28">
        <f t="shared" si="53"/>
        <v>0</v>
      </c>
      <c r="R266" s="29">
        <f t="shared" si="54"/>
        <v>0</v>
      </c>
      <c r="T266" s="31">
        <f t="shared" si="57"/>
        <v>13</v>
      </c>
      <c r="U266" s="32">
        <f t="shared" si="57"/>
        <v>13</v>
      </c>
      <c r="V266" s="32">
        <f t="shared" si="57"/>
        <v>0</v>
      </c>
      <c r="W266" s="32">
        <f t="shared" si="57"/>
        <v>0</v>
      </c>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row>
    <row r="267" spans="1:111" ht="25.5" hidden="1" x14ac:dyDescent="0.25">
      <c r="A267" s="18" t="s">
        <v>1832</v>
      </c>
      <c r="B267" s="35" t="s">
        <v>1533</v>
      </c>
      <c r="C267" s="18" t="s">
        <v>1580</v>
      </c>
      <c r="D267" s="18" t="s">
        <v>1574</v>
      </c>
      <c r="E267" s="37">
        <v>10</v>
      </c>
      <c r="F267" s="83">
        <v>10</v>
      </c>
      <c r="I267" s="23" t="s">
        <v>31</v>
      </c>
      <c r="K267" s="33">
        <v>40544</v>
      </c>
      <c r="M267" s="24">
        <v>6</v>
      </c>
      <c r="N267" s="25">
        <v>4</v>
      </c>
      <c r="O267" s="26">
        <f t="shared" si="52"/>
        <v>10</v>
      </c>
      <c r="P267" s="27">
        <f t="shared" si="56"/>
        <v>10</v>
      </c>
      <c r="Q267" s="28">
        <f t="shared" si="53"/>
        <v>0</v>
      </c>
      <c r="R267" s="29">
        <f t="shared" si="54"/>
        <v>0</v>
      </c>
      <c r="T267" s="31">
        <f t="shared" si="57"/>
        <v>10</v>
      </c>
      <c r="U267" s="32">
        <f t="shared" si="57"/>
        <v>10</v>
      </c>
      <c r="V267" s="32">
        <f t="shared" si="57"/>
        <v>0</v>
      </c>
      <c r="W267" s="32">
        <f t="shared" si="57"/>
        <v>0</v>
      </c>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row>
    <row r="268" spans="1:111" ht="25.5" hidden="1" x14ac:dyDescent="0.25">
      <c r="A268" s="18" t="s">
        <v>1832</v>
      </c>
      <c r="B268" s="35" t="s">
        <v>1533</v>
      </c>
      <c r="C268" s="18" t="s">
        <v>1581</v>
      </c>
      <c r="D268" s="18" t="s">
        <v>1574</v>
      </c>
      <c r="E268" s="37">
        <v>10</v>
      </c>
      <c r="F268" s="21">
        <v>10</v>
      </c>
      <c r="I268" s="23" t="s">
        <v>31</v>
      </c>
      <c r="K268" s="33">
        <v>40544</v>
      </c>
      <c r="M268" s="24">
        <v>6</v>
      </c>
      <c r="N268" s="25">
        <v>4</v>
      </c>
      <c r="O268" s="26">
        <f t="shared" si="52"/>
        <v>10</v>
      </c>
      <c r="P268" s="27">
        <f t="shared" si="56"/>
        <v>10</v>
      </c>
      <c r="Q268" s="28">
        <f t="shared" si="53"/>
        <v>0</v>
      </c>
      <c r="R268" s="29">
        <f t="shared" si="54"/>
        <v>0</v>
      </c>
      <c r="T268" s="31">
        <f t="shared" si="57"/>
        <v>10</v>
      </c>
      <c r="U268" s="32">
        <f t="shared" si="57"/>
        <v>10</v>
      </c>
      <c r="V268" s="32">
        <f t="shared" si="57"/>
        <v>0</v>
      </c>
      <c r="W268" s="32">
        <f t="shared" si="57"/>
        <v>0</v>
      </c>
    </row>
  </sheetData>
  <autoFilter ref="A1:X268">
    <filterColumn colId="0">
      <filters>
        <filter val="Lake Houston"/>
      </filters>
    </filterColumn>
  </autoFilter>
  <pageMargins left="0.25" right="0" top="0.5" bottom="0.25" header="0.3" footer="0.05"/>
  <pageSetup paperSize="5" fitToHeight="0"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ARA 03.04.14</vt:lpstr>
      <vt:lpstr>Secretary 01.01.14</vt:lpstr>
      <vt:lpstr>Controller 01.01.14</vt:lpstr>
      <vt:lpstr>DON 01.01.14</vt:lpstr>
      <vt:lpstr>Finance 01.01.14</vt:lpstr>
      <vt:lpstr>Airport 01.01.14</vt:lpstr>
      <vt:lpstr>HFD 01.01.14</vt:lpstr>
      <vt:lpstr>Health &amp; Human Services 1.01.14</vt:lpstr>
      <vt:lpstr>Parks &amp; Recreation 1-01-14</vt:lpstr>
      <vt:lpstr>HPD 01.01.14</vt:lpstr>
      <vt:lpstr>Library 01.01.14</vt:lpstr>
      <vt:lpstr>MCD 01.01.14</vt:lpstr>
      <vt:lpstr>Mayor's Office 01.01.14</vt:lpstr>
      <vt:lpstr>PD 01.01.14</vt:lpstr>
      <vt:lpstr>PWE 04.01.14</vt:lpstr>
      <vt:lpstr>Solid Waste 01.01.14</vt:lpstr>
      <vt:lpstr>'Airport 01.01.14'!Print_Titles</vt:lpstr>
      <vt:lpstr>'ARA 03.04.14'!Print_Titles</vt:lpstr>
      <vt:lpstr>'Controller 01.01.14'!Print_Titles</vt:lpstr>
      <vt:lpstr>'DON 01.01.14'!Print_Titles</vt:lpstr>
      <vt:lpstr>'Finance 01.01.14'!Print_Titles</vt:lpstr>
      <vt:lpstr>'Health &amp; Human Services 1.01.14'!Print_Titles</vt:lpstr>
      <vt:lpstr>'HFD 01.01.14'!Print_Titles</vt:lpstr>
      <vt:lpstr>'HPD 01.01.14'!Print_Titles</vt:lpstr>
      <vt:lpstr>'Library 01.01.14'!Print_Titles</vt:lpstr>
      <vt:lpstr>'Mayor''s Office 01.01.14'!Print_Titles</vt:lpstr>
      <vt:lpstr>'MCD 01.01.14'!Print_Titles</vt:lpstr>
      <vt:lpstr>'Parks &amp; Recreation 1-01-14'!Print_Titles</vt:lpstr>
      <vt:lpstr>'PD 01.01.14'!Print_Titles</vt:lpstr>
      <vt:lpstr>'PWE 04.01.14'!Print_Titles</vt:lpstr>
      <vt:lpstr>'Secretary 01.01.14'!Print_Titles</vt:lpstr>
      <vt:lpstr>'Solid Waste 01.01.14'!Print_Titles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Lisa - FIN</dc:creator>
  <cp:lastModifiedBy>Alexis, Lisa - FIN</cp:lastModifiedBy>
  <dcterms:created xsi:type="dcterms:W3CDTF">2014-04-11T20:02:37Z</dcterms:created>
  <dcterms:modified xsi:type="dcterms:W3CDTF">2014-04-11T20:35:14Z</dcterms:modified>
</cp:coreProperties>
</file>