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390" activeTab="0"/>
  </bookViews>
  <sheets>
    <sheet name="Sheet1" sheetId="1" r:id="rId1"/>
    <sheet name="Sheet4" sheetId="2" r:id="rId2"/>
    <sheet name="Sheet2" sheetId="3" state="hidden" r:id="rId3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<sst xmlns="http://schemas.openxmlformats.org/spreadsheetml/2006/main" count="559" uniqueCount="145">
  <si>
    <t>Contract No.</t>
  </si>
  <si>
    <t>Contract Holders</t>
  </si>
  <si>
    <t xml:space="preserve">July 05 Tows </t>
  </si>
  <si>
    <t>August 05 Tows</t>
  </si>
  <si>
    <t>September 05 Tows</t>
  </si>
  <si>
    <t>TOTAL</t>
  </si>
  <si>
    <t>Allied</t>
  </si>
  <si>
    <t>National</t>
  </si>
  <si>
    <t xml:space="preserve">Milam </t>
  </si>
  <si>
    <t>Cannino West</t>
  </si>
  <si>
    <t xml:space="preserve">Westside </t>
  </si>
  <si>
    <t>Unified Auto</t>
  </si>
  <si>
    <t>T&amp;T Motors</t>
  </si>
  <si>
    <t>KTL</t>
  </si>
  <si>
    <t>Fiesta</t>
  </si>
  <si>
    <t xml:space="preserve">Corporate </t>
  </si>
  <si>
    <t xml:space="preserve">North Houston </t>
  </si>
  <si>
    <t>October 05Tows</t>
  </si>
  <si>
    <t>November05  Tows</t>
  </si>
  <si>
    <t>December 05 Tows</t>
  </si>
  <si>
    <t>Total</t>
  </si>
  <si>
    <t>January 06 Tows</t>
  </si>
  <si>
    <t>February 06Tows</t>
  </si>
  <si>
    <t>March 06Tows</t>
  </si>
  <si>
    <t>April 06Tows</t>
  </si>
  <si>
    <t>May 06 Tows</t>
  </si>
  <si>
    <t>June 06 Tows</t>
  </si>
  <si>
    <t>July 06 Tows</t>
  </si>
  <si>
    <t>August 06Tows</t>
  </si>
  <si>
    <t>September 06Tows</t>
  </si>
  <si>
    <t>October 06 Tows</t>
  </si>
  <si>
    <t>November 06Tows</t>
  </si>
  <si>
    <t>December 06Tows</t>
  </si>
  <si>
    <t>January07 Tows</t>
  </si>
  <si>
    <t>Febuary 07 Tows</t>
  </si>
  <si>
    <t>March 07 Tows</t>
  </si>
  <si>
    <t>April 07 Tows</t>
  </si>
  <si>
    <t>May 07 Tows</t>
  </si>
  <si>
    <t>June 07 Tows</t>
  </si>
  <si>
    <t>July 07 Tows</t>
  </si>
  <si>
    <t>August 07 Tows</t>
  </si>
  <si>
    <t>September 07 Tows</t>
  </si>
  <si>
    <t>October 07 Tows</t>
  </si>
  <si>
    <t>November 07 Tows</t>
  </si>
  <si>
    <t>December 07 Tows</t>
  </si>
  <si>
    <t>January 08 Tows</t>
  </si>
  <si>
    <t>February 08 Tows</t>
  </si>
  <si>
    <t>March 08 Tows</t>
  </si>
  <si>
    <t>April 08 Tows</t>
  </si>
  <si>
    <t>May 08 Tows</t>
  </si>
  <si>
    <t>June 08 Tows</t>
  </si>
  <si>
    <t>July 08 Tows</t>
  </si>
  <si>
    <t>August 08 Tows</t>
  </si>
  <si>
    <t>Sept 08 Tows</t>
  </si>
  <si>
    <t>October 08 Tows</t>
  </si>
  <si>
    <t>November 08 Tows</t>
  </si>
  <si>
    <t>December 08 Tows</t>
  </si>
  <si>
    <t>January 09 Tows</t>
  </si>
  <si>
    <t>February 09 Tows</t>
  </si>
  <si>
    <t>March 09 Tows</t>
  </si>
  <si>
    <t>April 09 Tows</t>
  </si>
  <si>
    <t>May 09 Tows</t>
  </si>
  <si>
    <t>June 09 Tows</t>
  </si>
  <si>
    <t>July 09 Tows</t>
  </si>
  <si>
    <t>August 09 Tows</t>
  </si>
  <si>
    <t>September 09 Tows</t>
  </si>
  <si>
    <t>October 09 Tows</t>
  </si>
  <si>
    <t>November 09 Tows</t>
  </si>
  <si>
    <t>December 09 Tows</t>
  </si>
  <si>
    <t xml:space="preserve"> </t>
  </si>
  <si>
    <t>Tows/Road Svcs</t>
  </si>
  <si>
    <t>Percentage</t>
  </si>
  <si>
    <t>Payments</t>
  </si>
  <si>
    <t>April</t>
  </si>
  <si>
    <t>May</t>
  </si>
  <si>
    <t>June</t>
  </si>
  <si>
    <t>Vendor</t>
  </si>
  <si>
    <t>April &amp; May Check Number</t>
  </si>
  <si>
    <t>April &amp; May Check Amount</t>
  </si>
  <si>
    <t>June      Check Number</t>
  </si>
  <si>
    <t>June        Check Amount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</si>
  <si>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</si>
  <si>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</si>
  <si>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</si>
  <si>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</si>
  <si>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</si>
  <si>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</si>
  <si>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</si>
  <si>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 xml:space="preserve">February </t>
  </si>
  <si>
    <t>March</t>
  </si>
  <si>
    <t xml:space="preserve">April </t>
  </si>
  <si>
    <t>July</t>
  </si>
  <si>
    <t xml:space="preserve">August </t>
  </si>
  <si>
    <t>Purchase Order No.</t>
  </si>
  <si>
    <t>Ocotober</t>
  </si>
  <si>
    <t>4500029141-0</t>
  </si>
  <si>
    <t>4500029418-0</t>
  </si>
  <si>
    <t>4500029142-0</t>
  </si>
  <si>
    <t>4500022946-1</t>
  </si>
  <si>
    <t>4500029145-0</t>
  </si>
  <si>
    <t>4500022949-0</t>
  </si>
  <si>
    <t>4500022954-0</t>
  </si>
  <si>
    <t>4500029416-0</t>
  </si>
  <si>
    <t>4500022959-0</t>
  </si>
  <si>
    <t>4500029417-0</t>
  </si>
  <si>
    <t>4500029420-0</t>
  </si>
  <si>
    <t xml:space="preserve"> SAP Contract No.</t>
  </si>
  <si>
    <t>February</t>
  </si>
  <si>
    <t>Marc h</t>
  </si>
  <si>
    <t>C-4600007453</t>
  </si>
  <si>
    <t>C-4600007456</t>
  </si>
  <si>
    <t>C-4600000961</t>
  </si>
  <si>
    <t>C-4600007452</t>
  </si>
  <si>
    <t>C-4600007454</t>
  </si>
  <si>
    <t>C-4600007455</t>
  </si>
  <si>
    <t>C-4600007451</t>
  </si>
  <si>
    <t>C-4600000962</t>
  </si>
  <si>
    <t>C-4600001058</t>
  </si>
  <si>
    <t>C-4600001059</t>
  </si>
  <si>
    <t>C-4600007450</t>
  </si>
  <si>
    <t>January10 Tows</t>
  </si>
  <si>
    <t>February 10 Tows</t>
  </si>
  <si>
    <t>March 10 Tows</t>
  </si>
  <si>
    <t>April 10 Tows</t>
  </si>
  <si>
    <t>May 10 Tows</t>
  </si>
  <si>
    <t>June10 Tows</t>
  </si>
  <si>
    <t>FY2006</t>
  </si>
  <si>
    <t>FY2007</t>
  </si>
  <si>
    <t>FY2008</t>
  </si>
  <si>
    <t>FY2009</t>
  </si>
  <si>
    <t>FY2010</t>
  </si>
  <si>
    <t xml:space="preserve">July  </t>
  </si>
  <si>
    <t xml:space="preserve">September </t>
  </si>
  <si>
    <t xml:space="preserve">October </t>
  </si>
  <si>
    <t xml:space="preserve">December </t>
  </si>
  <si>
    <t xml:space="preserve">January </t>
  </si>
  <si>
    <t xml:space="preserve">March </t>
  </si>
  <si>
    <t xml:space="preserve">May </t>
  </si>
  <si>
    <t xml:space="preserve">June </t>
  </si>
  <si>
    <t>FY2011</t>
  </si>
  <si>
    <t>Tows</t>
  </si>
  <si>
    <t>Road Services</t>
  </si>
  <si>
    <t>Houston Police Department</t>
  </si>
  <si>
    <t>Analysis of SafeClear Tows</t>
  </si>
  <si>
    <t>As of September 30,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</si>
</sst>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&quot;$&quot;#,##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9.8515625" style="31" customWidth="1"/>
    <col min="2" max="7" width="8.57421875" style="31" customWidth="1"/>
    <col min="8" max="8" width="4.7109375" style="31" customWidth="1"/>
    <col min="9" max="9" width="9.8515625" style="31" customWidth="1"/>
    <col min="10" max="15" width="8.57421875" style="31" customWidth="1"/>
    <col min="16" max="16" width="12.7109375" style="31" bestFit="1" customWidth="1"/>
    <col min="17" max="17" width="10.140625" style="31" bestFit="1" customWidth="1"/>
    <col min="18" max="16384" width="9.140625" style="31" customWidth="1"/>
  </cols>
  <sheetData>
    <row r="1" ht="12.75">
      <c r="A1" s="32" t="s">
        <v>142</v>
      </c>
    </row>
    <row r="2" ht="12.75">
      <c r="A2" s="32" t="s">
        <v>143</v>
      </c>
    </row>
    <row r="3" ht="12.75">
      <c r="A3" s="32" t="s">
        <v>144</v>
      </c>
    </row>
    <row r="4" spans="1:15" ht="12.75">
      <c r="A4" s="33"/>
      <c r="B4" s="26"/>
      <c r="C4" s="26"/>
      <c r="D4" s="26"/>
      <c r="E4" s="26"/>
      <c r="F4" s="26"/>
      <c r="G4" s="26"/>
      <c r="H4" s="26"/>
      <c r="I4" s="33"/>
      <c r="J4" s="26"/>
      <c r="K4" s="26"/>
      <c r="L4" s="26"/>
      <c r="M4" s="26"/>
      <c r="N4" s="26"/>
      <c r="O4" s="26"/>
    </row>
    <row r="5" spans="1:15" ht="12.75">
      <c r="A5" s="33"/>
      <c r="B5" s="26"/>
      <c r="C5" s="26"/>
      <c r="D5" s="26"/>
      <c r="E5" s="26"/>
      <c r="F5" s="26"/>
      <c r="G5" s="26"/>
      <c r="H5" s="26"/>
      <c r="I5" s="33"/>
      <c r="J5" s="26"/>
      <c r="K5" s="26"/>
      <c r="L5" s="26"/>
      <c r="M5" s="26"/>
      <c r="N5" s="26"/>
      <c r="O5" s="26"/>
    </row>
    <row r="6" spans="1:15" ht="12.75">
      <c r="A6" s="33"/>
      <c r="B6" s="26"/>
      <c r="C6" s="26"/>
      <c r="D6" s="26"/>
      <c r="E6" s="26"/>
      <c r="F6" s="26"/>
      <c r="G6" s="26"/>
      <c r="H6" s="26"/>
      <c r="I6" s="33"/>
      <c r="J6" s="26"/>
      <c r="K6" s="26"/>
      <c r="L6" s="26"/>
      <c r="M6" s="26"/>
      <c r="N6" s="26"/>
      <c r="O6" s="26"/>
    </row>
    <row r="7" spans="1:15" s="43" customFormat="1" ht="22.5" customHeight="1">
      <c r="A7" s="42"/>
      <c r="B7" s="42"/>
      <c r="C7" s="47" t="s">
        <v>140</v>
      </c>
      <c r="D7" s="47"/>
      <c r="E7" s="47"/>
      <c r="I7" s="42"/>
      <c r="K7" s="47" t="s">
        <v>141</v>
      </c>
      <c r="L7" s="48"/>
      <c r="M7" s="48"/>
      <c r="O7" s="42"/>
    </row>
    <row r="8" spans="1:15" ht="21" customHeight="1">
      <c r="A8" s="34"/>
      <c r="B8" s="36" t="s">
        <v>126</v>
      </c>
      <c r="C8" s="37" t="s">
        <v>127</v>
      </c>
      <c r="D8" s="38" t="s">
        <v>128</v>
      </c>
      <c r="E8" s="38" t="s">
        <v>129</v>
      </c>
      <c r="F8" s="38" t="s">
        <v>130</v>
      </c>
      <c r="G8" s="38" t="s">
        <v>139</v>
      </c>
      <c r="I8" s="34"/>
      <c r="J8" s="37" t="s">
        <v>126</v>
      </c>
      <c r="K8" s="38" t="s">
        <v>127</v>
      </c>
      <c r="L8" s="38" t="s">
        <v>128</v>
      </c>
      <c r="M8" s="38" t="s">
        <v>129</v>
      </c>
      <c r="N8" s="38" t="s">
        <v>130</v>
      </c>
      <c r="O8" s="36" t="s">
        <v>139</v>
      </c>
    </row>
    <row r="9" spans="1:15" ht="12.75">
      <c r="A9" s="35" t="s">
        <v>131</v>
      </c>
      <c r="B9" s="20">
        <v>3042</v>
      </c>
      <c r="C9" s="22">
        <v>3312</v>
      </c>
      <c r="D9" s="22">
        <v>3040</v>
      </c>
      <c r="E9" s="22">
        <v>3996</v>
      </c>
      <c r="F9" s="22">
        <v>5006</v>
      </c>
      <c r="G9" s="22">
        <v>5288</v>
      </c>
      <c r="I9" s="35" t="s">
        <v>131</v>
      </c>
      <c r="J9" s="22">
        <v>51</v>
      </c>
      <c r="K9" s="22">
        <v>44</v>
      </c>
      <c r="L9" s="22">
        <v>30</v>
      </c>
      <c r="M9" s="22">
        <v>17</v>
      </c>
      <c r="N9" s="22">
        <v>2</v>
      </c>
      <c r="O9" s="20">
        <v>0</v>
      </c>
    </row>
    <row r="10" spans="1:15" ht="12.75">
      <c r="A10" s="35" t="s">
        <v>92</v>
      </c>
      <c r="B10" s="20">
        <v>3358</v>
      </c>
      <c r="C10" s="22">
        <v>3393</v>
      </c>
      <c r="D10" s="22">
        <v>3406</v>
      </c>
      <c r="E10" s="22">
        <v>3957</v>
      </c>
      <c r="F10" s="22">
        <v>5384</v>
      </c>
      <c r="G10" s="22">
        <v>5977</v>
      </c>
      <c r="I10" s="35" t="s">
        <v>92</v>
      </c>
      <c r="J10" s="22">
        <v>115</v>
      </c>
      <c r="K10" s="22">
        <v>56</v>
      </c>
      <c r="L10" s="22">
        <v>34</v>
      </c>
      <c r="M10" s="22">
        <v>17</v>
      </c>
      <c r="N10" s="22">
        <v>4</v>
      </c>
      <c r="O10" s="20">
        <v>0</v>
      </c>
    </row>
    <row r="11" spans="1:15" ht="12.75">
      <c r="A11" s="35" t="s">
        <v>132</v>
      </c>
      <c r="B11" s="20">
        <v>2561</v>
      </c>
      <c r="C11" s="22">
        <v>3014</v>
      </c>
      <c r="D11" s="22">
        <v>2621</v>
      </c>
      <c r="E11" s="22">
        <v>3112</v>
      </c>
      <c r="F11" s="22">
        <v>4632</v>
      </c>
      <c r="G11" s="22">
        <v>5450</v>
      </c>
      <c r="I11" s="35" t="s">
        <v>132</v>
      </c>
      <c r="J11" s="22">
        <v>35</v>
      </c>
      <c r="K11" s="22">
        <v>32</v>
      </c>
      <c r="L11" s="22">
        <v>32</v>
      </c>
      <c r="M11" s="22">
        <v>14</v>
      </c>
      <c r="N11" s="22">
        <v>3</v>
      </c>
      <c r="O11" s="20">
        <v>0</v>
      </c>
    </row>
    <row r="12" spans="1:15" ht="12.75">
      <c r="A12" s="35" t="s">
        <v>133</v>
      </c>
      <c r="B12" s="20">
        <v>2826</v>
      </c>
      <c r="C12" s="22">
        <v>3157</v>
      </c>
      <c r="D12" s="22">
        <v>3201</v>
      </c>
      <c r="E12" s="22">
        <v>3896</v>
      </c>
      <c r="F12" s="22">
        <v>4831</v>
      </c>
      <c r="G12" s="22">
        <f>SUM(G9:G11)/3</f>
        <v>5571.666666666667</v>
      </c>
      <c r="I12" s="35" t="s">
        <v>133</v>
      </c>
      <c r="J12" s="22">
        <v>71</v>
      </c>
      <c r="K12" s="22">
        <v>45</v>
      </c>
      <c r="L12" s="22">
        <v>29</v>
      </c>
      <c r="M12" s="22">
        <v>10</v>
      </c>
      <c r="N12" s="22">
        <v>3</v>
      </c>
      <c r="O12" s="20"/>
    </row>
    <row r="13" spans="1:15" ht="12.75">
      <c r="A13" s="35" t="s">
        <v>85</v>
      </c>
      <c r="B13" s="20">
        <v>2301</v>
      </c>
      <c r="C13" s="22">
        <v>2545</v>
      </c>
      <c r="D13" s="22">
        <v>2834</v>
      </c>
      <c r="E13" s="22">
        <v>3137</v>
      </c>
      <c r="F13" s="22">
        <v>4513</v>
      </c>
      <c r="G13" s="22">
        <f>$G$12</f>
        <v>5571.666666666667</v>
      </c>
      <c r="I13" s="35" t="s">
        <v>85</v>
      </c>
      <c r="J13" s="22">
        <v>56</v>
      </c>
      <c r="K13" s="22">
        <v>36</v>
      </c>
      <c r="L13" s="22">
        <v>33</v>
      </c>
      <c r="M13" s="22">
        <v>23</v>
      </c>
      <c r="N13" s="22">
        <v>16</v>
      </c>
      <c r="O13" s="20"/>
    </row>
    <row r="14" spans="1:15" ht="12.75">
      <c r="A14" s="35" t="s">
        <v>134</v>
      </c>
      <c r="B14" s="20">
        <v>2297</v>
      </c>
      <c r="C14" s="22">
        <v>2460</v>
      </c>
      <c r="D14" s="22">
        <v>2763</v>
      </c>
      <c r="E14" s="22">
        <v>3048</v>
      </c>
      <c r="F14" s="22">
        <v>4558</v>
      </c>
      <c r="G14" s="22">
        <f aca="true" t="shared" si="0" ref="G14:G20">$G$12</f>
        <v>5571.666666666667</v>
      </c>
      <c r="I14" s="35" t="s">
        <v>134</v>
      </c>
      <c r="J14" s="22">
        <v>58</v>
      </c>
      <c r="K14" s="22">
        <v>23</v>
      </c>
      <c r="L14" s="22">
        <v>20</v>
      </c>
      <c r="M14" s="22">
        <v>12</v>
      </c>
      <c r="N14" s="22">
        <v>4</v>
      </c>
      <c r="O14" s="20"/>
    </row>
    <row r="15" spans="1:15" ht="12.75">
      <c r="A15" s="35" t="s">
        <v>135</v>
      </c>
      <c r="B15" s="20">
        <v>2375</v>
      </c>
      <c r="C15" s="22">
        <v>2480</v>
      </c>
      <c r="D15" s="22">
        <v>2463</v>
      </c>
      <c r="E15" s="22">
        <v>3195</v>
      </c>
      <c r="F15" s="22">
        <v>4403</v>
      </c>
      <c r="G15" s="22">
        <f t="shared" si="0"/>
        <v>5571.666666666667</v>
      </c>
      <c r="I15" s="35" t="s">
        <v>135</v>
      </c>
      <c r="J15" s="22">
        <v>25</v>
      </c>
      <c r="K15" s="22">
        <v>17</v>
      </c>
      <c r="L15" s="22">
        <v>4</v>
      </c>
      <c r="M15" s="22">
        <v>16</v>
      </c>
      <c r="N15" s="22">
        <v>0</v>
      </c>
      <c r="O15" s="20"/>
    </row>
    <row r="16" spans="1:15" ht="12.75">
      <c r="A16" s="35" t="s">
        <v>88</v>
      </c>
      <c r="B16" s="20">
        <v>1955</v>
      </c>
      <c r="C16" s="22">
        <v>2343</v>
      </c>
      <c r="D16" s="22">
        <v>2940</v>
      </c>
      <c r="E16" s="22">
        <v>3311</v>
      </c>
      <c r="F16" s="22">
        <v>4181</v>
      </c>
      <c r="G16" s="22">
        <f t="shared" si="0"/>
        <v>5571.666666666667</v>
      </c>
      <c r="I16" s="35" t="s">
        <v>88</v>
      </c>
      <c r="J16" s="22">
        <v>31</v>
      </c>
      <c r="K16" s="22">
        <v>14</v>
      </c>
      <c r="L16" s="22">
        <v>7</v>
      </c>
      <c r="M16" s="22">
        <v>11</v>
      </c>
      <c r="N16" s="22">
        <v>0</v>
      </c>
      <c r="O16" s="20"/>
    </row>
    <row r="17" spans="1:15" ht="12.75">
      <c r="A17" s="35" t="s">
        <v>136</v>
      </c>
      <c r="B17" s="20">
        <v>2224</v>
      </c>
      <c r="C17" s="22">
        <v>2207</v>
      </c>
      <c r="D17" s="22">
        <v>3053</v>
      </c>
      <c r="E17" s="22">
        <v>3804</v>
      </c>
      <c r="F17" s="22">
        <v>4572</v>
      </c>
      <c r="G17" s="22">
        <f t="shared" si="0"/>
        <v>5571.666666666667</v>
      </c>
      <c r="I17" s="35" t="s">
        <v>136</v>
      </c>
      <c r="J17" s="22">
        <v>2</v>
      </c>
      <c r="K17" s="22">
        <v>19</v>
      </c>
      <c r="L17" s="22">
        <v>7</v>
      </c>
      <c r="M17" s="22">
        <v>13</v>
      </c>
      <c r="N17" s="22">
        <v>6</v>
      </c>
      <c r="O17" s="20"/>
    </row>
    <row r="18" spans="1:15" ht="12.75">
      <c r="A18" s="35" t="s">
        <v>90</v>
      </c>
      <c r="B18" s="20">
        <v>2903</v>
      </c>
      <c r="C18" s="22">
        <v>3489</v>
      </c>
      <c r="D18" s="22">
        <v>3478</v>
      </c>
      <c r="E18" s="22">
        <v>4137</v>
      </c>
      <c r="F18" s="22">
        <v>4668</v>
      </c>
      <c r="G18" s="22">
        <f t="shared" si="0"/>
        <v>5571.666666666667</v>
      </c>
      <c r="I18" s="35" t="s">
        <v>90</v>
      </c>
      <c r="J18" s="22">
        <v>29</v>
      </c>
      <c r="K18" s="22">
        <v>29</v>
      </c>
      <c r="L18" s="22">
        <v>19</v>
      </c>
      <c r="M18" s="22">
        <v>7</v>
      </c>
      <c r="N18" s="22">
        <v>0</v>
      </c>
      <c r="O18" s="20"/>
    </row>
    <row r="19" spans="1:15" ht="12.75">
      <c r="A19" s="35" t="s">
        <v>137</v>
      </c>
      <c r="B19" s="20">
        <v>2670</v>
      </c>
      <c r="C19" s="22">
        <v>3278</v>
      </c>
      <c r="D19" s="22">
        <v>3402</v>
      </c>
      <c r="E19" s="22">
        <v>4361</v>
      </c>
      <c r="F19" s="22">
        <v>5508</v>
      </c>
      <c r="G19" s="22">
        <f t="shared" si="0"/>
        <v>5571.666666666667</v>
      </c>
      <c r="I19" s="35" t="s">
        <v>137</v>
      </c>
      <c r="J19" s="22">
        <v>37</v>
      </c>
      <c r="K19" s="22">
        <v>21</v>
      </c>
      <c r="L19" s="22">
        <v>17</v>
      </c>
      <c r="M19" s="22">
        <v>5</v>
      </c>
      <c r="N19" s="22">
        <v>1</v>
      </c>
      <c r="O19" s="20"/>
    </row>
    <row r="20" spans="1:15" ht="12.75">
      <c r="A20" s="40" t="s">
        <v>138</v>
      </c>
      <c r="B20" s="41">
        <v>3204</v>
      </c>
      <c r="C20" s="41">
        <v>3172</v>
      </c>
      <c r="D20" s="41">
        <v>3576</v>
      </c>
      <c r="E20" s="41">
        <v>4959</v>
      </c>
      <c r="F20" s="41">
        <v>5462</v>
      </c>
      <c r="G20" s="41">
        <f t="shared" si="0"/>
        <v>5571.666666666667</v>
      </c>
      <c r="I20" s="40" t="s">
        <v>138</v>
      </c>
      <c r="J20" s="41">
        <v>35</v>
      </c>
      <c r="K20" s="41">
        <v>35</v>
      </c>
      <c r="L20" s="41">
        <v>11</v>
      </c>
      <c r="M20" s="41">
        <v>3</v>
      </c>
      <c r="N20" s="41">
        <v>2</v>
      </c>
      <c r="O20" s="41"/>
    </row>
    <row r="21" spans="1:15" ht="12.75">
      <c r="A21" s="35" t="s">
        <v>20</v>
      </c>
      <c r="B21" s="33">
        <f aca="true" t="shared" si="1" ref="B21:G21">SUM(B9:B20)</f>
        <v>31716</v>
      </c>
      <c r="C21" s="33">
        <f t="shared" si="1"/>
        <v>34850</v>
      </c>
      <c r="D21" s="33">
        <f t="shared" si="1"/>
        <v>36777</v>
      </c>
      <c r="E21" s="33">
        <f t="shared" si="1"/>
        <v>44913</v>
      </c>
      <c r="F21" s="33">
        <f t="shared" si="1"/>
        <v>57718</v>
      </c>
      <c r="G21" s="33">
        <f t="shared" si="1"/>
        <v>66859.99999999999</v>
      </c>
      <c r="H21" s="32"/>
      <c r="I21" s="35" t="s">
        <v>20</v>
      </c>
      <c r="J21" s="33">
        <f aca="true" t="shared" si="2" ref="J21:O21">SUM(J9:J20)</f>
        <v>545</v>
      </c>
      <c r="K21" s="33">
        <f t="shared" si="2"/>
        <v>371</v>
      </c>
      <c r="L21" s="33">
        <f t="shared" si="2"/>
        <v>243</v>
      </c>
      <c r="M21" s="33">
        <f t="shared" si="2"/>
        <v>148</v>
      </c>
      <c r="N21" s="33">
        <f t="shared" si="2"/>
        <v>41</v>
      </c>
      <c r="O21" s="33">
        <f t="shared" si="2"/>
        <v>0</v>
      </c>
    </row>
    <row r="22" spans="1:15" ht="12.75">
      <c r="A22" s="39"/>
      <c r="B22" s="39"/>
      <c r="C22" s="39"/>
      <c r="D22" s="39"/>
      <c r="I22" s="39"/>
      <c r="J22" s="39"/>
      <c r="K22" s="39"/>
      <c r="O22" s="39"/>
    </row>
    <row r="23" spans="1:15" ht="12.75">
      <c r="A23" s="39"/>
      <c r="B23" s="39"/>
      <c r="C23" s="39"/>
      <c r="D23" s="39"/>
      <c r="F23" s="44">
        <v>50</v>
      </c>
      <c r="G23" s="45">
        <v>50.65</v>
      </c>
      <c r="I23" s="39"/>
      <c r="J23" s="39"/>
      <c r="K23" s="39"/>
      <c r="M23" s="21"/>
      <c r="O23" s="39"/>
    </row>
    <row r="24" spans="1:15" ht="12.75">
      <c r="A24" s="39"/>
      <c r="B24" s="39"/>
      <c r="C24" s="39"/>
      <c r="D24" s="39"/>
      <c r="F24" s="46">
        <f>F21*F23</f>
        <v>2885900</v>
      </c>
      <c r="G24" s="46">
        <f>G21*G23</f>
        <v>3386458.999999999</v>
      </c>
      <c r="I24" s="39"/>
      <c r="J24" s="39"/>
      <c r="K24" s="39"/>
      <c r="M24" s="20"/>
      <c r="N24" s="20"/>
      <c r="O24" s="39"/>
    </row>
    <row r="25" spans="1:15" ht="12.75">
      <c r="A25" s="39"/>
      <c r="B25" s="39"/>
      <c r="C25" s="39"/>
      <c r="D25" s="39"/>
      <c r="I25" s="39"/>
      <c r="J25" s="39"/>
      <c r="K25" s="39"/>
      <c r="O25" s="39"/>
    </row>
    <row r="26" spans="1:15" ht="12.75">
      <c r="A26" s="39"/>
      <c r="B26" s="39"/>
      <c r="C26" s="39"/>
      <c r="D26" s="39"/>
      <c r="I26" s="39"/>
      <c r="J26" s="39"/>
      <c r="K26" s="39"/>
      <c r="O26" s="39"/>
    </row>
    <row r="27" spans="1:15" ht="12.75">
      <c r="A27" s="39"/>
      <c r="B27" s="39"/>
      <c r="C27" s="39"/>
      <c r="D27" s="39"/>
      <c r="I27" s="39"/>
      <c r="J27" s="39"/>
      <c r="K27" s="39"/>
      <c r="O27" s="39"/>
    </row>
    <row r="28" spans="1:15" ht="12.75">
      <c r="A28" s="39"/>
      <c r="B28" s="39"/>
      <c r="C28" s="39"/>
      <c r="D28" s="39"/>
      <c r="I28" s="39"/>
      <c r="J28" s="39"/>
      <c r="K28" s="39"/>
      <c r="O28" s="39"/>
    </row>
    <row r="29" spans="1:15" ht="12.75">
      <c r="A29" s="39"/>
      <c r="B29" s="39"/>
      <c r="C29" s="39"/>
      <c r="D29" s="39"/>
      <c r="I29" s="39"/>
      <c r="J29" s="39"/>
      <c r="K29" s="39"/>
      <c r="O29" s="39"/>
    </row>
    <row r="30" spans="1:15" ht="12.75">
      <c r="A30" s="39"/>
      <c r="B30" s="39"/>
      <c r="C30" s="39"/>
      <c r="D30" s="39"/>
      <c r="I30" s="39"/>
      <c r="J30" s="39"/>
      <c r="K30" s="39"/>
      <c r="O30" s="39"/>
    </row>
    <row r="31" spans="1:15" ht="12.75">
      <c r="A31" s="39"/>
      <c r="B31" s="39"/>
      <c r="C31" s="39"/>
      <c r="D31" s="39"/>
      <c r="I31" s="39"/>
      <c r="J31" s="39"/>
      <c r="K31" s="39"/>
      <c r="O31" s="39"/>
    </row>
    <row r="32" spans="1:15" ht="12.75">
      <c r="A32" s="39"/>
      <c r="B32" s="39"/>
      <c r="C32" s="39"/>
      <c r="D32" s="39"/>
      <c r="I32" s="39"/>
      <c r="J32" s="39"/>
      <c r="K32" s="39"/>
      <c r="O32" s="39"/>
    </row>
    <row r="33" spans="1:15" ht="12.75">
      <c r="A33" s="39"/>
      <c r="B33" s="39"/>
      <c r="C33" s="39"/>
      <c r="D33" s="39"/>
      <c r="I33" s="39"/>
      <c r="J33" s="39"/>
      <c r="K33" s="39"/>
      <c r="O33" s="39"/>
    </row>
    <row r="34" spans="1:15" ht="12.75">
      <c r="A34" s="39"/>
      <c r="B34" s="39"/>
      <c r="C34" s="39"/>
      <c r="D34" s="39"/>
      <c r="I34" s="39"/>
      <c r="J34" s="39"/>
      <c r="K34" s="39"/>
      <c r="O34" s="39"/>
    </row>
    <row r="35" spans="1:15" ht="12.75">
      <c r="A35" s="39"/>
      <c r="B35" s="39"/>
      <c r="C35" s="39"/>
      <c r="D35" s="39"/>
      <c r="I35" s="39"/>
      <c r="J35" s="39"/>
      <c r="K35" s="39"/>
      <c r="O35" s="39"/>
    </row>
    <row r="36" spans="1:15" ht="12.75">
      <c r="A36" s="39"/>
      <c r="B36" s="39"/>
      <c r="C36" s="39"/>
      <c r="D36" s="39"/>
      <c r="I36" s="39"/>
      <c r="J36" s="39"/>
      <c r="K36" s="39"/>
      <c r="O36" s="39"/>
    </row>
    <row r="37" spans="1:15" ht="12.75">
      <c r="A37" s="39"/>
      <c r="B37" s="39"/>
      <c r="C37" s="39"/>
      <c r="D37" s="39"/>
      <c r="I37" s="39"/>
      <c r="J37" s="39"/>
      <c r="K37" s="39"/>
      <c r="O37" s="39"/>
    </row>
    <row r="38" spans="1:15" ht="12.75">
      <c r="A38" s="39"/>
      <c r="B38" s="39"/>
      <c r="C38" s="39"/>
      <c r="D38" s="39"/>
      <c r="I38" s="39"/>
      <c r="J38" s="39"/>
      <c r="K38" s="39"/>
      <c r="O38" s="39"/>
    </row>
    <row r="39" spans="1:15" ht="12.75">
      <c r="A39" s="39"/>
      <c r="B39" s="39"/>
      <c r="C39" s="39"/>
      <c r="D39" s="39"/>
      <c r="I39" s="39"/>
      <c r="J39" s="39"/>
      <c r="K39" s="39"/>
      <c r="O39" s="39"/>
    </row>
    <row r="40" spans="1:15" ht="12.75">
      <c r="A40" s="39"/>
      <c r="B40" s="39"/>
      <c r="C40" s="39"/>
      <c r="D40" s="39"/>
      <c r="I40" s="39"/>
      <c r="J40" s="39"/>
      <c r="K40" s="39"/>
      <c r="O40" s="39"/>
    </row>
    <row r="41" spans="1:15" ht="12.75">
      <c r="A41" s="39"/>
      <c r="B41" s="39"/>
      <c r="C41" s="39"/>
      <c r="D41" s="39"/>
      <c r="I41" s="39"/>
      <c r="J41" s="39"/>
      <c r="K41" s="39"/>
      <c r="O41" s="39"/>
    </row>
    <row r="42" spans="1:15" ht="12.75">
      <c r="A42" s="39"/>
      <c r="B42" s="39"/>
      <c r="C42" s="39"/>
      <c r="D42" s="39"/>
      <c r="I42" s="39"/>
      <c r="J42" s="39"/>
      <c r="K42" s="39"/>
      <c r="O42" s="39"/>
    </row>
    <row r="43" spans="1:15" ht="12.75">
      <c r="A43" s="39"/>
      <c r="B43" s="39"/>
      <c r="C43" s="39"/>
      <c r="D43" s="39"/>
      <c r="I43" s="39"/>
      <c r="J43" s="39"/>
      <c r="K43" s="39"/>
      <c r="O43" s="39"/>
    </row>
    <row r="44" spans="1:15" ht="12.75">
      <c r="A44" s="39"/>
      <c r="B44" s="39"/>
      <c r="C44" s="39"/>
      <c r="D44" s="39"/>
      <c r="I44" s="39"/>
      <c r="J44" s="39"/>
      <c r="K44" s="39"/>
      <c r="O44" s="39"/>
    </row>
    <row r="45" spans="1:15" ht="12.75">
      <c r="A45" s="39"/>
      <c r="B45" s="39"/>
      <c r="C45" s="39"/>
      <c r="D45" s="39"/>
      <c r="I45" s="39"/>
      <c r="J45" s="39"/>
      <c r="K45" s="39"/>
      <c r="O45" s="39"/>
    </row>
    <row r="46" spans="1:15" ht="12.75">
      <c r="A46" s="39"/>
      <c r="B46" s="39"/>
      <c r="C46" s="39"/>
      <c r="D46" s="39"/>
      <c r="I46" s="39"/>
      <c r="J46" s="39"/>
      <c r="K46" s="39"/>
      <c r="O46" s="39"/>
    </row>
    <row r="47" spans="1:15" ht="12.75">
      <c r="A47" s="39"/>
      <c r="B47" s="39"/>
      <c r="C47" s="39"/>
      <c r="D47" s="39"/>
      <c r="I47" s="39"/>
      <c r="J47" s="39"/>
      <c r="K47" s="39"/>
      <c r="O47" s="39"/>
    </row>
    <row r="48" spans="1:15" ht="12.75">
      <c r="A48" s="39"/>
      <c r="B48" s="39"/>
      <c r="C48" s="39"/>
      <c r="D48" s="39"/>
      <c r="I48" s="39"/>
      <c r="J48" s="39"/>
      <c r="K48" s="39"/>
      <c r="O48" s="39"/>
    </row>
    <row r="49" spans="1:15" ht="12.75">
      <c r="A49" s="39"/>
      <c r="B49" s="39"/>
      <c r="C49" s="39"/>
      <c r="D49" s="39"/>
      <c r="I49" s="39"/>
      <c r="J49" s="39"/>
      <c r="K49" s="39"/>
      <c r="O49" s="39"/>
    </row>
    <row r="50" spans="1:15" ht="12.75">
      <c r="A50" s="39"/>
      <c r="B50" s="39"/>
      <c r="C50" s="39"/>
      <c r="D50" s="39"/>
      <c r="I50" s="39"/>
      <c r="J50" s="39"/>
      <c r="K50" s="39"/>
      <c r="O50" s="39"/>
    </row>
    <row r="51" spans="1:15" ht="12.75">
      <c r="A51" s="39"/>
      <c r="B51" s="39"/>
      <c r="C51" s="39"/>
      <c r="D51" s="39"/>
      <c r="I51" s="39"/>
      <c r="J51" s="39"/>
      <c r="K51" s="39"/>
      <c r="O51" s="39"/>
    </row>
    <row r="52" spans="1:15" ht="12.75">
      <c r="A52" s="39"/>
      <c r="B52" s="39"/>
      <c r="C52" s="39"/>
      <c r="D52" s="39"/>
      <c r="I52" s="39"/>
      <c r="J52" s="39"/>
      <c r="K52" s="39"/>
      <c r="O52" s="39"/>
    </row>
    <row r="53" spans="1:15" ht="12.75">
      <c r="A53" s="39"/>
      <c r="B53" s="39"/>
      <c r="C53" s="39"/>
      <c r="D53" s="39"/>
      <c r="I53" s="39"/>
      <c r="J53" s="39"/>
      <c r="K53" s="39"/>
      <c r="O53" s="39"/>
    </row>
    <row r="54" spans="1:15" ht="12.75">
      <c r="A54" s="39"/>
      <c r="B54" s="39"/>
      <c r="C54" s="39"/>
      <c r="D54" s="39"/>
      <c r="I54" s="39"/>
      <c r="J54" s="39"/>
      <c r="K54" s="39"/>
      <c r="O54" s="39"/>
    </row>
    <row r="55" spans="1:15" ht="12.75">
      <c r="A55" s="39"/>
      <c r="B55" s="39"/>
      <c r="C55" s="39"/>
      <c r="D55" s="39"/>
      <c r="I55" s="39"/>
      <c r="J55" s="39"/>
      <c r="K55" s="39"/>
      <c r="O55" s="39"/>
    </row>
    <row r="56" spans="1:15" ht="12.75">
      <c r="A56" s="39"/>
      <c r="B56" s="39"/>
      <c r="C56" s="39"/>
      <c r="D56" s="39"/>
      <c r="I56" s="39"/>
      <c r="J56" s="39"/>
      <c r="K56" s="39"/>
      <c r="O56" s="39"/>
    </row>
    <row r="57" spans="1:15" ht="12.75">
      <c r="A57" s="39"/>
      <c r="B57" s="39"/>
      <c r="C57" s="39"/>
      <c r="D57" s="39"/>
      <c r="I57" s="39"/>
      <c r="J57" s="39"/>
      <c r="K57" s="39"/>
      <c r="O57" s="39"/>
    </row>
    <row r="58" spans="1:15" ht="12.75">
      <c r="A58" s="39"/>
      <c r="B58" s="39"/>
      <c r="C58" s="39"/>
      <c r="D58" s="39"/>
      <c r="I58" s="39"/>
      <c r="J58" s="39"/>
      <c r="K58" s="39"/>
      <c r="O58" s="39"/>
    </row>
    <row r="59" spans="1:15" ht="12.75">
      <c r="A59" s="39"/>
      <c r="B59" s="39"/>
      <c r="C59" s="39"/>
      <c r="D59" s="39"/>
      <c r="I59" s="39"/>
      <c r="J59" s="39"/>
      <c r="K59" s="39"/>
      <c r="O59" s="39"/>
    </row>
    <row r="60" spans="1:15" ht="12.75">
      <c r="A60" s="39"/>
      <c r="B60" s="39"/>
      <c r="C60" s="39"/>
      <c r="D60" s="39"/>
      <c r="I60" s="39"/>
      <c r="J60" s="39"/>
      <c r="K60" s="39"/>
      <c r="O60" s="39"/>
    </row>
    <row r="61" spans="1:15" ht="12.75">
      <c r="A61" s="39"/>
      <c r="B61" s="39"/>
      <c r="C61" s="39"/>
      <c r="D61" s="39"/>
      <c r="I61" s="39"/>
      <c r="J61" s="39"/>
      <c r="K61" s="39"/>
      <c r="O61" s="39"/>
    </row>
    <row r="62" spans="1:15" ht="12.75">
      <c r="A62" s="39"/>
      <c r="B62" s="39"/>
      <c r="C62" s="39"/>
      <c r="D62" s="39"/>
      <c r="I62" s="39"/>
      <c r="J62" s="39"/>
      <c r="K62" s="39"/>
      <c r="O62" s="39"/>
    </row>
    <row r="63" spans="1:15" ht="12.75">
      <c r="A63" s="39"/>
      <c r="B63" s="39"/>
      <c r="C63" s="39"/>
      <c r="D63" s="39"/>
      <c r="I63" s="39"/>
      <c r="J63" s="39"/>
      <c r="K63" s="39"/>
      <c r="O63" s="39"/>
    </row>
    <row r="64" spans="1:15" ht="12.75">
      <c r="A64" s="39"/>
      <c r="B64" s="39"/>
      <c r="C64" s="39"/>
      <c r="D64" s="39"/>
      <c r="I64" s="39"/>
      <c r="J64" s="39"/>
      <c r="K64" s="39"/>
      <c r="O64" s="39"/>
    </row>
    <row r="65" spans="1:15" ht="12.75">
      <c r="A65" s="39"/>
      <c r="B65" s="39"/>
      <c r="C65" s="39"/>
      <c r="D65" s="39"/>
      <c r="I65" s="39"/>
      <c r="J65" s="39"/>
      <c r="K65" s="39"/>
      <c r="O65" s="39"/>
    </row>
    <row r="66" spans="1:15" ht="12.75">
      <c r="A66" s="39"/>
      <c r="B66" s="39"/>
      <c r="C66" s="39"/>
      <c r="D66" s="39"/>
      <c r="I66" s="39"/>
      <c r="J66" s="39"/>
      <c r="K66" s="39"/>
      <c r="O66" s="39"/>
    </row>
    <row r="67" spans="1:15" ht="12.75">
      <c r="A67" s="39"/>
      <c r="B67" s="39"/>
      <c r="C67" s="39"/>
      <c r="D67" s="39"/>
      <c r="I67" s="39"/>
      <c r="J67" s="39"/>
      <c r="K67" s="39"/>
      <c r="O67" s="39"/>
    </row>
    <row r="68" spans="1:15" ht="12.75">
      <c r="A68" s="39"/>
      <c r="B68" s="39"/>
      <c r="C68" s="39"/>
      <c r="D68" s="39"/>
      <c r="I68" s="39"/>
      <c r="J68" s="39"/>
      <c r="K68" s="39"/>
      <c r="O68" s="39"/>
    </row>
    <row r="69" spans="1:15" ht="12.75">
      <c r="A69" s="39"/>
      <c r="B69" s="39"/>
      <c r="C69" s="39"/>
      <c r="D69" s="39"/>
      <c r="I69" s="39"/>
      <c r="J69" s="39"/>
      <c r="K69" s="39"/>
      <c r="O69" s="39"/>
    </row>
    <row r="70" spans="1:15" ht="12.75">
      <c r="A70" s="39"/>
      <c r="B70" s="39"/>
      <c r="C70" s="39"/>
      <c r="D70" s="39"/>
      <c r="I70" s="39"/>
      <c r="J70" s="39"/>
      <c r="K70" s="39"/>
      <c r="O70" s="39"/>
    </row>
    <row r="71" spans="1:15" ht="12.75">
      <c r="A71" s="39"/>
      <c r="B71" s="39"/>
      <c r="C71" s="39"/>
      <c r="D71" s="39"/>
      <c r="I71" s="39"/>
      <c r="J71" s="39"/>
      <c r="K71" s="39"/>
      <c r="O71" s="39"/>
    </row>
    <row r="72" spans="1:15" ht="12.75">
      <c r="A72" s="39"/>
      <c r="B72" s="39"/>
      <c r="C72" s="39"/>
      <c r="D72" s="39"/>
      <c r="I72" s="39"/>
      <c r="J72" s="39"/>
      <c r="K72" s="39"/>
      <c r="O72" s="39"/>
    </row>
    <row r="73" spans="1:15" ht="12.75">
      <c r="A73" s="39"/>
      <c r="B73" s="39"/>
      <c r="C73" s="39"/>
      <c r="D73" s="39"/>
      <c r="I73" s="39"/>
      <c r="J73" s="39"/>
      <c r="K73" s="39"/>
      <c r="O73" s="39"/>
    </row>
    <row r="74" spans="1:15" ht="12.75">
      <c r="A74" s="39"/>
      <c r="B74" s="39"/>
      <c r="C74" s="39"/>
      <c r="D74" s="39"/>
      <c r="I74" s="39"/>
      <c r="J74" s="39"/>
      <c r="K74" s="39"/>
      <c r="O74" s="39"/>
    </row>
    <row r="75" spans="1:15" ht="12.75">
      <c r="A75" s="39"/>
      <c r="B75" s="39"/>
      <c r="C75" s="39"/>
      <c r="D75" s="39"/>
      <c r="I75" s="39"/>
      <c r="J75" s="39"/>
      <c r="K75" s="39"/>
      <c r="O75" s="39"/>
    </row>
    <row r="76" spans="1:15" ht="12.75">
      <c r="A76" s="39"/>
      <c r="B76" s="39"/>
      <c r="C76" s="39"/>
      <c r="D76" s="39"/>
      <c r="I76" s="39"/>
      <c r="J76" s="39"/>
      <c r="K76" s="39"/>
      <c r="O76" s="39"/>
    </row>
    <row r="77" spans="1:15" ht="12.75">
      <c r="A77" s="39"/>
      <c r="B77" s="39"/>
      <c r="C77" s="39"/>
      <c r="D77" s="39"/>
      <c r="I77" s="39"/>
      <c r="J77" s="39"/>
      <c r="K77" s="39"/>
      <c r="O77" s="39"/>
    </row>
    <row r="78" spans="1:15" ht="12.75">
      <c r="A78" s="39"/>
      <c r="B78" s="39"/>
      <c r="C78" s="39"/>
      <c r="D78" s="39"/>
      <c r="I78" s="39"/>
      <c r="J78" s="39"/>
      <c r="K78" s="39"/>
      <c r="O78" s="39"/>
    </row>
    <row r="79" spans="1:15" ht="12.75">
      <c r="A79" s="39"/>
      <c r="B79" s="39"/>
      <c r="C79" s="39"/>
      <c r="D79" s="39"/>
      <c r="I79" s="39"/>
      <c r="J79" s="39"/>
      <c r="K79" s="39"/>
      <c r="O79" s="39"/>
    </row>
    <row r="80" spans="1:15" ht="12.75">
      <c r="A80" s="39"/>
      <c r="B80" s="39"/>
      <c r="C80" s="39"/>
      <c r="D80" s="39"/>
      <c r="I80" s="39"/>
      <c r="J80" s="39"/>
      <c r="K80" s="39"/>
      <c r="O80" s="39"/>
    </row>
    <row r="81" spans="1:15" ht="12.75">
      <c r="A81" s="39"/>
      <c r="B81" s="39"/>
      <c r="C81" s="39"/>
      <c r="D81" s="39"/>
      <c r="I81" s="39"/>
      <c r="J81" s="39"/>
      <c r="K81" s="39"/>
      <c r="O81" s="39"/>
    </row>
    <row r="82" spans="1:15" ht="12.75">
      <c r="A82" s="39"/>
      <c r="B82" s="39"/>
      <c r="C82" s="39"/>
      <c r="D82" s="39"/>
      <c r="I82" s="39"/>
      <c r="J82" s="39"/>
      <c r="K82" s="39"/>
      <c r="O82" s="39"/>
    </row>
    <row r="83" spans="1:15" ht="12.75">
      <c r="A83" s="39"/>
      <c r="B83" s="39"/>
      <c r="C83" s="39"/>
      <c r="D83" s="39"/>
      <c r="I83" s="39"/>
      <c r="J83" s="39"/>
      <c r="K83" s="39"/>
      <c r="O83" s="39"/>
    </row>
    <row r="84" spans="1:15" ht="12.75">
      <c r="A84" s="39"/>
      <c r="B84" s="39"/>
      <c r="C84" s="39"/>
      <c r="D84" s="39"/>
      <c r="I84" s="39"/>
      <c r="J84" s="39"/>
      <c r="K84" s="39"/>
      <c r="O84" s="39"/>
    </row>
    <row r="85" spans="1:15" ht="12.75">
      <c r="A85" s="39"/>
      <c r="B85" s="39"/>
      <c r="C85" s="39"/>
      <c r="D85" s="39"/>
      <c r="I85" s="39"/>
      <c r="J85" s="39"/>
      <c r="K85" s="39"/>
      <c r="O85" s="39"/>
    </row>
    <row r="86" spans="1:15" ht="12.75">
      <c r="A86" s="39"/>
      <c r="B86" s="39"/>
      <c r="C86" s="39"/>
      <c r="D86" s="39"/>
      <c r="I86" s="39"/>
      <c r="J86" s="39"/>
      <c r="K86" s="39"/>
      <c r="O86" s="39"/>
    </row>
    <row r="87" spans="1:15" ht="12.75">
      <c r="A87" s="39"/>
      <c r="B87" s="39"/>
      <c r="C87" s="39"/>
      <c r="D87" s="39"/>
      <c r="I87" s="39"/>
      <c r="J87" s="39"/>
      <c r="K87" s="39"/>
      <c r="O87" s="39"/>
    </row>
    <row r="88" spans="1:15" ht="12.75">
      <c r="A88" s="39"/>
      <c r="B88" s="39"/>
      <c r="C88" s="39"/>
      <c r="D88" s="39"/>
      <c r="I88" s="39"/>
      <c r="J88" s="39"/>
      <c r="K88" s="39"/>
      <c r="O88" s="39"/>
    </row>
    <row r="89" spans="1:15" ht="12.75">
      <c r="A89" s="39"/>
      <c r="B89" s="39"/>
      <c r="C89" s="39"/>
      <c r="D89" s="39"/>
      <c r="I89" s="39"/>
      <c r="J89" s="39"/>
      <c r="K89" s="39"/>
      <c r="O89" s="39"/>
    </row>
    <row r="90" spans="1:15" ht="12.75">
      <c r="A90" s="39"/>
      <c r="B90" s="39"/>
      <c r="C90" s="39"/>
      <c r="D90" s="39"/>
      <c r="I90" s="39"/>
      <c r="J90" s="39"/>
      <c r="K90" s="39"/>
      <c r="O90" s="39"/>
    </row>
    <row r="91" spans="1:15" ht="12.75">
      <c r="A91" s="39"/>
      <c r="B91" s="39"/>
      <c r="C91" s="39"/>
      <c r="D91" s="39"/>
      <c r="I91" s="39"/>
      <c r="J91" s="39"/>
      <c r="K91" s="39"/>
      <c r="O91" s="39"/>
    </row>
    <row r="92" spans="1:15" ht="12.75">
      <c r="A92" s="39"/>
      <c r="B92" s="39"/>
      <c r="C92" s="39"/>
      <c r="D92" s="39"/>
      <c r="I92" s="39"/>
      <c r="J92" s="39"/>
      <c r="K92" s="39"/>
      <c r="O92" s="39"/>
    </row>
    <row r="93" spans="1:15" ht="12.75">
      <c r="A93" s="39"/>
      <c r="B93" s="39"/>
      <c r="C93" s="39"/>
      <c r="D93" s="39"/>
      <c r="I93" s="39"/>
      <c r="J93" s="39"/>
      <c r="K93" s="39"/>
      <c r="O93" s="39"/>
    </row>
    <row r="94" spans="1:15" ht="12.75">
      <c r="A94" s="39"/>
      <c r="B94" s="39"/>
      <c r="C94" s="39"/>
      <c r="D94" s="39"/>
      <c r="I94" s="39"/>
      <c r="J94" s="39"/>
      <c r="K94" s="39"/>
      <c r="O94" s="39"/>
    </row>
    <row r="95" spans="1:15" ht="12.75">
      <c r="A95" s="39"/>
      <c r="B95" s="39"/>
      <c r="C95" s="39"/>
      <c r="D95" s="39"/>
      <c r="I95" s="39"/>
      <c r="J95" s="39"/>
      <c r="K95" s="39"/>
      <c r="O95" s="39"/>
    </row>
    <row r="96" spans="1:15" ht="12.75">
      <c r="A96" s="39"/>
      <c r="B96" s="39"/>
      <c r="C96" s="39"/>
      <c r="D96" s="39"/>
      <c r="I96" s="39"/>
      <c r="J96" s="39"/>
      <c r="K96" s="39"/>
      <c r="O96" s="39"/>
    </row>
    <row r="97" spans="1:15" ht="12.75">
      <c r="A97" s="39"/>
      <c r="B97" s="39"/>
      <c r="C97" s="39"/>
      <c r="D97" s="39"/>
      <c r="I97" s="39"/>
      <c r="J97" s="39"/>
      <c r="K97" s="39"/>
      <c r="O97" s="39"/>
    </row>
    <row r="98" spans="1:15" ht="12.75">
      <c r="A98" s="39"/>
      <c r="B98" s="39"/>
      <c r="C98" s="39"/>
      <c r="D98" s="39"/>
      <c r="I98" s="39"/>
      <c r="J98" s="39"/>
      <c r="K98" s="39"/>
      <c r="O98" s="39"/>
    </row>
    <row r="99" spans="1:15" ht="12.75">
      <c r="A99" s="39"/>
      <c r="B99" s="39"/>
      <c r="C99" s="39"/>
      <c r="D99" s="39"/>
      <c r="I99" s="39"/>
      <c r="J99" s="39"/>
      <c r="K99" s="39"/>
      <c r="O99" s="39"/>
    </row>
    <row r="100" spans="1:15" ht="12.75">
      <c r="A100" s="39"/>
      <c r="B100" s="39"/>
      <c r="C100" s="39"/>
      <c r="D100" s="39"/>
      <c r="I100" s="39"/>
      <c r="J100" s="39"/>
      <c r="K100" s="39"/>
      <c r="O100" s="39"/>
    </row>
    <row r="101" spans="1:15" ht="12.75">
      <c r="A101" s="39"/>
      <c r="B101" s="39"/>
      <c r="C101" s="39"/>
      <c r="D101" s="39"/>
      <c r="I101" s="39"/>
      <c r="J101" s="39"/>
      <c r="K101" s="39"/>
      <c r="O101" s="39"/>
    </row>
    <row r="102" spans="1:15" ht="12.75">
      <c r="A102" s="39"/>
      <c r="B102" s="39"/>
      <c r="C102" s="39"/>
      <c r="D102" s="39"/>
      <c r="I102" s="39"/>
      <c r="J102" s="39"/>
      <c r="K102" s="39"/>
      <c r="O102" s="39"/>
    </row>
    <row r="103" spans="1:15" ht="12.75">
      <c r="A103" s="39"/>
      <c r="B103" s="39"/>
      <c r="C103" s="39"/>
      <c r="D103" s="39"/>
      <c r="I103" s="39"/>
      <c r="J103" s="39"/>
      <c r="K103" s="39"/>
      <c r="O103" s="39"/>
    </row>
    <row r="104" spans="1:15" ht="12.75">
      <c r="A104" s="39"/>
      <c r="B104" s="39"/>
      <c r="C104" s="39"/>
      <c r="D104" s="39"/>
      <c r="I104" s="39"/>
      <c r="J104" s="39"/>
      <c r="K104" s="39"/>
      <c r="O104" s="39"/>
    </row>
    <row r="105" spans="1:15" ht="12.75">
      <c r="A105" s="39"/>
      <c r="B105" s="39"/>
      <c r="C105" s="39"/>
      <c r="D105" s="39"/>
      <c r="I105" s="39"/>
      <c r="J105" s="39"/>
      <c r="K105" s="39"/>
      <c r="O105" s="39"/>
    </row>
    <row r="106" spans="1:15" ht="12.75">
      <c r="A106" s="39"/>
      <c r="B106" s="39"/>
      <c r="C106" s="39"/>
      <c r="D106" s="39"/>
      <c r="I106" s="39"/>
      <c r="J106" s="39"/>
      <c r="K106" s="39"/>
      <c r="O106" s="39"/>
    </row>
    <row r="107" spans="1:15" ht="12.75">
      <c r="A107" s="39"/>
      <c r="B107" s="39"/>
      <c r="C107" s="39"/>
      <c r="D107" s="39"/>
      <c r="I107" s="39"/>
      <c r="J107" s="39"/>
      <c r="K107" s="39"/>
      <c r="O107" s="39"/>
    </row>
    <row r="108" spans="1:15" ht="12.75">
      <c r="A108" s="39"/>
      <c r="B108" s="39"/>
      <c r="C108" s="39"/>
      <c r="D108" s="39"/>
      <c r="I108" s="39"/>
      <c r="J108" s="39"/>
      <c r="K108" s="39"/>
      <c r="O108" s="39"/>
    </row>
    <row r="109" spans="1:15" ht="12.75">
      <c r="A109" s="39"/>
      <c r="B109" s="39"/>
      <c r="C109" s="39"/>
      <c r="D109" s="39"/>
      <c r="I109" s="39"/>
      <c r="J109" s="39"/>
      <c r="K109" s="39"/>
      <c r="O109" s="39"/>
    </row>
    <row r="110" spans="1:15" ht="12.75">
      <c r="A110" s="39"/>
      <c r="B110" s="39"/>
      <c r="C110" s="39"/>
      <c r="D110" s="39"/>
      <c r="I110" s="39"/>
      <c r="J110" s="39"/>
      <c r="K110" s="39"/>
      <c r="O110" s="39"/>
    </row>
    <row r="111" spans="1:15" ht="12.75">
      <c r="A111" s="39"/>
      <c r="B111" s="39"/>
      <c r="C111" s="39"/>
      <c r="D111" s="39"/>
      <c r="I111" s="39"/>
      <c r="J111" s="39"/>
      <c r="K111" s="39"/>
      <c r="O111" s="39"/>
    </row>
    <row r="112" spans="1:15" ht="12.75">
      <c r="A112" s="39"/>
      <c r="B112" s="39"/>
      <c r="C112" s="39"/>
      <c r="D112" s="39"/>
      <c r="I112" s="39"/>
      <c r="J112" s="39"/>
      <c r="K112" s="39"/>
      <c r="O112" s="39"/>
    </row>
    <row r="113" spans="1:15" ht="12.75">
      <c r="A113" s="39"/>
      <c r="B113" s="39"/>
      <c r="C113" s="39"/>
      <c r="D113" s="39"/>
      <c r="I113" s="39"/>
      <c r="J113" s="39"/>
      <c r="K113" s="39"/>
      <c r="O113" s="39"/>
    </row>
    <row r="114" spans="1:15" ht="12.75">
      <c r="A114" s="39"/>
      <c r="B114" s="39"/>
      <c r="C114" s="39"/>
      <c r="D114" s="39"/>
      <c r="I114" s="39"/>
      <c r="J114" s="39"/>
      <c r="K114" s="39"/>
      <c r="O114" s="39"/>
    </row>
    <row r="115" spans="1:15" ht="12.75">
      <c r="A115" s="39"/>
      <c r="B115" s="39"/>
      <c r="C115" s="39"/>
      <c r="D115" s="39"/>
      <c r="I115" s="39"/>
      <c r="J115" s="39"/>
      <c r="K115" s="39"/>
      <c r="O115" s="39"/>
    </row>
    <row r="116" spans="1:15" ht="12.75">
      <c r="A116" s="39"/>
      <c r="B116" s="39"/>
      <c r="C116" s="39"/>
      <c r="D116" s="39"/>
      <c r="I116" s="39"/>
      <c r="J116" s="39"/>
      <c r="K116" s="39"/>
      <c r="O116" s="39"/>
    </row>
    <row r="117" spans="1:15" ht="12.75">
      <c r="A117" s="39"/>
      <c r="B117" s="39"/>
      <c r="C117" s="39"/>
      <c r="D117" s="39"/>
      <c r="I117" s="39"/>
      <c r="J117" s="39"/>
      <c r="K117" s="39"/>
      <c r="O117" s="39"/>
    </row>
    <row r="118" spans="1:15" ht="12.75">
      <c r="A118" s="39"/>
      <c r="B118" s="39"/>
      <c r="C118" s="39"/>
      <c r="D118" s="39"/>
      <c r="I118" s="39"/>
      <c r="J118" s="39"/>
      <c r="K118" s="39"/>
      <c r="O118" s="39"/>
    </row>
    <row r="119" spans="1:15" ht="12.75">
      <c r="A119" s="39"/>
      <c r="B119" s="39"/>
      <c r="C119" s="39"/>
      <c r="D119" s="39"/>
      <c r="I119" s="39"/>
      <c r="J119" s="39"/>
      <c r="K119" s="39"/>
      <c r="O119" s="39"/>
    </row>
    <row r="120" spans="1:15" ht="12.75">
      <c r="A120" s="39"/>
      <c r="B120" s="39"/>
      <c r="C120" s="39"/>
      <c r="D120" s="39"/>
      <c r="I120" s="39"/>
      <c r="J120" s="39"/>
      <c r="K120" s="39"/>
      <c r="O120" s="39"/>
    </row>
    <row r="121" spans="1:15" ht="12.75">
      <c r="A121" s="39"/>
      <c r="B121" s="39"/>
      <c r="C121" s="39"/>
      <c r="D121" s="39"/>
      <c r="I121" s="39"/>
      <c r="J121" s="39"/>
      <c r="K121" s="39"/>
      <c r="O121" s="39"/>
    </row>
    <row r="122" spans="1:15" ht="12.75">
      <c r="A122" s="39"/>
      <c r="B122" s="39"/>
      <c r="C122" s="39"/>
      <c r="D122" s="39"/>
      <c r="I122" s="39"/>
      <c r="J122" s="39"/>
      <c r="K122" s="39"/>
      <c r="O122" s="39"/>
    </row>
    <row r="123" spans="1:15" ht="12.75">
      <c r="A123" s="39"/>
      <c r="B123" s="39"/>
      <c r="C123" s="39"/>
      <c r="D123" s="39"/>
      <c r="I123" s="39"/>
      <c r="J123" s="39"/>
      <c r="K123" s="39"/>
      <c r="O123" s="39"/>
    </row>
    <row r="124" spans="1:15" ht="12.75">
      <c r="A124" s="39"/>
      <c r="B124" s="39"/>
      <c r="C124" s="39"/>
      <c r="D124" s="39"/>
      <c r="I124" s="39"/>
      <c r="J124" s="39"/>
      <c r="K124" s="39"/>
      <c r="O124" s="39"/>
    </row>
    <row r="125" spans="1:15" ht="12.75">
      <c r="A125" s="39"/>
      <c r="B125" s="39"/>
      <c r="C125" s="39"/>
      <c r="D125" s="39"/>
      <c r="I125" s="39"/>
      <c r="J125" s="39"/>
      <c r="K125" s="39"/>
      <c r="O125" s="39"/>
    </row>
    <row r="126" spans="1:15" ht="12.75">
      <c r="A126" s="39"/>
      <c r="B126" s="39"/>
      <c r="C126" s="39"/>
      <c r="D126" s="39"/>
      <c r="I126" s="39"/>
      <c r="J126" s="39"/>
      <c r="K126" s="39"/>
      <c r="O126" s="39"/>
    </row>
    <row r="127" spans="1:15" ht="12.75">
      <c r="A127" s="39"/>
      <c r="B127" s="39"/>
      <c r="C127" s="39"/>
      <c r="D127" s="39"/>
      <c r="I127" s="39"/>
      <c r="J127" s="39"/>
      <c r="K127" s="39"/>
      <c r="O127" s="39"/>
    </row>
    <row r="128" spans="1:15" ht="12.75">
      <c r="A128" s="39"/>
      <c r="B128" s="39"/>
      <c r="C128" s="39"/>
      <c r="D128" s="39"/>
      <c r="I128" s="39"/>
      <c r="J128" s="39"/>
      <c r="K128" s="39"/>
      <c r="O128" s="39"/>
    </row>
    <row r="129" spans="1:15" ht="12.75">
      <c r="A129" s="39"/>
      <c r="B129" s="39"/>
      <c r="C129" s="39"/>
      <c r="D129" s="39"/>
      <c r="I129" s="39"/>
      <c r="J129" s="39"/>
      <c r="K129" s="39"/>
      <c r="O129" s="39"/>
    </row>
    <row r="130" spans="1:15" ht="12.75">
      <c r="A130" s="39"/>
      <c r="B130" s="39"/>
      <c r="C130" s="39"/>
      <c r="D130" s="39"/>
      <c r="I130" s="39"/>
      <c r="J130" s="39"/>
      <c r="K130" s="39"/>
      <c r="O130" s="39"/>
    </row>
    <row r="131" spans="1:15" ht="12.75">
      <c r="A131" s="39"/>
      <c r="B131" s="39"/>
      <c r="C131" s="39"/>
      <c r="D131" s="39"/>
      <c r="I131" s="39"/>
      <c r="J131" s="39"/>
      <c r="K131" s="39"/>
      <c r="O131" s="39"/>
    </row>
    <row r="132" spans="1:15" ht="12.75">
      <c r="A132" s="39"/>
      <c r="B132" s="39"/>
      <c r="C132" s="39"/>
      <c r="D132" s="39"/>
      <c r="I132" s="39"/>
      <c r="J132" s="39"/>
      <c r="K132" s="39"/>
      <c r="O132" s="39"/>
    </row>
    <row r="133" spans="1:15" ht="12.75">
      <c r="A133" s="39"/>
      <c r="B133" s="39"/>
      <c r="C133" s="39"/>
      <c r="D133" s="39"/>
      <c r="I133" s="39"/>
      <c r="J133" s="39"/>
      <c r="K133" s="39"/>
      <c r="O133" s="39"/>
    </row>
    <row r="134" spans="1:15" ht="12.75">
      <c r="A134" s="39"/>
      <c r="B134" s="39"/>
      <c r="C134" s="39"/>
      <c r="D134" s="39"/>
      <c r="I134" s="39"/>
      <c r="J134" s="39"/>
      <c r="K134" s="39"/>
      <c r="O134" s="39"/>
    </row>
    <row r="135" spans="1:15" ht="12.75">
      <c r="A135" s="39"/>
      <c r="B135" s="39"/>
      <c r="C135" s="39"/>
      <c r="D135" s="39"/>
      <c r="I135" s="39"/>
      <c r="J135" s="39"/>
      <c r="K135" s="39"/>
      <c r="O135" s="39"/>
    </row>
    <row r="136" spans="1:15" ht="12.75">
      <c r="A136" s="39"/>
      <c r="B136" s="39"/>
      <c r="C136" s="39"/>
      <c r="D136" s="39"/>
      <c r="I136" s="39"/>
      <c r="J136" s="39"/>
      <c r="K136" s="39"/>
      <c r="O136" s="39"/>
    </row>
    <row r="137" spans="1:15" ht="12.75">
      <c r="A137" s="39"/>
      <c r="B137" s="39"/>
      <c r="C137" s="39"/>
      <c r="D137" s="39"/>
      <c r="I137" s="39"/>
      <c r="J137" s="39"/>
      <c r="K137" s="39"/>
      <c r="O137" s="39"/>
    </row>
    <row r="138" spans="1:15" ht="12.75">
      <c r="A138" s="39"/>
      <c r="B138" s="39"/>
      <c r="C138" s="39"/>
      <c r="D138" s="39"/>
      <c r="I138" s="39"/>
      <c r="J138" s="39"/>
      <c r="K138" s="39"/>
      <c r="O138" s="39"/>
    </row>
    <row r="139" spans="1:15" ht="12.75">
      <c r="A139" s="39"/>
      <c r="B139" s="39"/>
      <c r="C139" s="39"/>
      <c r="D139" s="39"/>
      <c r="I139" s="39"/>
      <c r="J139" s="39"/>
      <c r="K139" s="39"/>
      <c r="O139" s="39"/>
    </row>
    <row r="140" spans="1:15" ht="12.75">
      <c r="A140" s="39"/>
      <c r="B140" s="39"/>
      <c r="C140" s="39"/>
      <c r="D140" s="39"/>
      <c r="I140" s="39"/>
      <c r="J140" s="39"/>
      <c r="K140" s="39"/>
      <c r="O140" s="39"/>
    </row>
    <row r="141" spans="1:15" ht="12.75">
      <c r="A141" s="39"/>
      <c r="B141" s="39"/>
      <c r="C141" s="39"/>
      <c r="D141" s="39"/>
      <c r="I141" s="39"/>
      <c r="J141" s="39"/>
      <c r="K141" s="39"/>
      <c r="O141" s="39"/>
    </row>
    <row r="142" spans="1:15" ht="12.75">
      <c r="A142" s="39"/>
      <c r="B142" s="39"/>
      <c r="C142" s="39"/>
      <c r="D142" s="39"/>
      <c r="I142" s="39"/>
      <c r="J142" s="39"/>
      <c r="K142" s="39"/>
      <c r="O142" s="39"/>
    </row>
    <row r="143" spans="1:15" ht="12.75">
      <c r="A143" s="39"/>
      <c r="B143" s="39"/>
      <c r="C143" s="39"/>
      <c r="D143" s="39"/>
      <c r="I143" s="39"/>
      <c r="J143" s="39"/>
      <c r="K143" s="39"/>
      <c r="O143" s="39"/>
    </row>
    <row r="144" spans="1:15" ht="12.75">
      <c r="A144" s="39"/>
      <c r="B144" s="39"/>
      <c r="C144" s="39"/>
      <c r="D144" s="39"/>
      <c r="I144" s="39"/>
      <c r="J144" s="39"/>
      <c r="K144" s="39"/>
      <c r="O144" s="39"/>
    </row>
    <row r="145" spans="1:15" ht="12.75">
      <c r="A145" s="39"/>
      <c r="B145" s="39"/>
      <c r="C145" s="39"/>
      <c r="D145" s="39"/>
      <c r="I145" s="39"/>
      <c r="J145" s="39"/>
      <c r="K145" s="39"/>
      <c r="O145" s="39"/>
    </row>
    <row r="146" spans="1:15" ht="12.75">
      <c r="A146" s="39"/>
      <c r="B146" s="39"/>
      <c r="C146" s="39"/>
      <c r="D146" s="39"/>
      <c r="I146" s="39"/>
      <c r="J146" s="39"/>
      <c r="K146" s="39"/>
      <c r="O146" s="39"/>
    </row>
    <row r="147" spans="1:15" ht="12.75">
      <c r="A147" s="39"/>
      <c r="B147" s="39"/>
      <c r="C147" s="39"/>
      <c r="D147" s="39"/>
      <c r="I147" s="39"/>
      <c r="J147" s="39"/>
      <c r="K147" s="39"/>
      <c r="O147" s="39"/>
    </row>
    <row r="148" spans="1:15" ht="12.75">
      <c r="A148" s="39"/>
      <c r="B148" s="39"/>
      <c r="C148" s="39"/>
      <c r="D148" s="39"/>
      <c r="I148" s="39"/>
      <c r="J148" s="39"/>
      <c r="K148" s="39"/>
      <c r="O148" s="39"/>
    </row>
    <row r="149" spans="1:15" ht="12.75">
      <c r="A149" s="39"/>
      <c r="B149" s="39"/>
      <c r="C149" s="39"/>
      <c r="D149" s="39"/>
      <c r="I149" s="39"/>
      <c r="J149" s="39"/>
      <c r="K149" s="39"/>
      <c r="O149" s="39"/>
    </row>
    <row r="150" spans="1:15" ht="12.75">
      <c r="A150" s="39"/>
      <c r="B150" s="39"/>
      <c r="C150" s="39"/>
      <c r="D150" s="39"/>
      <c r="I150" s="39"/>
      <c r="J150" s="39"/>
      <c r="K150" s="39"/>
      <c r="O150" s="39"/>
    </row>
    <row r="151" spans="1:15" ht="12.75">
      <c r="A151" s="39"/>
      <c r="B151" s="39"/>
      <c r="C151" s="39"/>
      <c r="D151" s="39"/>
      <c r="I151" s="39"/>
      <c r="J151" s="39"/>
      <c r="K151" s="39"/>
      <c r="O151" s="39"/>
    </row>
    <row r="152" spans="1:15" ht="12.75">
      <c r="A152" s="39"/>
      <c r="B152" s="39"/>
      <c r="C152" s="39"/>
      <c r="D152" s="39"/>
      <c r="I152" s="39"/>
      <c r="J152" s="39"/>
      <c r="K152" s="39"/>
      <c r="O152" s="39"/>
    </row>
    <row r="153" spans="1:15" ht="12.75">
      <c r="A153" s="39"/>
      <c r="B153" s="39"/>
      <c r="C153" s="39"/>
      <c r="D153" s="39"/>
      <c r="I153" s="39"/>
      <c r="J153" s="39"/>
      <c r="K153" s="39"/>
      <c r="O153" s="39"/>
    </row>
    <row r="154" spans="1:15" ht="12.75">
      <c r="A154" s="39"/>
      <c r="B154" s="39"/>
      <c r="C154" s="39"/>
      <c r="D154" s="39"/>
      <c r="I154" s="39"/>
      <c r="J154" s="39"/>
      <c r="K154" s="39"/>
      <c r="O154" s="39"/>
    </row>
    <row r="155" spans="1:15" ht="12.75">
      <c r="A155" s="39"/>
      <c r="B155" s="39"/>
      <c r="C155" s="39"/>
      <c r="D155" s="39"/>
      <c r="I155" s="39"/>
      <c r="J155" s="39"/>
      <c r="K155" s="39"/>
      <c r="O155" s="39"/>
    </row>
    <row r="156" spans="1:15" ht="12.75">
      <c r="A156" s="39"/>
      <c r="B156" s="39"/>
      <c r="C156" s="39"/>
      <c r="D156" s="39"/>
      <c r="I156" s="39"/>
      <c r="J156" s="39"/>
      <c r="K156" s="39"/>
      <c r="O156" s="39"/>
    </row>
    <row r="157" spans="1:15" ht="12.75">
      <c r="A157" s="39"/>
      <c r="B157" s="39"/>
      <c r="C157" s="39"/>
      <c r="D157" s="39"/>
      <c r="I157" s="39"/>
      <c r="J157" s="39"/>
      <c r="K157" s="39"/>
      <c r="O157" s="39"/>
    </row>
    <row r="158" spans="1:15" ht="12.75">
      <c r="A158" s="39"/>
      <c r="B158" s="39"/>
      <c r="C158" s="39"/>
      <c r="D158" s="39"/>
      <c r="I158" s="39"/>
      <c r="J158" s="39"/>
      <c r="K158" s="39"/>
      <c r="O158" s="39"/>
    </row>
    <row r="159" spans="1:15" ht="12.75">
      <c r="A159" s="39"/>
      <c r="B159" s="39"/>
      <c r="C159" s="39"/>
      <c r="D159" s="39"/>
      <c r="I159" s="39"/>
      <c r="J159" s="39"/>
      <c r="K159" s="39"/>
      <c r="O159" s="39"/>
    </row>
    <row r="160" spans="1:15" ht="12.75">
      <c r="A160" s="39"/>
      <c r="B160" s="39"/>
      <c r="C160" s="39"/>
      <c r="D160" s="39"/>
      <c r="I160" s="39"/>
      <c r="J160" s="39"/>
      <c r="K160" s="39"/>
      <c r="O160" s="39"/>
    </row>
    <row r="161" spans="1:15" ht="12.75">
      <c r="A161" s="39"/>
      <c r="B161" s="39"/>
      <c r="C161" s="39"/>
      <c r="D161" s="39"/>
      <c r="I161" s="39"/>
      <c r="J161" s="39"/>
      <c r="K161" s="39"/>
      <c r="O161" s="39"/>
    </row>
    <row r="162" spans="1:15" ht="12.75">
      <c r="A162" s="39"/>
      <c r="B162" s="39"/>
      <c r="C162" s="39"/>
      <c r="D162" s="39"/>
      <c r="I162" s="39"/>
      <c r="J162" s="39"/>
      <c r="K162" s="39"/>
      <c r="O162" s="39"/>
    </row>
    <row r="163" spans="1:15" ht="12.75">
      <c r="A163" s="39"/>
      <c r="B163" s="39"/>
      <c r="C163" s="39"/>
      <c r="D163" s="39"/>
      <c r="I163" s="39"/>
      <c r="J163" s="39"/>
      <c r="K163" s="39"/>
      <c r="O163" s="39"/>
    </row>
    <row r="164" spans="1:15" ht="12.75">
      <c r="A164" s="39"/>
      <c r="B164" s="39"/>
      <c r="C164" s="39"/>
      <c r="D164" s="39"/>
      <c r="I164" s="39"/>
      <c r="J164" s="39"/>
      <c r="K164" s="39"/>
      <c r="O164" s="39"/>
    </row>
    <row r="165" spans="1:15" ht="12.75">
      <c r="A165" s="39"/>
      <c r="B165" s="39"/>
      <c r="C165" s="39"/>
      <c r="D165" s="39"/>
      <c r="I165" s="39"/>
      <c r="J165" s="39"/>
      <c r="K165" s="39"/>
      <c r="O165" s="39"/>
    </row>
    <row r="166" spans="1:15" ht="12.75">
      <c r="A166" s="39"/>
      <c r="B166" s="39"/>
      <c r="C166" s="39"/>
      <c r="D166" s="39"/>
      <c r="I166" s="39"/>
      <c r="J166" s="39"/>
      <c r="K166" s="39"/>
      <c r="O166" s="39"/>
    </row>
    <row r="167" spans="1:15" ht="12.75">
      <c r="A167" s="39"/>
      <c r="B167" s="39"/>
      <c r="C167" s="39"/>
      <c r="D167" s="39"/>
      <c r="I167" s="39"/>
      <c r="J167" s="39"/>
      <c r="K167" s="39"/>
      <c r="O167" s="39"/>
    </row>
    <row r="168" spans="1:15" ht="12.75">
      <c r="A168" s="39"/>
      <c r="B168" s="39"/>
      <c r="C168" s="39"/>
      <c r="D168" s="39"/>
      <c r="I168" s="39"/>
      <c r="J168" s="39"/>
      <c r="K168" s="39"/>
      <c r="O168" s="39"/>
    </row>
    <row r="169" spans="1:15" ht="12.75">
      <c r="A169" s="39"/>
      <c r="B169" s="39"/>
      <c r="C169" s="39"/>
      <c r="D169" s="39"/>
      <c r="I169" s="39"/>
      <c r="J169" s="39"/>
      <c r="K169" s="39"/>
      <c r="O169" s="39"/>
    </row>
    <row r="170" spans="1:15" ht="12.75">
      <c r="A170" s="39"/>
      <c r="B170" s="39"/>
      <c r="C170" s="39"/>
      <c r="D170" s="39"/>
      <c r="I170" s="39"/>
      <c r="J170" s="39"/>
      <c r="K170" s="39"/>
      <c r="O170" s="39"/>
    </row>
    <row r="171" spans="1:15" ht="12.75">
      <c r="A171" s="39"/>
      <c r="B171" s="39"/>
      <c r="C171" s="39"/>
      <c r="D171" s="39"/>
      <c r="I171" s="39"/>
      <c r="J171" s="39"/>
      <c r="K171" s="39"/>
      <c r="O171" s="39"/>
    </row>
    <row r="172" spans="1:15" ht="12.75">
      <c r="A172" s="39"/>
      <c r="B172" s="39"/>
      <c r="C172" s="39"/>
      <c r="D172" s="39"/>
      <c r="I172" s="39"/>
      <c r="J172" s="39"/>
      <c r="K172" s="39"/>
      <c r="O172" s="39"/>
    </row>
    <row r="173" spans="1:15" ht="12.75">
      <c r="A173" s="39"/>
      <c r="B173" s="39"/>
      <c r="C173" s="39"/>
      <c r="D173" s="39"/>
      <c r="I173" s="39"/>
      <c r="J173" s="39"/>
      <c r="K173" s="39"/>
      <c r="O173" s="39"/>
    </row>
    <row r="174" spans="1:15" ht="12.75">
      <c r="A174" s="39"/>
      <c r="B174" s="39"/>
      <c r="C174" s="39"/>
      <c r="D174" s="39"/>
      <c r="I174" s="39"/>
      <c r="J174" s="39"/>
      <c r="K174" s="39"/>
      <c r="O174" s="39"/>
    </row>
    <row r="175" spans="1:15" ht="12.75">
      <c r="A175" s="39"/>
      <c r="B175" s="39"/>
      <c r="C175" s="39"/>
      <c r="D175" s="39"/>
      <c r="I175" s="39"/>
      <c r="J175" s="39"/>
      <c r="K175" s="39"/>
      <c r="O175" s="39"/>
    </row>
    <row r="176" spans="1:15" ht="12.75">
      <c r="A176" s="39"/>
      <c r="B176" s="39"/>
      <c r="C176" s="39"/>
      <c r="D176" s="39"/>
      <c r="I176" s="39"/>
      <c r="J176" s="39"/>
      <c r="K176" s="39"/>
      <c r="O176" s="39"/>
    </row>
    <row r="177" spans="1:15" ht="12.75">
      <c r="A177" s="39"/>
      <c r="B177" s="39"/>
      <c r="C177" s="39"/>
      <c r="D177" s="39"/>
      <c r="I177" s="39"/>
      <c r="J177" s="39"/>
      <c r="K177" s="39"/>
      <c r="O177" s="39"/>
    </row>
    <row r="178" spans="1:15" ht="12.75">
      <c r="A178" s="39"/>
      <c r="B178" s="39"/>
      <c r="C178" s="39"/>
      <c r="D178" s="39"/>
      <c r="I178" s="39"/>
      <c r="J178" s="39"/>
      <c r="K178" s="39"/>
      <c r="O178" s="39"/>
    </row>
    <row r="179" spans="1:15" ht="12.75">
      <c r="A179" s="39"/>
      <c r="B179" s="39"/>
      <c r="C179" s="39"/>
      <c r="D179" s="39"/>
      <c r="I179" s="39"/>
      <c r="J179" s="39"/>
      <c r="K179" s="39"/>
      <c r="O179" s="39"/>
    </row>
    <row r="180" spans="1:15" ht="12.75">
      <c r="A180" s="39"/>
      <c r="B180" s="39"/>
      <c r="C180" s="39"/>
      <c r="D180" s="39"/>
      <c r="I180" s="39"/>
      <c r="J180" s="39"/>
      <c r="K180" s="39"/>
      <c r="O180" s="39"/>
    </row>
    <row r="181" spans="1:15" ht="12.75">
      <c r="A181" s="39"/>
      <c r="B181" s="39"/>
      <c r="C181" s="39"/>
      <c r="D181" s="39"/>
      <c r="I181" s="39"/>
      <c r="J181" s="39"/>
      <c r="K181" s="39"/>
      <c r="O181" s="39"/>
    </row>
    <row r="182" spans="1:15" ht="12.75">
      <c r="A182" s="39"/>
      <c r="B182" s="39"/>
      <c r="C182" s="39"/>
      <c r="D182" s="39"/>
      <c r="I182" s="39"/>
      <c r="J182" s="39"/>
      <c r="K182" s="39"/>
      <c r="O182" s="39"/>
    </row>
    <row r="183" spans="1:15" ht="12.75">
      <c r="A183" s="39"/>
      <c r="B183" s="39"/>
      <c r="C183" s="39"/>
      <c r="D183" s="39"/>
      <c r="I183" s="39"/>
      <c r="J183" s="39"/>
      <c r="K183" s="39"/>
      <c r="O183" s="39"/>
    </row>
    <row r="184" spans="1:15" ht="12.75">
      <c r="A184" s="39"/>
      <c r="B184" s="39"/>
      <c r="C184" s="39"/>
      <c r="D184" s="39"/>
      <c r="I184" s="39"/>
      <c r="J184" s="39"/>
      <c r="K184" s="39"/>
      <c r="O184" s="39"/>
    </row>
    <row r="185" spans="1:15" ht="12.75">
      <c r="A185" s="39"/>
      <c r="B185" s="39"/>
      <c r="C185" s="39"/>
      <c r="D185" s="39"/>
      <c r="I185" s="39"/>
      <c r="J185" s="39"/>
      <c r="K185" s="39"/>
      <c r="O185" s="39"/>
    </row>
    <row r="186" spans="1:15" ht="12.75">
      <c r="A186" s="39"/>
      <c r="B186" s="39"/>
      <c r="C186" s="39"/>
      <c r="D186" s="39"/>
      <c r="I186" s="39"/>
      <c r="J186" s="39"/>
      <c r="K186" s="39"/>
      <c r="O186" s="39"/>
    </row>
    <row r="187" spans="1:15" ht="12.75">
      <c r="A187" s="39"/>
      <c r="B187" s="39"/>
      <c r="C187" s="39"/>
      <c r="D187" s="39"/>
      <c r="I187" s="39"/>
      <c r="J187" s="39"/>
      <c r="K187" s="39"/>
      <c r="O187" s="39"/>
    </row>
    <row r="188" spans="1:15" ht="12.75">
      <c r="A188" s="39"/>
      <c r="B188" s="39"/>
      <c r="C188" s="39"/>
      <c r="D188" s="39"/>
      <c r="I188" s="39"/>
      <c r="J188" s="39"/>
      <c r="K188" s="39"/>
      <c r="O188" s="39"/>
    </row>
    <row r="189" spans="1:15" ht="12.75">
      <c r="A189" s="39"/>
      <c r="B189" s="39"/>
      <c r="C189" s="39"/>
      <c r="D189" s="39"/>
      <c r="I189" s="39"/>
      <c r="J189" s="39"/>
      <c r="K189" s="39"/>
      <c r="O189" s="39"/>
    </row>
    <row r="190" spans="1:15" ht="12.75">
      <c r="A190" s="39"/>
      <c r="B190" s="39"/>
      <c r="C190" s="39"/>
      <c r="D190" s="39"/>
      <c r="I190" s="39"/>
      <c r="J190" s="39"/>
      <c r="K190" s="39"/>
      <c r="O190" s="39"/>
    </row>
    <row r="191" spans="1:15" ht="12.75">
      <c r="A191" s="39"/>
      <c r="B191" s="39"/>
      <c r="C191" s="39"/>
      <c r="D191" s="39"/>
      <c r="I191" s="39"/>
      <c r="J191" s="39"/>
      <c r="K191" s="39"/>
      <c r="O191" s="39"/>
    </row>
    <row r="192" spans="1:15" ht="12.75">
      <c r="A192" s="39"/>
      <c r="B192" s="39"/>
      <c r="C192" s="39"/>
      <c r="D192" s="39"/>
      <c r="I192" s="39"/>
      <c r="J192" s="39"/>
      <c r="K192" s="39"/>
      <c r="O192" s="39"/>
    </row>
    <row r="193" spans="1:15" ht="12.75">
      <c r="A193" s="39"/>
      <c r="B193" s="39"/>
      <c r="C193" s="39"/>
      <c r="D193" s="39"/>
      <c r="I193" s="39"/>
      <c r="J193" s="39"/>
      <c r="K193" s="39"/>
      <c r="O193" s="39"/>
    </row>
    <row r="194" spans="1:15" ht="12.75">
      <c r="A194" s="39"/>
      <c r="B194" s="39"/>
      <c r="C194" s="39"/>
      <c r="D194" s="39"/>
      <c r="I194" s="39"/>
      <c r="J194" s="39"/>
      <c r="K194" s="39"/>
      <c r="O194" s="39"/>
    </row>
    <row r="195" spans="1:15" ht="12.75">
      <c r="A195" s="39"/>
      <c r="B195" s="39"/>
      <c r="C195" s="39"/>
      <c r="D195" s="39"/>
      <c r="I195" s="39"/>
      <c r="J195" s="39"/>
      <c r="K195" s="39"/>
      <c r="O195" s="39"/>
    </row>
    <row r="196" spans="1:15" ht="12.75">
      <c r="A196" s="39"/>
      <c r="B196" s="39"/>
      <c r="C196" s="39"/>
      <c r="D196" s="39"/>
      <c r="I196" s="39"/>
      <c r="J196" s="39"/>
      <c r="K196" s="39"/>
      <c r="O196" s="39"/>
    </row>
    <row r="197" spans="1:15" ht="12.75">
      <c r="A197" s="39"/>
      <c r="B197" s="39"/>
      <c r="C197" s="39"/>
      <c r="D197" s="39"/>
      <c r="I197" s="39"/>
      <c r="J197" s="39"/>
      <c r="K197" s="39"/>
      <c r="O197" s="39"/>
    </row>
    <row r="198" spans="1:15" ht="12.75">
      <c r="A198" s="39"/>
      <c r="B198" s="39"/>
      <c r="C198" s="39"/>
      <c r="D198" s="39"/>
      <c r="I198" s="39"/>
      <c r="J198" s="39"/>
      <c r="K198" s="39"/>
      <c r="O198" s="39"/>
    </row>
    <row r="199" spans="1:15" ht="12.75">
      <c r="A199" s="39"/>
      <c r="B199" s="39"/>
      <c r="C199" s="39"/>
      <c r="D199" s="39"/>
      <c r="I199" s="39"/>
      <c r="J199" s="39"/>
      <c r="K199" s="39"/>
      <c r="O199" s="39"/>
    </row>
    <row r="200" spans="1:15" ht="12.75">
      <c r="A200" s="39"/>
      <c r="B200" s="39"/>
      <c r="C200" s="39"/>
      <c r="D200" s="39"/>
      <c r="I200" s="39"/>
      <c r="J200" s="39"/>
      <c r="K200" s="39"/>
      <c r="O200" s="39"/>
    </row>
    <row r="201" spans="1:15" ht="12.75">
      <c r="A201" s="39"/>
      <c r="B201" s="39"/>
      <c r="C201" s="39"/>
      <c r="D201" s="39"/>
      <c r="I201" s="39"/>
      <c r="J201" s="39"/>
      <c r="K201" s="39"/>
      <c r="O201" s="39"/>
    </row>
    <row r="202" spans="1:15" ht="12.75">
      <c r="A202" s="39"/>
      <c r="B202" s="39"/>
      <c r="C202" s="39"/>
      <c r="D202" s="39"/>
      <c r="I202" s="39"/>
      <c r="J202" s="39"/>
      <c r="K202" s="39"/>
      <c r="O202" s="39"/>
    </row>
    <row r="203" spans="1:15" ht="12.75">
      <c r="A203" s="39"/>
      <c r="B203" s="39"/>
      <c r="C203" s="39"/>
      <c r="D203" s="39"/>
      <c r="I203" s="39"/>
      <c r="J203" s="39"/>
      <c r="K203" s="39"/>
      <c r="O203" s="39"/>
    </row>
    <row r="204" spans="1:15" ht="12.75">
      <c r="A204" s="39"/>
      <c r="B204" s="39"/>
      <c r="C204" s="39"/>
      <c r="D204" s="39"/>
      <c r="I204" s="39"/>
      <c r="J204" s="39"/>
      <c r="K204" s="39"/>
      <c r="O204" s="39"/>
    </row>
    <row r="205" spans="1:15" ht="12.75">
      <c r="A205" s="39"/>
      <c r="B205" s="39"/>
      <c r="C205" s="39"/>
      <c r="D205" s="39"/>
      <c r="I205" s="39"/>
      <c r="J205" s="39"/>
      <c r="K205" s="39"/>
      <c r="O205" s="39"/>
    </row>
    <row r="206" spans="1:15" ht="12.75">
      <c r="A206" s="39"/>
      <c r="B206" s="39"/>
      <c r="C206" s="39"/>
      <c r="D206" s="39"/>
      <c r="I206" s="39"/>
      <c r="J206" s="39"/>
      <c r="K206" s="39"/>
      <c r="O206" s="39"/>
    </row>
    <row r="207" spans="1:15" ht="12.75">
      <c r="A207" s="39"/>
      <c r="B207" s="39"/>
      <c r="C207" s="39"/>
      <c r="D207" s="39"/>
      <c r="I207" s="39"/>
      <c r="J207" s="39"/>
      <c r="K207" s="39"/>
      <c r="O207" s="39"/>
    </row>
    <row r="208" spans="1:15" ht="12.75">
      <c r="A208" s="39"/>
      <c r="B208" s="39"/>
      <c r="C208" s="39"/>
      <c r="D208" s="39"/>
      <c r="I208" s="39"/>
      <c r="J208" s="39"/>
      <c r="K208" s="39"/>
      <c r="O208" s="39"/>
    </row>
    <row r="209" spans="1:15" ht="12.75">
      <c r="A209" s="39"/>
      <c r="B209" s="39"/>
      <c r="C209" s="39"/>
      <c r="D209" s="39"/>
      <c r="I209" s="39"/>
      <c r="J209" s="39"/>
      <c r="K209" s="39"/>
      <c r="O209" s="39"/>
    </row>
    <row r="210" spans="1:15" ht="12.75">
      <c r="A210" s="39"/>
      <c r="B210" s="39"/>
      <c r="C210" s="39"/>
      <c r="D210" s="39"/>
      <c r="I210" s="39"/>
      <c r="J210" s="39"/>
      <c r="K210" s="39"/>
      <c r="O210" s="39"/>
    </row>
    <row r="211" spans="1:15" ht="12.75">
      <c r="A211" s="39"/>
      <c r="B211" s="39"/>
      <c r="C211" s="39"/>
      <c r="D211" s="39"/>
      <c r="I211" s="39"/>
      <c r="J211" s="39"/>
      <c r="K211" s="39"/>
      <c r="O211" s="39"/>
    </row>
    <row r="212" spans="1:15" ht="12.75">
      <c r="A212" s="39"/>
      <c r="B212" s="39"/>
      <c r="C212" s="39"/>
      <c r="D212" s="39"/>
      <c r="I212" s="39"/>
      <c r="J212" s="39"/>
      <c r="K212" s="39"/>
      <c r="O212" s="39"/>
    </row>
    <row r="213" spans="1:15" ht="12.75">
      <c r="A213" s="39"/>
      <c r="B213" s="39"/>
      <c r="C213" s="39"/>
      <c r="D213" s="39"/>
      <c r="I213" s="39"/>
      <c r="J213" s="39"/>
      <c r="K213" s="39"/>
      <c r="O213" s="39"/>
    </row>
    <row r="214" spans="1:15" ht="12.75">
      <c r="A214" s="39"/>
      <c r="B214" s="39"/>
      <c r="C214" s="39"/>
      <c r="D214" s="39"/>
      <c r="I214" s="39"/>
      <c r="J214" s="39"/>
      <c r="K214" s="39"/>
      <c r="O214" s="39"/>
    </row>
    <row r="215" spans="1:15" ht="12.75">
      <c r="A215" s="39"/>
      <c r="B215" s="39"/>
      <c r="C215" s="39"/>
      <c r="D215" s="39"/>
      <c r="I215" s="39"/>
      <c r="J215" s="39"/>
      <c r="K215" s="39"/>
      <c r="O215" s="39"/>
    </row>
    <row r="216" spans="1:15" ht="12.75">
      <c r="A216" s="39"/>
      <c r="B216" s="39"/>
      <c r="C216" s="39"/>
      <c r="D216" s="39"/>
      <c r="I216" s="39"/>
      <c r="J216" s="39"/>
      <c r="K216" s="39"/>
      <c r="O216" s="39"/>
    </row>
    <row r="217" spans="1:15" ht="12.75">
      <c r="A217" s="39"/>
      <c r="B217" s="39"/>
      <c r="C217" s="39"/>
      <c r="D217" s="39"/>
      <c r="I217" s="39"/>
      <c r="J217" s="39"/>
      <c r="K217" s="39"/>
      <c r="O217" s="39"/>
    </row>
    <row r="218" spans="1:15" ht="12.75">
      <c r="A218" s="39"/>
      <c r="B218" s="39"/>
      <c r="C218" s="39"/>
      <c r="D218" s="39"/>
      <c r="I218" s="39"/>
      <c r="J218" s="39"/>
      <c r="K218" s="39"/>
      <c r="O218" s="39"/>
    </row>
    <row r="219" spans="1:15" ht="12.75">
      <c r="A219" s="39"/>
      <c r="B219" s="39"/>
      <c r="C219" s="39"/>
      <c r="D219" s="39"/>
      <c r="I219" s="39"/>
      <c r="J219" s="39"/>
      <c r="K219" s="39"/>
      <c r="O219" s="39"/>
    </row>
    <row r="220" spans="1:15" ht="12.75">
      <c r="A220" s="39"/>
      <c r="B220" s="39"/>
      <c r="C220" s="39"/>
      <c r="D220" s="39"/>
      <c r="I220" s="39"/>
      <c r="J220" s="39"/>
      <c r="K220" s="39"/>
      <c r="O220" s="39"/>
    </row>
    <row r="221" spans="1:15" ht="12.75">
      <c r="A221" s="39"/>
      <c r="B221" s="39"/>
      <c r="C221" s="39"/>
      <c r="D221" s="39"/>
      <c r="I221" s="39"/>
      <c r="J221" s="39"/>
      <c r="K221" s="39"/>
      <c r="O221" s="39"/>
    </row>
    <row r="222" spans="1:15" ht="12.75">
      <c r="A222" s="39"/>
      <c r="B222" s="39"/>
      <c r="C222" s="39"/>
      <c r="D222" s="39"/>
      <c r="I222" s="39"/>
      <c r="J222" s="39"/>
      <c r="K222" s="39"/>
      <c r="O222" s="39"/>
    </row>
    <row r="223" spans="1:15" ht="12.75">
      <c r="A223" s="39"/>
      <c r="B223" s="39"/>
      <c r="C223" s="39"/>
      <c r="D223" s="39"/>
      <c r="I223" s="39"/>
      <c r="J223" s="39"/>
      <c r="K223" s="39"/>
      <c r="O223" s="39"/>
    </row>
    <row r="224" spans="1:15" ht="12.75">
      <c r="A224" s="39"/>
      <c r="B224" s="39"/>
      <c r="C224" s="39"/>
      <c r="D224" s="39"/>
      <c r="I224" s="39"/>
      <c r="J224" s="39"/>
      <c r="K224" s="39"/>
      <c r="O224" s="39"/>
    </row>
    <row r="225" spans="1:15" ht="12.75">
      <c r="A225" s="39"/>
      <c r="B225" s="39"/>
      <c r="C225" s="39"/>
      <c r="D225" s="39"/>
      <c r="I225" s="39"/>
      <c r="J225" s="39"/>
      <c r="K225" s="39"/>
      <c r="O225" s="39"/>
    </row>
    <row r="226" spans="1:15" ht="12.75">
      <c r="A226" s="39"/>
      <c r="B226" s="39"/>
      <c r="C226" s="39"/>
      <c r="D226" s="39"/>
      <c r="I226" s="39"/>
      <c r="J226" s="39"/>
      <c r="K226" s="39"/>
      <c r="O226" s="39"/>
    </row>
    <row r="227" spans="1:15" ht="12.75">
      <c r="A227" s="39"/>
      <c r="B227" s="39"/>
      <c r="C227" s="39"/>
      <c r="D227" s="39"/>
      <c r="I227" s="39"/>
      <c r="J227" s="39"/>
      <c r="K227" s="39"/>
      <c r="O227" s="39"/>
    </row>
    <row r="228" spans="1:15" ht="12.75">
      <c r="A228" s="39"/>
      <c r="B228" s="39"/>
      <c r="C228" s="39"/>
      <c r="D228" s="39"/>
      <c r="I228" s="39"/>
      <c r="J228" s="39"/>
      <c r="K228" s="39"/>
      <c r="O228" s="39"/>
    </row>
    <row r="229" spans="1:15" ht="12.75">
      <c r="A229" s="39"/>
      <c r="B229" s="39"/>
      <c r="C229" s="39"/>
      <c r="D229" s="39"/>
      <c r="I229" s="39"/>
      <c r="J229" s="39"/>
      <c r="K229" s="39"/>
      <c r="O229" s="39"/>
    </row>
    <row r="230" spans="1:15" ht="12.75">
      <c r="A230" s="39"/>
      <c r="B230" s="39"/>
      <c r="C230" s="39"/>
      <c r="D230" s="39"/>
      <c r="I230" s="39"/>
      <c r="J230" s="39"/>
      <c r="K230" s="39"/>
      <c r="O230" s="39"/>
    </row>
    <row r="231" spans="1:15" ht="12.75">
      <c r="A231" s="39"/>
      <c r="B231" s="39"/>
      <c r="C231" s="39"/>
      <c r="D231" s="39"/>
      <c r="I231" s="39"/>
      <c r="J231" s="39"/>
      <c r="K231" s="39"/>
      <c r="O231" s="39"/>
    </row>
    <row r="232" spans="1:15" ht="12.75">
      <c r="A232" s="39"/>
      <c r="B232" s="39"/>
      <c r="C232" s="39"/>
      <c r="D232" s="39"/>
      <c r="I232" s="39"/>
      <c r="J232" s="39"/>
      <c r="K232" s="39"/>
      <c r="O232" s="39"/>
    </row>
    <row r="233" spans="1:15" ht="12.75">
      <c r="A233" s="39"/>
      <c r="B233" s="39"/>
      <c r="C233" s="39"/>
      <c r="D233" s="39"/>
      <c r="I233" s="39"/>
      <c r="J233" s="39"/>
      <c r="K233" s="39"/>
      <c r="O233" s="39"/>
    </row>
    <row r="234" spans="1:15" ht="12.75">
      <c r="A234" s="39"/>
      <c r="B234" s="39"/>
      <c r="C234" s="39"/>
      <c r="D234" s="39"/>
      <c r="I234" s="39"/>
      <c r="J234" s="39"/>
      <c r="K234" s="39"/>
      <c r="O234" s="39"/>
    </row>
    <row r="235" spans="1:15" ht="12.75">
      <c r="A235" s="39"/>
      <c r="B235" s="39"/>
      <c r="C235" s="39"/>
      <c r="D235" s="39"/>
      <c r="I235" s="39"/>
      <c r="J235" s="39"/>
      <c r="K235" s="39"/>
      <c r="O235" s="39"/>
    </row>
    <row r="236" spans="1:15" ht="12.75">
      <c r="A236" s="39"/>
      <c r="B236" s="39"/>
      <c r="C236" s="39"/>
      <c r="D236" s="39"/>
      <c r="I236" s="39"/>
      <c r="J236" s="39"/>
      <c r="K236" s="39"/>
      <c r="O236" s="39"/>
    </row>
    <row r="237" spans="1:15" ht="12.75">
      <c r="A237" s="39"/>
      <c r="B237" s="39"/>
      <c r="C237" s="39"/>
      <c r="D237" s="39"/>
      <c r="I237" s="39"/>
      <c r="J237" s="39"/>
      <c r="K237" s="39"/>
      <c r="O237" s="39"/>
    </row>
    <row r="238" spans="1:15" ht="12.75">
      <c r="A238" s="39"/>
      <c r="B238" s="39"/>
      <c r="C238" s="39"/>
      <c r="D238" s="39"/>
      <c r="I238" s="39"/>
      <c r="J238" s="39"/>
      <c r="K238" s="39"/>
      <c r="O238" s="39"/>
    </row>
    <row r="239" spans="1:15" ht="12.75">
      <c r="A239" s="39"/>
      <c r="B239" s="39"/>
      <c r="C239" s="39"/>
      <c r="D239" s="39"/>
      <c r="I239" s="39"/>
      <c r="J239" s="39"/>
      <c r="K239" s="39"/>
      <c r="O239" s="39"/>
    </row>
    <row r="240" spans="1:15" ht="12.75">
      <c r="A240" s="39"/>
      <c r="B240" s="39"/>
      <c r="C240" s="39"/>
      <c r="D240" s="39"/>
      <c r="I240" s="39"/>
      <c r="J240" s="39"/>
      <c r="K240" s="39"/>
      <c r="O240" s="39"/>
    </row>
    <row r="241" spans="1:15" ht="12.75">
      <c r="A241" s="39"/>
      <c r="B241" s="39"/>
      <c r="C241" s="39"/>
      <c r="D241" s="39"/>
      <c r="I241" s="39"/>
      <c r="J241" s="39"/>
      <c r="K241" s="39"/>
      <c r="O241" s="39"/>
    </row>
    <row r="242" spans="1:15" ht="12.75">
      <c r="A242" s="39"/>
      <c r="B242" s="39"/>
      <c r="C242" s="39"/>
      <c r="D242" s="39"/>
      <c r="I242" s="39"/>
      <c r="J242" s="39"/>
      <c r="K242" s="39"/>
      <c r="O242" s="39"/>
    </row>
    <row r="243" spans="1:15" ht="12.75">
      <c r="A243" s="39"/>
      <c r="B243" s="39"/>
      <c r="C243" s="39"/>
      <c r="D243" s="39"/>
      <c r="I243" s="39"/>
      <c r="J243" s="39"/>
      <c r="K243" s="39"/>
      <c r="O243" s="39"/>
    </row>
    <row r="244" spans="1:15" ht="12.75">
      <c r="A244" s="39"/>
      <c r="B244" s="39"/>
      <c r="C244" s="39"/>
      <c r="D244" s="39"/>
      <c r="I244" s="39"/>
      <c r="J244" s="39"/>
      <c r="K244" s="39"/>
      <c r="O244" s="39"/>
    </row>
    <row r="245" spans="1:15" ht="12.75">
      <c r="A245" s="39"/>
      <c r="B245" s="39"/>
      <c r="C245" s="39"/>
      <c r="D245" s="39"/>
      <c r="I245" s="39"/>
      <c r="J245" s="39"/>
      <c r="K245" s="39"/>
      <c r="O245" s="39"/>
    </row>
    <row r="246" spans="1:15" ht="12.75">
      <c r="A246" s="39"/>
      <c r="B246" s="39"/>
      <c r="C246" s="39"/>
      <c r="D246" s="39"/>
      <c r="I246" s="39"/>
      <c r="J246" s="39"/>
      <c r="K246" s="39"/>
      <c r="O246" s="39"/>
    </row>
    <row r="247" spans="1:15" ht="12.75">
      <c r="A247" s="39"/>
      <c r="B247" s="39"/>
      <c r="C247" s="39"/>
      <c r="D247" s="39"/>
      <c r="I247" s="39"/>
      <c r="J247" s="39"/>
      <c r="K247" s="39"/>
      <c r="O247" s="39"/>
    </row>
    <row r="248" spans="1:15" ht="12.75">
      <c r="A248" s="39"/>
      <c r="B248" s="39"/>
      <c r="C248" s="39"/>
      <c r="D248" s="39"/>
      <c r="I248" s="39"/>
      <c r="J248" s="39"/>
      <c r="K248" s="39"/>
      <c r="O248" s="39"/>
    </row>
    <row r="249" spans="1:15" ht="12.75">
      <c r="A249" s="39"/>
      <c r="B249" s="39"/>
      <c r="C249" s="39"/>
      <c r="D249" s="39"/>
      <c r="I249" s="39"/>
      <c r="J249" s="39"/>
      <c r="K249" s="39"/>
      <c r="O249" s="39"/>
    </row>
    <row r="250" spans="1:15" ht="12.75">
      <c r="A250" s="39"/>
      <c r="B250" s="39"/>
      <c r="C250" s="39"/>
      <c r="D250" s="39"/>
      <c r="I250" s="39"/>
      <c r="J250" s="39"/>
      <c r="K250" s="39"/>
      <c r="O250" s="39"/>
    </row>
    <row r="251" spans="1:15" ht="12.75">
      <c r="A251" s="39"/>
      <c r="B251" s="39"/>
      <c r="C251" s="39"/>
      <c r="D251" s="39"/>
      <c r="I251" s="39"/>
      <c r="J251" s="39"/>
      <c r="K251" s="39"/>
      <c r="O251" s="39"/>
    </row>
    <row r="252" spans="1:15" ht="12.75">
      <c r="A252" s="39"/>
      <c r="B252" s="39"/>
      <c r="C252" s="39"/>
      <c r="D252" s="39"/>
      <c r="I252" s="39"/>
      <c r="J252" s="39"/>
      <c r="K252" s="39"/>
      <c r="O252" s="39"/>
    </row>
    <row r="253" spans="1:15" ht="12.75">
      <c r="A253" s="39"/>
      <c r="B253" s="39"/>
      <c r="C253" s="39"/>
      <c r="D253" s="39"/>
      <c r="I253" s="39"/>
      <c r="J253" s="39"/>
      <c r="K253" s="39"/>
      <c r="O253" s="39"/>
    </row>
    <row r="254" spans="1:15" ht="12.75">
      <c r="A254" s="39"/>
      <c r="B254" s="39"/>
      <c r="C254" s="39"/>
      <c r="D254" s="39"/>
      <c r="I254" s="39"/>
      <c r="J254" s="39"/>
      <c r="K254" s="39"/>
      <c r="O254" s="39"/>
    </row>
    <row r="255" spans="1:15" ht="12.75">
      <c r="A255" s="39"/>
      <c r="B255" s="39"/>
      <c r="C255" s="39"/>
      <c r="D255" s="39"/>
      <c r="I255" s="39"/>
      <c r="J255" s="39"/>
      <c r="K255" s="39"/>
      <c r="O255" s="39"/>
    </row>
    <row r="256" spans="1:15" ht="12.75">
      <c r="A256" s="39"/>
      <c r="B256" s="39"/>
      <c r="C256" s="39"/>
      <c r="D256" s="39"/>
      <c r="I256" s="39"/>
      <c r="J256" s="39"/>
      <c r="K256" s="39"/>
      <c r="O256" s="39"/>
    </row>
    <row r="257" spans="1:15" ht="12.75">
      <c r="A257" s="39"/>
      <c r="B257" s="39"/>
      <c r="C257" s="39"/>
      <c r="D257" s="39"/>
      <c r="I257" s="39"/>
      <c r="J257" s="39"/>
      <c r="K257" s="39"/>
      <c r="O257" s="39"/>
    </row>
    <row r="258" spans="1:15" ht="12.75">
      <c r="A258" s="39"/>
      <c r="B258" s="39"/>
      <c r="C258" s="39"/>
      <c r="D258" s="39"/>
      <c r="I258" s="39"/>
      <c r="J258" s="39"/>
      <c r="K258" s="39"/>
      <c r="O258" s="39"/>
    </row>
    <row r="259" spans="1:15" ht="12.75">
      <c r="A259" s="39"/>
      <c r="B259" s="39"/>
      <c r="C259" s="39"/>
      <c r="D259" s="39"/>
      <c r="I259" s="39"/>
      <c r="J259" s="39"/>
      <c r="K259" s="39"/>
      <c r="O259" s="39"/>
    </row>
    <row r="260" spans="1:15" ht="12.75">
      <c r="A260" s="39"/>
      <c r="B260" s="39"/>
      <c r="C260" s="39"/>
      <c r="D260" s="39"/>
      <c r="I260" s="39"/>
      <c r="J260" s="39"/>
      <c r="K260" s="39"/>
      <c r="O260" s="39"/>
    </row>
    <row r="261" spans="1:15" ht="12.75">
      <c r="A261" s="39"/>
      <c r="B261" s="39"/>
      <c r="C261" s="39"/>
      <c r="D261" s="39"/>
      <c r="I261" s="39"/>
      <c r="J261" s="39"/>
      <c r="K261" s="39"/>
      <c r="O261" s="39"/>
    </row>
    <row r="262" spans="1:15" ht="12.75">
      <c r="A262" s="39"/>
      <c r="B262" s="39"/>
      <c r="C262" s="39"/>
      <c r="D262" s="39"/>
      <c r="I262" s="39"/>
      <c r="J262" s="39"/>
      <c r="K262" s="39"/>
      <c r="O262" s="39"/>
    </row>
    <row r="263" spans="1:15" ht="12.75">
      <c r="A263" s="39"/>
      <c r="B263" s="39"/>
      <c r="C263" s="39"/>
      <c r="D263" s="39"/>
      <c r="I263" s="39"/>
      <c r="J263" s="39"/>
      <c r="K263" s="39"/>
      <c r="O263" s="39"/>
    </row>
    <row r="264" spans="1:15" ht="12.75">
      <c r="A264" s="39"/>
      <c r="B264" s="39"/>
      <c r="C264" s="39"/>
      <c r="D264" s="39"/>
      <c r="I264" s="39"/>
      <c r="J264" s="39"/>
      <c r="K264" s="39"/>
      <c r="O264" s="39"/>
    </row>
    <row r="265" spans="1:15" ht="12.75">
      <c r="A265" s="39"/>
      <c r="B265" s="39"/>
      <c r="C265" s="39"/>
      <c r="D265" s="39"/>
      <c r="I265" s="39"/>
      <c r="J265" s="39"/>
      <c r="K265" s="39"/>
      <c r="O265" s="39"/>
    </row>
    <row r="266" spans="1:15" ht="12.75">
      <c r="A266" s="39"/>
      <c r="B266" s="39"/>
      <c r="C266" s="39"/>
      <c r="D266" s="39"/>
      <c r="I266" s="39"/>
      <c r="J266" s="39"/>
      <c r="K266" s="39"/>
      <c r="O266" s="39"/>
    </row>
    <row r="267" spans="1:15" ht="12.75">
      <c r="A267" s="39"/>
      <c r="B267" s="39"/>
      <c r="C267" s="39"/>
      <c r="D267" s="39"/>
      <c r="I267" s="39"/>
      <c r="J267" s="39"/>
      <c r="K267" s="39"/>
      <c r="O267" s="39"/>
    </row>
    <row r="268" spans="1:15" ht="12.75">
      <c r="A268" s="39"/>
      <c r="B268" s="39"/>
      <c r="C268" s="39"/>
      <c r="D268" s="39"/>
      <c r="I268" s="39"/>
      <c r="J268" s="39"/>
      <c r="K268" s="39"/>
      <c r="O268" s="39"/>
    </row>
    <row r="269" spans="1:15" ht="12.75">
      <c r="A269" s="39"/>
      <c r="B269" s="39"/>
      <c r="C269" s="39"/>
      <c r="D269" s="39"/>
      <c r="I269" s="39"/>
      <c r="J269" s="39"/>
      <c r="K269" s="39"/>
      <c r="O269" s="39"/>
    </row>
    <row r="270" spans="1:15" ht="12.75">
      <c r="A270" s="39"/>
      <c r="B270" s="39"/>
      <c r="C270" s="39"/>
      <c r="D270" s="39"/>
      <c r="I270" s="39"/>
      <c r="J270" s="39"/>
      <c r="K270" s="39"/>
      <c r="O270" s="39"/>
    </row>
    <row r="271" spans="1:15" ht="12.75">
      <c r="A271" s="39"/>
      <c r="B271" s="39"/>
      <c r="C271" s="39"/>
      <c r="D271" s="39"/>
      <c r="I271" s="39"/>
      <c r="J271" s="39"/>
      <c r="K271" s="39"/>
      <c r="O271" s="39"/>
    </row>
    <row r="272" spans="1:15" ht="12.75">
      <c r="A272" s="39"/>
      <c r="B272" s="39"/>
      <c r="C272" s="39"/>
      <c r="D272" s="39"/>
      <c r="I272" s="39"/>
      <c r="J272" s="39"/>
      <c r="K272" s="39"/>
      <c r="O272" s="39"/>
    </row>
    <row r="273" spans="1:15" ht="12.75">
      <c r="A273" s="39"/>
      <c r="B273" s="39"/>
      <c r="C273" s="39"/>
      <c r="D273" s="39"/>
      <c r="I273" s="39"/>
      <c r="J273" s="39"/>
      <c r="K273" s="39"/>
      <c r="O273" s="39"/>
    </row>
    <row r="274" spans="1:15" ht="12.75">
      <c r="A274" s="39"/>
      <c r="B274" s="39"/>
      <c r="C274" s="39"/>
      <c r="D274" s="39"/>
      <c r="I274" s="39"/>
      <c r="J274" s="39"/>
      <c r="K274" s="39"/>
      <c r="O274" s="39"/>
    </row>
    <row r="275" spans="1:15" ht="12.75">
      <c r="A275" s="39"/>
      <c r="B275" s="39"/>
      <c r="C275" s="39"/>
      <c r="D275" s="39"/>
      <c r="I275" s="39"/>
      <c r="J275" s="39"/>
      <c r="K275" s="39"/>
      <c r="O275" s="39"/>
    </row>
    <row r="276" spans="1:15" ht="12.75">
      <c r="A276" s="39"/>
      <c r="B276" s="39"/>
      <c r="C276" s="39"/>
      <c r="D276" s="39"/>
      <c r="I276" s="39"/>
      <c r="J276" s="39"/>
      <c r="K276" s="39"/>
      <c r="O276" s="39"/>
    </row>
    <row r="277" spans="1:15" ht="12.75">
      <c r="A277" s="39"/>
      <c r="B277" s="39"/>
      <c r="C277" s="39"/>
      <c r="D277" s="39"/>
      <c r="I277" s="39"/>
      <c r="J277" s="39"/>
      <c r="K277" s="39"/>
      <c r="O277" s="39"/>
    </row>
    <row r="278" spans="1:15" ht="12.75">
      <c r="A278" s="39"/>
      <c r="B278" s="39"/>
      <c r="C278" s="39"/>
      <c r="D278" s="39"/>
      <c r="I278" s="39"/>
      <c r="J278" s="39"/>
      <c r="K278" s="39"/>
      <c r="O278" s="39"/>
    </row>
    <row r="279" spans="1:15" ht="12.75">
      <c r="A279" s="39"/>
      <c r="B279" s="39"/>
      <c r="C279" s="39"/>
      <c r="D279" s="39"/>
      <c r="I279" s="39"/>
      <c r="J279" s="39"/>
      <c r="K279" s="39"/>
      <c r="O279" s="39"/>
    </row>
    <row r="280" spans="1:15" ht="12.75">
      <c r="A280" s="39"/>
      <c r="B280" s="39"/>
      <c r="C280" s="39"/>
      <c r="D280" s="39"/>
      <c r="I280" s="39"/>
      <c r="J280" s="39"/>
      <c r="K280" s="39"/>
      <c r="O280" s="39"/>
    </row>
    <row r="281" spans="1:15" ht="12.75">
      <c r="A281" s="39"/>
      <c r="B281" s="39"/>
      <c r="C281" s="39"/>
      <c r="D281" s="39"/>
      <c r="I281" s="39"/>
      <c r="J281" s="39"/>
      <c r="K281" s="39"/>
      <c r="O281" s="39"/>
    </row>
    <row r="282" spans="1:15" ht="12.75">
      <c r="A282" s="39"/>
      <c r="B282" s="39"/>
      <c r="C282" s="39"/>
      <c r="D282" s="39"/>
      <c r="I282" s="39"/>
      <c r="J282" s="39"/>
      <c r="K282" s="39"/>
      <c r="O282" s="39"/>
    </row>
    <row r="283" spans="1:15" ht="12.75">
      <c r="A283" s="39"/>
      <c r="B283" s="39"/>
      <c r="C283" s="39"/>
      <c r="D283" s="39"/>
      <c r="I283" s="39"/>
      <c r="J283" s="39"/>
      <c r="K283" s="39"/>
      <c r="O283" s="39"/>
    </row>
    <row r="284" spans="1:15" ht="12.75">
      <c r="A284" s="39"/>
      <c r="B284" s="39"/>
      <c r="C284" s="39"/>
      <c r="D284" s="39"/>
      <c r="I284" s="39"/>
      <c r="J284" s="39"/>
      <c r="K284" s="39"/>
      <c r="O284" s="39"/>
    </row>
    <row r="285" spans="1:15" ht="12.75">
      <c r="A285" s="39"/>
      <c r="B285" s="39"/>
      <c r="C285" s="39"/>
      <c r="D285" s="39"/>
      <c r="I285" s="39"/>
      <c r="J285" s="39"/>
      <c r="K285" s="39"/>
      <c r="O285" s="39"/>
    </row>
    <row r="286" spans="1:15" ht="12.75">
      <c r="A286" s="39"/>
      <c r="B286" s="39"/>
      <c r="C286" s="39"/>
      <c r="D286" s="39"/>
      <c r="I286" s="39"/>
      <c r="J286" s="39"/>
      <c r="K286" s="39"/>
      <c r="O286" s="39"/>
    </row>
    <row r="287" spans="1:15" ht="12.75">
      <c r="A287" s="39"/>
      <c r="B287" s="39"/>
      <c r="C287" s="39"/>
      <c r="D287" s="39"/>
      <c r="I287" s="39"/>
      <c r="J287" s="39"/>
      <c r="K287" s="39"/>
      <c r="O287" s="39"/>
    </row>
    <row r="288" spans="1:15" ht="12.75">
      <c r="A288" s="39"/>
      <c r="B288" s="39"/>
      <c r="C288" s="39"/>
      <c r="D288" s="39"/>
      <c r="I288" s="39"/>
      <c r="J288" s="39"/>
      <c r="K288" s="39"/>
      <c r="O288" s="39"/>
    </row>
  </sheetData>
  <sheetProtection/>
  <mergeCells count="2">
    <mergeCell ref="C7:E7"/>
    <mergeCell ref="K7:M7"/>
  </mergeCells>
  <printOptions/>
  <pageMargins left="0.75" right="0.75" top="1" bottom="1" header="0.5" footer="0.5"/>
  <pageSetup horizontalDpi="600" verticalDpi="600" orientation="landscape" scale="125" r:id="rId1"/>
  <headerFooter alignWithMargins="0">
    <oddHeader>&amp;CSafeClear Tows
FY06 thru YTD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P386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11.8515625" style="0" customWidth="1"/>
    <col min="2" max="2" width="17.57421875" style="0" customWidth="1"/>
    <col min="3" max="3" width="12.421875" style="0" customWidth="1"/>
    <col min="4" max="4" width="13.8515625" style="0" customWidth="1"/>
    <col min="5" max="5" width="18.28125" style="0" customWidth="1"/>
    <col min="6" max="6" width="21.140625" style="0" customWidth="1"/>
    <col min="7" max="7" width="14.00390625" style="0" customWidth="1"/>
  </cols>
  <sheetData>
    <row r="5" spans="1:15" ht="39" thickBot="1">
      <c r="A5" s="30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17</v>
      </c>
      <c r="G5" s="8" t="s">
        <v>18</v>
      </c>
      <c r="H5" s="8" t="s">
        <v>19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20</v>
      </c>
    </row>
    <row r="6" spans="1:15" ht="12.75">
      <c r="A6">
        <v>57147</v>
      </c>
      <c r="B6" t="s">
        <v>6</v>
      </c>
      <c r="C6">
        <v>328</v>
      </c>
      <c r="D6">
        <v>428</v>
      </c>
      <c r="E6">
        <v>393</v>
      </c>
      <c r="F6">
        <v>254</v>
      </c>
      <c r="G6">
        <v>300</v>
      </c>
      <c r="H6">
        <v>335</v>
      </c>
      <c r="I6" s="1">
        <v>285</v>
      </c>
      <c r="J6" s="1">
        <v>246</v>
      </c>
      <c r="K6" s="1">
        <v>340</v>
      </c>
      <c r="L6" s="12">
        <v>362</v>
      </c>
      <c r="M6" s="13">
        <v>384</v>
      </c>
      <c r="N6" s="13">
        <v>444</v>
      </c>
      <c r="O6" s="1">
        <f>SUM(C6:N6)</f>
        <v>4099</v>
      </c>
    </row>
    <row r="7" spans="1:15" ht="12.75">
      <c r="A7">
        <v>57148</v>
      </c>
      <c r="B7" t="s">
        <v>7</v>
      </c>
      <c r="C7">
        <v>268</v>
      </c>
      <c r="D7">
        <v>351</v>
      </c>
      <c r="E7">
        <v>194</v>
      </c>
      <c r="F7">
        <v>287</v>
      </c>
      <c r="G7">
        <v>189</v>
      </c>
      <c r="H7">
        <v>203</v>
      </c>
      <c r="I7" s="1">
        <v>213</v>
      </c>
      <c r="J7" s="1">
        <v>150</v>
      </c>
      <c r="K7" s="1">
        <v>153</v>
      </c>
      <c r="L7" s="12">
        <v>189</v>
      </c>
      <c r="M7" s="13">
        <v>161</v>
      </c>
      <c r="N7" s="14">
        <v>197</v>
      </c>
      <c r="O7" s="1">
        <f aca="true" t="shared" si="0" ref="O7:O16">SUM(C7:N7)</f>
        <v>2555</v>
      </c>
    </row>
    <row r="8" spans="1:15" ht="12.75">
      <c r="A8">
        <v>57149</v>
      </c>
      <c r="B8" t="s">
        <v>8</v>
      </c>
      <c r="C8">
        <v>392</v>
      </c>
      <c r="D8">
        <v>448</v>
      </c>
      <c r="E8">
        <v>374</v>
      </c>
      <c r="F8">
        <v>388</v>
      </c>
      <c r="G8">
        <v>362</v>
      </c>
      <c r="H8">
        <v>304</v>
      </c>
      <c r="I8" s="1">
        <v>348</v>
      </c>
      <c r="J8" s="1">
        <v>264</v>
      </c>
      <c r="K8" s="1">
        <v>289</v>
      </c>
      <c r="L8" s="15">
        <v>299</v>
      </c>
      <c r="M8" s="16">
        <v>227</v>
      </c>
      <c r="N8" s="16">
        <v>341</v>
      </c>
      <c r="O8" s="1">
        <f t="shared" si="0"/>
        <v>4036</v>
      </c>
    </row>
    <row r="9" spans="1:15" ht="12.75">
      <c r="A9">
        <v>57150</v>
      </c>
      <c r="B9" t="s">
        <v>9</v>
      </c>
      <c r="C9">
        <v>83</v>
      </c>
      <c r="D9">
        <v>98</v>
      </c>
      <c r="E9">
        <v>49</v>
      </c>
      <c r="F9">
        <v>89</v>
      </c>
      <c r="G9">
        <v>76</v>
      </c>
      <c r="H9">
        <v>96</v>
      </c>
      <c r="I9" s="1">
        <v>105</v>
      </c>
      <c r="J9" s="1">
        <v>55</v>
      </c>
      <c r="K9" s="1">
        <v>84</v>
      </c>
      <c r="L9" s="15">
        <v>156</v>
      </c>
      <c r="M9" s="16">
        <v>134</v>
      </c>
      <c r="N9" s="16">
        <v>220</v>
      </c>
      <c r="O9" s="1">
        <f t="shared" si="0"/>
        <v>1245</v>
      </c>
    </row>
    <row r="10" spans="1:15" ht="12.75">
      <c r="A10">
        <v>57151</v>
      </c>
      <c r="B10" t="s">
        <v>10</v>
      </c>
      <c r="C10">
        <v>474</v>
      </c>
      <c r="D10">
        <v>358</v>
      </c>
      <c r="E10">
        <v>375</v>
      </c>
      <c r="F10">
        <v>374</v>
      </c>
      <c r="G10">
        <v>264</v>
      </c>
      <c r="H10">
        <v>291</v>
      </c>
      <c r="I10" s="1">
        <v>274</v>
      </c>
      <c r="J10" s="1">
        <v>271</v>
      </c>
      <c r="K10" s="1">
        <v>314</v>
      </c>
      <c r="L10" s="15">
        <v>527</v>
      </c>
      <c r="M10" s="16">
        <v>279</v>
      </c>
      <c r="N10" s="16">
        <v>466</v>
      </c>
      <c r="O10" s="1">
        <f t="shared" si="0"/>
        <v>4267</v>
      </c>
    </row>
    <row r="11" spans="1:15" ht="12.75">
      <c r="A11">
        <v>57152</v>
      </c>
      <c r="B11" t="s">
        <v>11</v>
      </c>
      <c r="C11">
        <v>87</v>
      </c>
      <c r="D11">
        <v>122</v>
      </c>
      <c r="E11">
        <v>63</v>
      </c>
      <c r="F11">
        <v>55</v>
      </c>
      <c r="G11">
        <v>79</v>
      </c>
      <c r="H11">
        <v>51</v>
      </c>
      <c r="I11" s="1">
        <v>39</v>
      </c>
      <c r="J11" s="1">
        <v>51</v>
      </c>
      <c r="K11" s="1">
        <v>42</v>
      </c>
      <c r="L11" s="15">
        <v>42</v>
      </c>
      <c r="M11" s="16">
        <v>79</v>
      </c>
      <c r="N11" s="16">
        <v>78</v>
      </c>
      <c r="O11" s="1">
        <f t="shared" si="0"/>
        <v>788</v>
      </c>
    </row>
    <row r="12" spans="1:15" ht="12.75">
      <c r="A12">
        <v>57153</v>
      </c>
      <c r="B12" t="s">
        <v>12</v>
      </c>
      <c r="C12">
        <v>262</v>
      </c>
      <c r="D12">
        <v>229</v>
      </c>
      <c r="E12">
        <v>199</v>
      </c>
      <c r="F12">
        <v>236</v>
      </c>
      <c r="G12">
        <v>139</v>
      </c>
      <c r="H12">
        <v>144</v>
      </c>
      <c r="I12" s="1">
        <v>189</v>
      </c>
      <c r="J12" s="1">
        <v>144</v>
      </c>
      <c r="K12" s="1">
        <v>159</v>
      </c>
      <c r="L12" s="15">
        <v>236</v>
      </c>
      <c r="M12" s="16">
        <v>255</v>
      </c>
      <c r="N12" s="16">
        <v>175</v>
      </c>
      <c r="O12" s="1">
        <f t="shared" si="0"/>
        <v>2367</v>
      </c>
    </row>
    <row r="13" spans="1:15" ht="12.75">
      <c r="A13">
        <v>57154</v>
      </c>
      <c r="B13" t="s">
        <v>13</v>
      </c>
      <c r="C13">
        <v>288</v>
      </c>
      <c r="D13">
        <v>335</v>
      </c>
      <c r="E13">
        <v>240</v>
      </c>
      <c r="F13">
        <v>346</v>
      </c>
      <c r="G13">
        <v>237</v>
      </c>
      <c r="H13">
        <v>171</v>
      </c>
      <c r="I13" s="1">
        <v>211</v>
      </c>
      <c r="J13" s="1">
        <v>182</v>
      </c>
      <c r="K13" s="1">
        <v>169</v>
      </c>
      <c r="L13" s="15">
        <v>271</v>
      </c>
      <c r="M13" s="16">
        <v>244</v>
      </c>
      <c r="N13" s="16">
        <v>245</v>
      </c>
      <c r="O13" s="1">
        <f t="shared" si="0"/>
        <v>2939</v>
      </c>
    </row>
    <row r="14" spans="1:15" ht="12.75">
      <c r="A14">
        <v>57155</v>
      </c>
      <c r="B14" t="s">
        <v>14</v>
      </c>
      <c r="C14">
        <v>467</v>
      </c>
      <c r="D14">
        <v>506</v>
      </c>
      <c r="E14">
        <v>359</v>
      </c>
      <c r="F14">
        <v>422</v>
      </c>
      <c r="G14">
        <v>374</v>
      </c>
      <c r="H14">
        <v>359</v>
      </c>
      <c r="I14" s="1">
        <v>466</v>
      </c>
      <c r="J14" s="1">
        <v>283</v>
      </c>
      <c r="K14" s="1">
        <v>391</v>
      </c>
      <c r="L14" s="15">
        <v>493</v>
      </c>
      <c r="M14" s="16">
        <v>595</v>
      </c>
      <c r="N14" s="16">
        <v>514</v>
      </c>
      <c r="O14" s="1">
        <f t="shared" si="0"/>
        <v>5229</v>
      </c>
    </row>
    <row r="15" spans="1:15" ht="12.75">
      <c r="A15">
        <v>57156</v>
      </c>
      <c r="B15" t="s">
        <v>15</v>
      </c>
      <c r="C15">
        <v>249</v>
      </c>
      <c r="D15">
        <v>312</v>
      </c>
      <c r="E15">
        <v>224</v>
      </c>
      <c r="F15">
        <v>272</v>
      </c>
      <c r="G15">
        <v>194</v>
      </c>
      <c r="H15">
        <v>287</v>
      </c>
      <c r="I15" s="1">
        <v>189</v>
      </c>
      <c r="J15" s="1">
        <v>242</v>
      </c>
      <c r="K15" s="1">
        <v>199</v>
      </c>
      <c r="L15" s="15">
        <v>256</v>
      </c>
      <c r="M15" s="16">
        <v>265</v>
      </c>
      <c r="N15" s="16">
        <v>403</v>
      </c>
      <c r="O15" s="1">
        <f t="shared" si="0"/>
        <v>3092</v>
      </c>
    </row>
    <row r="16" spans="1:15" ht="13.5" thickBot="1">
      <c r="A16">
        <v>57157</v>
      </c>
      <c r="B16" t="s">
        <v>16</v>
      </c>
      <c r="C16" s="4">
        <v>144</v>
      </c>
      <c r="D16" s="4">
        <v>171</v>
      </c>
      <c r="E16" s="4">
        <v>91</v>
      </c>
      <c r="F16">
        <v>103</v>
      </c>
      <c r="G16">
        <v>87</v>
      </c>
      <c r="H16">
        <v>56</v>
      </c>
      <c r="I16" s="1">
        <v>56</v>
      </c>
      <c r="J16" s="1">
        <v>67</v>
      </c>
      <c r="K16" s="1">
        <v>84</v>
      </c>
      <c r="L16" s="15">
        <v>72</v>
      </c>
      <c r="M16" s="16">
        <v>47</v>
      </c>
      <c r="N16" s="16">
        <v>121</v>
      </c>
      <c r="O16" s="1">
        <f t="shared" si="0"/>
        <v>1099</v>
      </c>
    </row>
    <row r="17" spans="2:15" ht="13.5" thickTop="1">
      <c r="B17" t="s">
        <v>5</v>
      </c>
      <c r="C17" s="6">
        <f aca="true" t="shared" si="1" ref="C17:O17">SUM(C6:C16)</f>
        <v>3042</v>
      </c>
      <c r="D17" s="6">
        <f t="shared" si="1"/>
        <v>3358</v>
      </c>
      <c r="E17" s="6">
        <f t="shared" si="1"/>
        <v>2561</v>
      </c>
      <c r="F17" s="10">
        <f t="shared" si="1"/>
        <v>2826</v>
      </c>
      <c r="G17" s="10">
        <f t="shared" si="1"/>
        <v>2301</v>
      </c>
      <c r="H17" s="10">
        <f t="shared" si="1"/>
        <v>2297</v>
      </c>
      <c r="I17" s="10">
        <f t="shared" si="1"/>
        <v>2375</v>
      </c>
      <c r="J17" s="10">
        <f t="shared" si="1"/>
        <v>1955</v>
      </c>
      <c r="K17" s="10">
        <f t="shared" si="1"/>
        <v>2224</v>
      </c>
      <c r="L17" s="10">
        <f t="shared" si="1"/>
        <v>2903</v>
      </c>
      <c r="M17" s="10">
        <f t="shared" si="1"/>
        <v>2670</v>
      </c>
      <c r="N17" s="10">
        <f t="shared" si="1"/>
        <v>3204</v>
      </c>
      <c r="O17" s="10">
        <f t="shared" si="1"/>
        <v>31716</v>
      </c>
    </row>
    <row r="20" spans="1:5" ht="12.75">
      <c r="A20" s="17"/>
      <c r="B20" s="17"/>
      <c r="C20" s="17"/>
      <c r="D20" s="17"/>
      <c r="E20" s="17"/>
    </row>
    <row r="21" ht="12.75">
      <c r="C21" s="1"/>
    </row>
    <row r="22" spans="1:15" ht="26.25" thickBot="1">
      <c r="A22" s="7" t="s">
        <v>0</v>
      </c>
      <c r="B22" s="7" t="s">
        <v>1</v>
      </c>
      <c r="C22" s="8" t="s">
        <v>27</v>
      </c>
      <c r="D22" s="8" t="s">
        <v>28</v>
      </c>
      <c r="E22" s="8" t="s">
        <v>29</v>
      </c>
      <c r="F22" s="19" t="s">
        <v>30</v>
      </c>
      <c r="G22" s="19" t="s">
        <v>31</v>
      </c>
      <c r="H22" s="19" t="s">
        <v>32</v>
      </c>
      <c r="I22" s="24" t="s">
        <v>33</v>
      </c>
      <c r="J22" s="24" t="s">
        <v>34</v>
      </c>
      <c r="K22" s="24" t="s">
        <v>35</v>
      </c>
      <c r="L22" s="24" t="s">
        <v>36</v>
      </c>
      <c r="M22" s="24" t="s">
        <v>37</v>
      </c>
      <c r="N22" s="24" t="s">
        <v>38</v>
      </c>
      <c r="O22" s="8" t="s">
        <v>20</v>
      </c>
    </row>
    <row r="23" spans="1:15" ht="12.75">
      <c r="A23">
        <v>57147</v>
      </c>
      <c r="B23" t="s">
        <v>6</v>
      </c>
      <c r="C23" s="15">
        <v>415</v>
      </c>
      <c r="D23" s="15">
        <v>437</v>
      </c>
      <c r="E23" s="15">
        <v>453</v>
      </c>
      <c r="F23" s="20">
        <v>371</v>
      </c>
      <c r="G23" s="21">
        <v>290</v>
      </c>
      <c r="H23" s="21">
        <v>373</v>
      </c>
      <c r="I23" s="20">
        <v>346</v>
      </c>
      <c r="J23" s="21">
        <v>334</v>
      </c>
      <c r="K23" s="21">
        <v>386</v>
      </c>
      <c r="L23" s="15">
        <f>375-2</f>
        <v>373</v>
      </c>
      <c r="M23" s="15">
        <v>501</v>
      </c>
      <c r="N23" s="15">
        <v>436</v>
      </c>
      <c r="O23" s="1">
        <f aca="true" t="shared" si="2" ref="O23:O33">SUM(C23:N23)</f>
        <v>4715</v>
      </c>
    </row>
    <row r="24" spans="1:15" ht="12.75">
      <c r="A24">
        <v>57148</v>
      </c>
      <c r="B24" t="s">
        <v>7</v>
      </c>
      <c r="C24" s="15">
        <v>212</v>
      </c>
      <c r="D24" s="15">
        <v>205</v>
      </c>
      <c r="E24" s="15">
        <v>199</v>
      </c>
      <c r="F24" s="20">
        <v>194</v>
      </c>
      <c r="G24" s="21">
        <v>145</v>
      </c>
      <c r="H24" s="21">
        <v>194</v>
      </c>
      <c r="I24" s="20">
        <v>91</v>
      </c>
      <c r="J24" s="21">
        <v>143</v>
      </c>
      <c r="K24" s="21">
        <v>147</v>
      </c>
      <c r="L24" s="15">
        <f>214-10</f>
        <v>204</v>
      </c>
      <c r="M24" s="15">
        <f>284-7</f>
        <v>277</v>
      </c>
      <c r="N24" s="15">
        <f>180-13</f>
        <v>167</v>
      </c>
      <c r="O24" s="1">
        <f t="shared" si="2"/>
        <v>2178</v>
      </c>
    </row>
    <row r="25" spans="1:15" ht="12.75">
      <c r="A25">
        <v>57149</v>
      </c>
      <c r="B25" t="s">
        <v>8</v>
      </c>
      <c r="C25" s="15">
        <v>365</v>
      </c>
      <c r="D25" s="15">
        <v>427</v>
      </c>
      <c r="E25" s="15">
        <v>405</v>
      </c>
      <c r="F25" s="20">
        <v>429</v>
      </c>
      <c r="G25" s="21">
        <v>397</v>
      </c>
      <c r="H25" s="21">
        <v>313</v>
      </c>
      <c r="I25" s="20">
        <v>336</v>
      </c>
      <c r="J25" s="20">
        <v>236</v>
      </c>
      <c r="K25" s="20">
        <v>281</v>
      </c>
      <c r="L25" s="15">
        <v>290</v>
      </c>
      <c r="M25" s="15">
        <v>371</v>
      </c>
      <c r="N25" s="15">
        <f>376-1</f>
        <v>375</v>
      </c>
      <c r="O25" s="1">
        <f t="shared" si="2"/>
        <v>4225</v>
      </c>
    </row>
    <row r="26" spans="1:15" ht="12.75">
      <c r="A26">
        <v>57150</v>
      </c>
      <c r="B26" t="s">
        <v>9</v>
      </c>
      <c r="C26" s="18">
        <v>240</v>
      </c>
      <c r="D26" s="15">
        <v>192</v>
      </c>
      <c r="E26" s="15">
        <v>89</v>
      </c>
      <c r="F26" s="21">
        <v>80</v>
      </c>
      <c r="G26" s="21">
        <v>103</v>
      </c>
      <c r="H26" s="21">
        <v>114</v>
      </c>
      <c r="I26" s="20">
        <v>102</v>
      </c>
      <c r="J26" s="20">
        <v>91</v>
      </c>
      <c r="K26" s="21">
        <v>115</v>
      </c>
      <c r="L26" s="18">
        <v>115</v>
      </c>
      <c r="M26" s="18">
        <f>152-1</f>
        <v>151</v>
      </c>
      <c r="N26" s="18">
        <v>115</v>
      </c>
      <c r="O26" s="1">
        <f t="shared" si="2"/>
        <v>1507</v>
      </c>
    </row>
    <row r="27" spans="1:15" ht="12.75">
      <c r="A27">
        <v>57151</v>
      </c>
      <c r="B27" t="s">
        <v>10</v>
      </c>
      <c r="C27" s="18">
        <v>479</v>
      </c>
      <c r="D27" s="15">
        <v>517</v>
      </c>
      <c r="E27" s="15">
        <v>406</v>
      </c>
      <c r="F27" s="21">
        <v>418</v>
      </c>
      <c r="G27" s="21">
        <v>338</v>
      </c>
      <c r="H27" s="21">
        <v>244</v>
      </c>
      <c r="I27" s="21">
        <v>351</v>
      </c>
      <c r="J27" s="20">
        <v>304</v>
      </c>
      <c r="K27" s="21">
        <v>171</v>
      </c>
      <c r="L27" s="18">
        <f>721-1</f>
        <v>720</v>
      </c>
      <c r="M27" s="18">
        <v>365</v>
      </c>
      <c r="N27" s="18">
        <f>432-3</f>
        <v>429</v>
      </c>
      <c r="O27" s="1">
        <f t="shared" si="2"/>
        <v>4742</v>
      </c>
    </row>
    <row r="28" spans="1:15" ht="12.75">
      <c r="A28">
        <v>57152</v>
      </c>
      <c r="B28" t="s">
        <v>11</v>
      </c>
      <c r="C28" s="18">
        <v>73</v>
      </c>
      <c r="D28" s="15">
        <v>97</v>
      </c>
      <c r="E28" s="15">
        <v>94</v>
      </c>
      <c r="F28" s="21">
        <v>69</v>
      </c>
      <c r="G28" s="21">
        <v>85</v>
      </c>
      <c r="H28" s="21">
        <v>111</v>
      </c>
      <c r="I28" s="20">
        <v>99</v>
      </c>
      <c r="J28" s="21">
        <v>90</v>
      </c>
      <c r="K28" s="21">
        <v>96</v>
      </c>
      <c r="L28" s="18">
        <v>86</v>
      </c>
      <c r="M28" s="18">
        <v>94</v>
      </c>
      <c r="N28" s="18">
        <v>138</v>
      </c>
      <c r="O28" s="1">
        <f t="shared" si="2"/>
        <v>1132</v>
      </c>
    </row>
    <row r="29" spans="1:15" ht="12.75">
      <c r="A29">
        <v>57153</v>
      </c>
      <c r="B29" t="s">
        <v>12</v>
      </c>
      <c r="C29" s="18">
        <v>228</v>
      </c>
      <c r="D29" s="15">
        <v>257</v>
      </c>
      <c r="E29" s="15">
        <v>266</v>
      </c>
      <c r="F29" s="21">
        <v>267</v>
      </c>
      <c r="G29" s="21">
        <v>222</v>
      </c>
      <c r="H29" s="21">
        <v>179</v>
      </c>
      <c r="I29" s="21">
        <v>246</v>
      </c>
      <c r="J29" s="21">
        <v>297</v>
      </c>
      <c r="K29" s="21">
        <v>332</v>
      </c>
      <c r="L29" s="18">
        <v>359</v>
      </c>
      <c r="M29" s="18">
        <v>379</v>
      </c>
      <c r="N29" s="18">
        <v>363</v>
      </c>
      <c r="O29" s="1">
        <f t="shared" si="2"/>
        <v>3395</v>
      </c>
    </row>
    <row r="30" spans="1:15" ht="12.75">
      <c r="A30">
        <v>57154</v>
      </c>
      <c r="B30" t="s">
        <v>13</v>
      </c>
      <c r="C30" s="18">
        <v>305</v>
      </c>
      <c r="D30" s="15">
        <v>279</v>
      </c>
      <c r="E30" s="15">
        <v>206</v>
      </c>
      <c r="F30" s="21">
        <v>383</v>
      </c>
      <c r="G30" s="21">
        <v>212</v>
      </c>
      <c r="H30" s="21">
        <f>228-7</f>
        <v>221</v>
      </c>
      <c r="I30" s="20">
        <v>132</v>
      </c>
      <c r="J30" s="21">
        <v>184</v>
      </c>
      <c r="K30" s="21">
        <v>96</v>
      </c>
      <c r="L30" s="18">
        <f>333-12</f>
        <v>321</v>
      </c>
      <c r="M30" s="18">
        <f>251-6</f>
        <v>245</v>
      </c>
      <c r="N30" s="18">
        <f>273-9</f>
        <v>264</v>
      </c>
      <c r="O30" s="1">
        <f t="shared" si="2"/>
        <v>2848</v>
      </c>
    </row>
    <row r="31" spans="1:15" ht="12.75">
      <c r="A31">
        <v>57155</v>
      </c>
      <c r="B31" t="s">
        <v>14</v>
      </c>
      <c r="C31" s="18">
        <v>583</v>
      </c>
      <c r="D31" s="15">
        <v>558</v>
      </c>
      <c r="E31" s="15">
        <v>471</v>
      </c>
      <c r="F31" s="20">
        <v>510</v>
      </c>
      <c r="G31" s="21">
        <v>392</v>
      </c>
      <c r="H31" s="21">
        <v>434</v>
      </c>
      <c r="I31" s="21">
        <v>444</v>
      </c>
      <c r="J31" s="21">
        <v>371</v>
      </c>
      <c r="K31" s="21">
        <v>363</v>
      </c>
      <c r="L31" s="18">
        <f>414-2</f>
        <v>412</v>
      </c>
      <c r="M31" s="18">
        <f>456-5</f>
        <v>451</v>
      </c>
      <c r="N31" s="18">
        <f>420-9</f>
        <v>411</v>
      </c>
      <c r="O31" s="1">
        <f t="shared" si="2"/>
        <v>5400</v>
      </c>
    </row>
    <row r="32" spans="1:15" ht="12.75">
      <c r="A32">
        <v>57156</v>
      </c>
      <c r="B32" t="s">
        <v>15</v>
      </c>
      <c r="C32" s="18">
        <v>265</v>
      </c>
      <c r="D32" s="15">
        <v>250</v>
      </c>
      <c r="E32" s="15">
        <v>294</v>
      </c>
      <c r="F32" s="20">
        <v>322</v>
      </c>
      <c r="G32" s="21">
        <v>233</v>
      </c>
      <c r="H32" s="21">
        <v>187</v>
      </c>
      <c r="I32" s="20">
        <v>245</v>
      </c>
      <c r="J32" s="20">
        <v>215</v>
      </c>
      <c r="K32" s="21">
        <v>105</v>
      </c>
      <c r="L32" s="18">
        <f>493-2</f>
        <v>491</v>
      </c>
      <c r="M32" s="18">
        <f>331-2</f>
        <v>329</v>
      </c>
      <c r="N32" s="18">
        <v>343</v>
      </c>
      <c r="O32" s="1">
        <f t="shared" si="2"/>
        <v>3279</v>
      </c>
    </row>
    <row r="33" spans="1:15" ht="13.5" thickBot="1">
      <c r="A33">
        <v>57157</v>
      </c>
      <c r="B33" t="s">
        <v>16</v>
      </c>
      <c r="C33" s="4">
        <v>147</v>
      </c>
      <c r="D33" s="4">
        <v>174</v>
      </c>
      <c r="E33" s="4">
        <v>131</v>
      </c>
      <c r="F33" s="4">
        <v>114</v>
      </c>
      <c r="G33" s="4">
        <v>128</v>
      </c>
      <c r="H33" s="4">
        <v>90</v>
      </c>
      <c r="I33" s="4">
        <v>88</v>
      </c>
      <c r="J33" s="4">
        <v>78</v>
      </c>
      <c r="K33" s="4">
        <v>115</v>
      </c>
      <c r="L33" s="4">
        <v>118</v>
      </c>
      <c r="M33" s="4">
        <f>116-1</f>
        <v>115</v>
      </c>
      <c r="N33" s="4">
        <v>131</v>
      </c>
      <c r="O33" s="5">
        <f t="shared" si="2"/>
        <v>1429</v>
      </c>
    </row>
    <row r="34" spans="1:15" ht="13.5" thickTop="1">
      <c r="A34" s="9"/>
      <c r="B34" s="9" t="s">
        <v>5</v>
      </c>
      <c r="C34" s="6">
        <f aca="true" t="shared" si="3" ref="C34:O34">SUM(C23:C33)</f>
        <v>3312</v>
      </c>
      <c r="D34" s="6">
        <f t="shared" si="3"/>
        <v>3393</v>
      </c>
      <c r="E34" s="6">
        <f t="shared" si="3"/>
        <v>3014</v>
      </c>
      <c r="F34" s="6">
        <f t="shared" si="3"/>
        <v>3157</v>
      </c>
      <c r="G34" s="6">
        <f t="shared" si="3"/>
        <v>2545</v>
      </c>
      <c r="H34" s="6">
        <f t="shared" si="3"/>
        <v>2460</v>
      </c>
      <c r="I34" s="6">
        <f t="shared" si="3"/>
        <v>2480</v>
      </c>
      <c r="J34" s="6">
        <f t="shared" si="3"/>
        <v>2343</v>
      </c>
      <c r="K34" s="6">
        <f t="shared" si="3"/>
        <v>2207</v>
      </c>
      <c r="L34" s="6">
        <f t="shared" si="3"/>
        <v>3489</v>
      </c>
      <c r="M34" s="6">
        <f t="shared" si="3"/>
        <v>3278</v>
      </c>
      <c r="N34" s="6">
        <f t="shared" si="3"/>
        <v>3172</v>
      </c>
      <c r="O34" s="6">
        <f t="shared" si="3"/>
        <v>34850</v>
      </c>
    </row>
    <row r="35" spans="1:5" ht="12.75">
      <c r="A35" s="17"/>
      <c r="B35" s="17"/>
      <c r="C35" s="17"/>
      <c r="D35" s="17"/>
      <c r="E35" s="17"/>
    </row>
    <row r="36" spans="1:5" ht="12.75">
      <c r="A36" s="17"/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/>
      <c r="B38" s="17"/>
      <c r="C38" s="17"/>
      <c r="D38" s="17"/>
      <c r="E38" s="17"/>
    </row>
    <row r="39" spans="1:5" ht="12.75">
      <c r="A39" s="17"/>
      <c r="B39" s="17"/>
      <c r="C39" s="17"/>
      <c r="D39" s="17"/>
      <c r="E39" s="17"/>
    </row>
    <row r="40" spans="1:15" ht="26.25" thickBot="1">
      <c r="A40" s="23" t="s">
        <v>0</v>
      </c>
      <c r="B40" s="23" t="s">
        <v>1</v>
      </c>
      <c r="C40" s="24" t="s">
        <v>39</v>
      </c>
      <c r="D40" s="24" t="s">
        <v>40</v>
      </c>
      <c r="E40" s="24" t="s">
        <v>41</v>
      </c>
      <c r="F40" s="24" t="s">
        <v>42</v>
      </c>
      <c r="G40" s="24" t="s">
        <v>43</v>
      </c>
      <c r="H40" s="24" t="s">
        <v>44</v>
      </c>
      <c r="I40" s="24" t="s">
        <v>45</v>
      </c>
      <c r="J40" s="24" t="s">
        <v>46</v>
      </c>
      <c r="K40" s="24" t="s">
        <v>47</v>
      </c>
      <c r="L40" s="24" t="s">
        <v>48</v>
      </c>
      <c r="M40" s="24" t="s">
        <v>49</v>
      </c>
      <c r="N40" s="24" t="s">
        <v>50</v>
      </c>
      <c r="O40" s="8" t="s">
        <v>20</v>
      </c>
    </row>
    <row r="41" spans="1:15" ht="12.75">
      <c r="A41" s="25">
        <v>57147</v>
      </c>
      <c r="B41" s="22" t="s">
        <v>6</v>
      </c>
      <c r="C41" s="15">
        <f>425-2</f>
        <v>423</v>
      </c>
      <c r="D41" s="15">
        <v>452</v>
      </c>
      <c r="E41" s="15">
        <f>258-1</f>
        <v>257</v>
      </c>
      <c r="F41" s="15">
        <v>372</v>
      </c>
      <c r="G41" s="15">
        <f>289-1</f>
        <v>288</v>
      </c>
      <c r="H41" s="15">
        <v>458</v>
      </c>
      <c r="I41" s="15">
        <v>464</v>
      </c>
      <c r="J41" s="15">
        <v>309</v>
      </c>
      <c r="K41" s="15">
        <v>441</v>
      </c>
      <c r="L41" s="15">
        <v>455</v>
      </c>
      <c r="M41" s="15">
        <v>356</v>
      </c>
      <c r="N41" s="15">
        <v>316</v>
      </c>
      <c r="O41" s="1">
        <f aca="true" t="shared" si="4" ref="O41:O51">SUM(C41:N41)</f>
        <v>4591</v>
      </c>
    </row>
    <row r="42" spans="1:15" ht="12.75">
      <c r="A42" s="25">
        <v>57148</v>
      </c>
      <c r="B42" s="22" t="s">
        <v>7</v>
      </c>
      <c r="C42" s="15">
        <f>187-10</f>
        <v>177</v>
      </c>
      <c r="D42" s="15">
        <f>257-8</f>
        <v>249</v>
      </c>
      <c r="E42" s="15">
        <f>196-11</f>
        <v>185</v>
      </c>
      <c r="F42" s="15">
        <f>183-7</f>
        <v>176</v>
      </c>
      <c r="G42" s="15">
        <f>288-10</f>
        <v>278</v>
      </c>
      <c r="H42" s="15">
        <f>193-4</f>
        <v>189</v>
      </c>
      <c r="I42" s="15">
        <v>164</v>
      </c>
      <c r="J42" s="15">
        <f>262-1</f>
        <v>261</v>
      </c>
      <c r="K42" s="15">
        <v>141</v>
      </c>
      <c r="L42" s="15">
        <v>392</v>
      </c>
      <c r="M42" s="15">
        <v>275</v>
      </c>
      <c r="N42" s="15">
        <v>343</v>
      </c>
      <c r="O42" s="1">
        <f t="shared" si="4"/>
        <v>2830</v>
      </c>
    </row>
    <row r="43" spans="1:15" ht="12.75">
      <c r="A43" s="25">
        <v>57149</v>
      </c>
      <c r="B43" s="22" t="s">
        <v>8</v>
      </c>
      <c r="C43" s="15">
        <v>399</v>
      </c>
      <c r="D43" s="15">
        <f>514-2</f>
        <v>512</v>
      </c>
      <c r="E43" s="15">
        <v>371</v>
      </c>
      <c r="F43" s="15">
        <v>424</v>
      </c>
      <c r="G43" s="15">
        <v>337</v>
      </c>
      <c r="H43" s="15">
        <v>343</v>
      </c>
      <c r="I43" s="15">
        <v>193</v>
      </c>
      <c r="J43" s="15">
        <v>291</v>
      </c>
      <c r="K43" s="15">
        <v>359</v>
      </c>
      <c r="L43" s="15">
        <v>414</v>
      </c>
      <c r="M43" s="15">
        <v>347</v>
      </c>
      <c r="N43" s="15">
        <v>385</v>
      </c>
      <c r="O43" s="1">
        <f t="shared" si="4"/>
        <v>4375</v>
      </c>
    </row>
    <row r="44" spans="1:15" ht="12.75">
      <c r="A44" s="25">
        <v>57150</v>
      </c>
      <c r="B44" s="22" t="s">
        <v>9</v>
      </c>
      <c r="C44" s="15">
        <v>72</v>
      </c>
      <c r="D44" s="15">
        <v>105</v>
      </c>
      <c r="E44" s="15">
        <v>104</v>
      </c>
      <c r="F44" s="18">
        <v>123</v>
      </c>
      <c r="G44" s="18">
        <v>117</v>
      </c>
      <c r="H44" s="18">
        <v>63</v>
      </c>
      <c r="I44" s="15">
        <v>43</v>
      </c>
      <c r="J44" s="15">
        <v>107</v>
      </c>
      <c r="K44" s="18">
        <v>96</v>
      </c>
      <c r="L44" s="15">
        <v>141</v>
      </c>
      <c r="M44" s="15">
        <v>178</v>
      </c>
      <c r="N44" s="15">
        <v>198</v>
      </c>
      <c r="O44" s="1">
        <f t="shared" si="4"/>
        <v>1347</v>
      </c>
    </row>
    <row r="45" spans="1:15" ht="12.75">
      <c r="A45" s="25">
        <v>57151</v>
      </c>
      <c r="B45" s="22" t="s">
        <v>10</v>
      </c>
      <c r="C45" s="15">
        <f>390-6</f>
        <v>384</v>
      </c>
      <c r="D45" s="18">
        <f>457-2</f>
        <v>455</v>
      </c>
      <c r="E45" s="18">
        <v>269</v>
      </c>
      <c r="F45" s="18">
        <f>558-4</f>
        <v>554</v>
      </c>
      <c r="G45" s="18">
        <v>339</v>
      </c>
      <c r="H45" s="18">
        <v>394</v>
      </c>
      <c r="I45" s="15">
        <v>402</v>
      </c>
      <c r="J45" s="18">
        <v>394</v>
      </c>
      <c r="K45" s="15">
        <v>531</v>
      </c>
      <c r="L45" s="18">
        <v>435</v>
      </c>
      <c r="M45" s="18">
        <v>461</v>
      </c>
      <c r="N45" s="15">
        <v>544</v>
      </c>
      <c r="O45" s="1">
        <f t="shared" si="4"/>
        <v>5162</v>
      </c>
    </row>
    <row r="46" spans="1:15" ht="12.75">
      <c r="A46" s="25">
        <v>57152</v>
      </c>
      <c r="B46" s="22" t="s">
        <v>11</v>
      </c>
      <c r="C46" s="18">
        <v>106</v>
      </c>
      <c r="D46" s="15">
        <v>120</v>
      </c>
      <c r="E46" s="18">
        <v>90</v>
      </c>
      <c r="F46" s="18">
        <v>131</v>
      </c>
      <c r="G46" s="18">
        <v>97</v>
      </c>
      <c r="H46" s="18">
        <v>102</v>
      </c>
      <c r="I46" s="18">
        <v>51</v>
      </c>
      <c r="J46" s="18">
        <v>86</v>
      </c>
      <c r="K46" s="18">
        <v>82</v>
      </c>
      <c r="L46" s="18">
        <v>98</v>
      </c>
      <c r="M46" s="15">
        <v>90</v>
      </c>
      <c r="N46" s="18">
        <v>119</v>
      </c>
      <c r="O46" s="1">
        <f t="shared" si="4"/>
        <v>1172</v>
      </c>
    </row>
    <row r="47" spans="1:15" ht="12.75">
      <c r="A47" s="25">
        <v>57153</v>
      </c>
      <c r="B47" s="22" t="s">
        <v>12</v>
      </c>
      <c r="C47" s="15">
        <v>298</v>
      </c>
      <c r="D47" s="18">
        <v>296</v>
      </c>
      <c r="E47" s="15">
        <v>257</v>
      </c>
      <c r="F47" s="18">
        <v>294</v>
      </c>
      <c r="G47" s="18">
        <v>267</v>
      </c>
      <c r="H47" s="18">
        <v>261</v>
      </c>
      <c r="I47" s="15">
        <v>224</v>
      </c>
      <c r="J47" s="18">
        <v>275</v>
      </c>
      <c r="K47" s="15">
        <v>230</v>
      </c>
      <c r="L47" s="18">
        <v>297</v>
      </c>
      <c r="M47" s="15">
        <v>345</v>
      </c>
      <c r="N47" s="18">
        <v>325</v>
      </c>
      <c r="O47" s="1">
        <f t="shared" si="4"/>
        <v>3369</v>
      </c>
    </row>
    <row r="48" spans="1:15" ht="12.75">
      <c r="A48" s="25">
        <v>57154</v>
      </c>
      <c r="B48" s="22" t="s">
        <v>13</v>
      </c>
      <c r="C48" s="18">
        <f>270-10</f>
        <v>260</v>
      </c>
      <c r="D48" s="15">
        <f>302-10</f>
        <v>292</v>
      </c>
      <c r="E48" s="18">
        <f>229-5</f>
        <v>224</v>
      </c>
      <c r="F48" s="18">
        <f>180-5</f>
        <v>175</v>
      </c>
      <c r="G48" s="18">
        <f>323-14</f>
        <v>309</v>
      </c>
      <c r="H48" s="18">
        <f>174-12</f>
        <v>162</v>
      </c>
      <c r="I48" s="15">
        <f>183-3</f>
        <v>180</v>
      </c>
      <c r="J48" s="15">
        <f>340-6</f>
        <v>334</v>
      </c>
      <c r="K48" s="15">
        <v>339</v>
      </c>
      <c r="L48" s="15">
        <v>296</v>
      </c>
      <c r="M48" s="18">
        <v>354</v>
      </c>
      <c r="N48" s="18">
        <v>296</v>
      </c>
      <c r="O48" s="1">
        <f t="shared" si="4"/>
        <v>3221</v>
      </c>
    </row>
    <row r="49" spans="1:15" ht="12.75">
      <c r="A49" s="25">
        <v>57155</v>
      </c>
      <c r="B49" s="22" t="s">
        <v>14</v>
      </c>
      <c r="C49" s="18">
        <v>389</v>
      </c>
      <c r="D49" s="18">
        <f>366-5</f>
        <v>361</v>
      </c>
      <c r="E49" s="18">
        <f>361-4</f>
        <v>357</v>
      </c>
      <c r="F49" s="18">
        <f>402-9</f>
        <v>393</v>
      </c>
      <c r="G49" s="18">
        <f>356-4</f>
        <v>352</v>
      </c>
      <c r="H49" s="18">
        <f>419-1</f>
        <v>418</v>
      </c>
      <c r="I49" s="15">
        <v>242</v>
      </c>
      <c r="J49" s="15">
        <v>391</v>
      </c>
      <c r="K49" s="15">
        <v>312</v>
      </c>
      <c r="L49" s="15">
        <v>418</v>
      </c>
      <c r="M49" s="18">
        <v>469</v>
      </c>
      <c r="N49" s="15">
        <v>520</v>
      </c>
      <c r="O49" s="1">
        <f t="shared" si="4"/>
        <v>4622</v>
      </c>
    </row>
    <row r="50" spans="1:15" ht="12.75">
      <c r="A50" s="25">
        <v>57156</v>
      </c>
      <c r="B50" s="22" t="s">
        <v>15</v>
      </c>
      <c r="C50" s="15">
        <v>358</v>
      </c>
      <c r="D50" s="15">
        <f>415-3</f>
        <v>412</v>
      </c>
      <c r="E50" s="18">
        <f>376-4</f>
        <v>372</v>
      </c>
      <c r="F50" s="18">
        <f>404-2</f>
        <v>402</v>
      </c>
      <c r="G50" s="18">
        <v>281</v>
      </c>
      <c r="H50" s="18">
        <v>263</v>
      </c>
      <c r="I50" s="15">
        <v>414</v>
      </c>
      <c r="J50" s="18">
        <v>402</v>
      </c>
      <c r="K50" s="18">
        <v>399</v>
      </c>
      <c r="L50" s="15">
        <v>386</v>
      </c>
      <c r="M50" s="18">
        <v>379</v>
      </c>
      <c r="N50" s="18">
        <v>421</v>
      </c>
      <c r="O50" s="1">
        <f t="shared" si="4"/>
        <v>4489</v>
      </c>
    </row>
    <row r="51" spans="1:15" ht="13.5" thickBot="1">
      <c r="A51" s="25">
        <v>57157</v>
      </c>
      <c r="B51" s="22" t="s">
        <v>16</v>
      </c>
      <c r="C51" s="4">
        <f>176-2</f>
        <v>174</v>
      </c>
      <c r="D51" s="4">
        <f>156-4</f>
        <v>152</v>
      </c>
      <c r="E51" s="4">
        <f>142-7</f>
        <v>135</v>
      </c>
      <c r="F51" s="4">
        <f>159-2</f>
        <v>157</v>
      </c>
      <c r="G51" s="4">
        <f>173-4</f>
        <v>169</v>
      </c>
      <c r="H51" s="4">
        <f>113-3</f>
        <v>110</v>
      </c>
      <c r="I51" s="4">
        <v>86</v>
      </c>
      <c r="J51" s="4">
        <v>90</v>
      </c>
      <c r="K51" s="4">
        <v>123</v>
      </c>
      <c r="L51" s="4">
        <v>146</v>
      </c>
      <c r="M51" s="4">
        <v>148</v>
      </c>
      <c r="N51" s="4">
        <v>109</v>
      </c>
      <c r="O51" s="5">
        <f t="shared" si="4"/>
        <v>1599</v>
      </c>
    </row>
    <row r="52" spans="1:15" ht="13.5" thickTop="1">
      <c r="A52" s="26"/>
      <c r="B52" s="26" t="s">
        <v>5</v>
      </c>
      <c r="C52" s="6">
        <f aca="true" t="shared" si="5" ref="C52:N52">SUM(C41:C51)</f>
        <v>3040</v>
      </c>
      <c r="D52" s="6">
        <f t="shared" si="5"/>
        <v>3406</v>
      </c>
      <c r="E52" s="6">
        <f t="shared" si="5"/>
        <v>2621</v>
      </c>
      <c r="F52" s="6">
        <f t="shared" si="5"/>
        <v>3201</v>
      </c>
      <c r="G52" s="6">
        <f t="shared" si="5"/>
        <v>2834</v>
      </c>
      <c r="H52" s="6">
        <f t="shared" si="5"/>
        <v>2763</v>
      </c>
      <c r="I52" s="6">
        <f t="shared" si="5"/>
        <v>2463</v>
      </c>
      <c r="J52" s="6">
        <f t="shared" si="5"/>
        <v>2940</v>
      </c>
      <c r="K52" s="6">
        <f t="shared" si="5"/>
        <v>3053</v>
      </c>
      <c r="L52" s="6">
        <f t="shared" si="5"/>
        <v>3478</v>
      </c>
      <c r="M52" s="6">
        <f t="shared" si="5"/>
        <v>3402</v>
      </c>
      <c r="N52" s="6">
        <f t="shared" si="5"/>
        <v>3576</v>
      </c>
      <c r="O52" s="6">
        <f>SUM(O41:O51)</f>
        <v>36777</v>
      </c>
    </row>
    <row r="53" spans="1:8" ht="12.75">
      <c r="A53" s="17"/>
      <c r="B53" s="17"/>
      <c r="C53" s="17"/>
      <c r="D53" s="17"/>
      <c r="E53" s="17"/>
      <c r="H53" s="1">
        <f>SUM(C52:H52)</f>
        <v>17865</v>
      </c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15" ht="26.25" thickBot="1">
      <c r="A56" s="23" t="s">
        <v>0</v>
      </c>
      <c r="B56" s="23" t="s">
        <v>1</v>
      </c>
      <c r="C56" s="24" t="s">
        <v>51</v>
      </c>
      <c r="D56" s="24" t="s">
        <v>52</v>
      </c>
      <c r="E56" s="24" t="s">
        <v>53</v>
      </c>
      <c r="F56" s="24" t="s">
        <v>54</v>
      </c>
      <c r="G56" s="24" t="s">
        <v>55</v>
      </c>
      <c r="H56" s="24" t="s">
        <v>56</v>
      </c>
      <c r="I56" s="24" t="s">
        <v>57</v>
      </c>
      <c r="J56" s="24" t="s">
        <v>58</v>
      </c>
      <c r="K56" s="24" t="s">
        <v>59</v>
      </c>
      <c r="L56" s="24" t="s">
        <v>60</v>
      </c>
      <c r="M56" s="24" t="s">
        <v>61</v>
      </c>
      <c r="N56" s="24" t="s">
        <v>62</v>
      </c>
      <c r="O56" s="8" t="s">
        <v>20</v>
      </c>
    </row>
    <row r="57" spans="1:15" ht="12.75">
      <c r="A57" s="25">
        <v>57147</v>
      </c>
      <c r="B57" s="22" t="s">
        <v>6</v>
      </c>
      <c r="C57" s="15">
        <f>236+494</f>
        <v>730</v>
      </c>
      <c r="D57" s="17">
        <v>422</v>
      </c>
      <c r="E57" s="17">
        <v>224</v>
      </c>
      <c r="F57" s="15">
        <v>589</v>
      </c>
      <c r="G57" s="15">
        <v>442</v>
      </c>
      <c r="H57" s="15">
        <v>308</v>
      </c>
      <c r="I57" s="15">
        <v>522</v>
      </c>
      <c r="J57" s="15">
        <v>496</v>
      </c>
      <c r="K57" s="15">
        <v>643</v>
      </c>
      <c r="L57" s="15">
        <v>659</v>
      </c>
      <c r="M57" s="15">
        <v>383</v>
      </c>
      <c r="N57" s="15">
        <v>764</v>
      </c>
      <c r="O57" s="1">
        <f aca="true" t="shared" si="6" ref="O57:O67">SUM(C57:N57)</f>
        <v>6182</v>
      </c>
    </row>
    <row r="58" spans="1:15" ht="12.75">
      <c r="A58" s="25">
        <v>57148</v>
      </c>
      <c r="B58" s="22" t="s">
        <v>7</v>
      </c>
      <c r="C58" s="15">
        <v>245</v>
      </c>
      <c r="D58" s="17">
        <v>445</v>
      </c>
      <c r="E58" s="17">
        <v>278</v>
      </c>
      <c r="F58" s="15">
        <v>389</v>
      </c>
      <c r="G58" s="15">
        <v>370</v>
      </c>
      <c r="H58" s="15">
        <v>341</v>
      </c>
      <c r="I58" s="15">
        <v>464</v>
      </c>
      <c r="J58" s="15">
        <v>368</v>
      </c>
      <c r="K58" s="18">
        <v>459</v>
      </c>
      <c r="L58" s="15">
        <v>517</v>
      </c>
      <c r="M58" s="15">
        <v>550</v>
      </c>
      <c r="N58" s="15">
        <v>541</v>
      </c>
      <c r="O58" s="1">
        <f t="shared" si="6"/>
        <v>4967</v>
      </c>
    </row>
    <row r="59" spans="1:15" ht="12.75">
      <c r="A59" s="25">
        <v>57149</v>
      </c>
      <c r="B59" s="22" t="s">
        <v>8</v>
      </c>
      <c r="C59" s="15">
        <v>374</v>
      </c>
      <c r="D59" s="17">
        <v>552</v>
      </c>
      <c r="E59" s="17">
        <v>390</v>
      </c>
      <c r="F59" s="15">
        <v>495</v>
      </c>
      <c r="G59" s="15">
        <v>352</v>
      </c>
      <c r="H59" s="15">
        <v>333</v>
      </c>
      <c r="I59" s="15">
        <v>345</v>
      </c>
      <c r="J59" s="15">
        <v>353</v>
      </c>
      <c r="K59" s="15">
        <v>387</v>
      </c>
      <c r="L59" s="15">
        <v>525</v>
      </c>
      <c r="M59" s="15">
        <v>676</v>
      </c>
      <c r="N59" s="15">
        <v>545</v>
      </c>
      <c r="O59" s="1">
        <f t="shared" si="6"/>
        <v>5327</v>
      </c>
    </row>
    <row r="60" spans="1:15" ht="12.75">
      <c r="A60" s="25">
        <v>57150</v>
      </c>
      <c r="B60" s="22" t="s">
        <v>9</v>
      </c>
      <c r="C60" s="15">
        <v>152</v>
      </c>
      <c r="D60" s="17">
        <v>140</v>
      </c>
      <c r="E60" s="17">
        <v>121</v>
      </c>
      <c r="F60" s="15">
        <v>84</v>
      </c>
      <c r="G60" s="15">
        <v>40</v>
      </c>
      <c r="H60" s="18">
        <v>79</v>
      </c>
      <c r="I60" s="15">
        <v>104</v>
      </c>
      <c r="J60" s="15">
        <v>137</v>
      </c>
      <c r="K60" s="15">
        <v>101</v>
      </c>
      <c r="L60" s="15">
        <v>97</v>
      </c>
      <c r="M60" s="15">
        <v>117</v>
      </c>
      <c r="N60" s="18">
        <v>230</v>
      </c>
      <c r="O60" s="1">
        <f t="shared" si="6"/>
        <v>1402</v>
      </c>
    </row>
    <row r="61" spans="1:15" ht="12.75">
      <c r="A61" s="25">
        <v>57151</v>
      </c>
      <c r="B61" s="22" t="s">
        <v>10</v>
      </c>
      <c r="C61" s="15">
        <v>510</v>
      </c>
      <c r="D61" s="27">
        <v>482</v>
      </c>
      <c r="E61" s="27">
        <v>424</v>
      </c>
      <c r="F61" s="15">
        <v>477</v>
      </c>
      <c r="G61" s="15">
        <v>413</v>
      </c>
      <c r="H61" s="15">
        <v>345</v>
      </c>
      <c r="I61" s="18">
        <v>385</v>
      </c>
      <c r="J61" s="18">
        <v>392</v>
      </c>
      <c r="K61" s="18">
        <v>479</v>
      </c>
      <c r="L61" s="18">
        <v>471</v>
      </c>
      <c r="M61" s="15">
        <v>436</v>
      </c>
      <c r="N61" s="18">
        <v>463</v>
      </c>
      <c r="O61" s="1">
        <f t="shared" si="6"/>
        <v>5277</v>
      </c>
    </row>
    <row r="62" spans="1:15" ht="12.75">
      <c r="A62" s="25">
        <v>57152</v>
      </c>
      <c r="B62" s="22" t="s">
        <v>11</v>
      </c>
      <c r="C62" s="15">
        <v>134</v>
      </c>
      <c r="D62" s="17">
        <v>93</v>
      </c>
      <c r="E62" s="27">
        <v>96</v>
      </c>
      <c r="F62" s="15">
        <v>113</v>
      </c>
      <c r="G62" s="15">
        <v>106</v>
      </c>
      <c r="H62" s="18">
        <v>88</v>
      </c>
      <c r="I62" s="15">
        <v>104</v>
      </c>
      <c r="J62" s="18">
        <v>111</v>
      </c>
      <c r="K62" s="15">
        <v>108</v>
      </c>
      <c r="L62" s="15">
        <v>150</v>
      </c>
      <c r="M62" s="15">
        <v>112</v>
      </c>
      <c r="N62" s="18">
        <v>137</v>
      </c>
      <c r="O62" s="1">
        <f t="shared" si="6"/>
        <v>1352</v>
      </c>
    </row>
    <row r="63" spans="1:15" ht="12.75">
      <c r="A63" s="25">
        <v>57153</v>
      </c>
      <c r="B63" s="22" t="s">
        <v>12</v>
      </c>
      <c r="C63" s="15">
        <v>378</v>
      </c>
      <c r="D63" s="27">
        <v>374</v>
      </c>
      <c r="E63" s="17">
        <v>320</v>
      </c>
      <c r="F63" s="18">
        <v>315</v>
      </c>
      <c r="G63" s="15">
        <v>281</v>
      </c>
      <c r="H63" s="15">
        <v>309</v>
      </c>
      <c r="I63" s="15">
        <v>316</v>
      </c>
      <c r="J63" s="15">
        <v>300</v>
      </c>
      <c r="K63" s="15">
        <v>360</v>
      </c>
      <c r="L63" s="18">
        <v>363</v>
      </c>
      <c r="M63" s="15">
        <v>366</v>
      </c>
      <c r="N63" s="18">
        <v>517</v>
      </c>
      <c r="O63" s="1">
        <f t="shared" si="6"/>
        <v>4199</v>
      </c>
    </row>
    <row r="64" spans="1:15" ht="12.75">
      <c r="A64" s="25">
        <v>57154</v>
      </c>
      <c r="B64" s="22" t="s">
        <v>13</v>
      </c>
      <c r="C64" s="18">
        <v>329</v>
      </c>
      <c r="D64" s="17">
        <v>393</v>
      </c>
      <c r="E64" s="17">
        <v>355</v>
      </c>
      <c r="F64" s="15">
        <v>385</v>
      </c>
      <c r="G64" s="18">
        <v>309</v>
      </c>
      <c r="H64" s="15">
        <v>301</v>
      </c>
      <c r="I64" s="18">
        <v>239</v>
      </c>
      <c r="J64" s="15">
        <v>320</v>
      </c>
      <c r="K64" s="18">
        <v>369</v>
      </c>
      <c r="L64" s="15">
        <v>337</v>
      </c>
      <c r="M64" s="18">
        <v>458</v>
      </c>
      <c r="N64" s="18">
        <v>527</v>
      </c>
      <c r="O64" s="1">
        <f t="shared" si="6"/>
        <v>4322</v>
      </c>
    </row>
    <row r="65" spans="1:15" ht="12.75">
      <c r="A65" s="25">
        <v>57155</v>
      </c>
      <c r="B65" s="22" t="s">
        <v>14</v>
      </c>
      <c r="C65" s="15">
        <v>497</v>
      </c>
      <c r="D65" s="27">
        <v>419</v>
      </c>
      <c r="E65" s="17">
        <v>448</v>
      </c>
      <c r="F65" s="15">
        <v>508</v>
      </c>
      <c r="G65" s="15">
        <v>338</v>
      </c>
      <c r="H65" s="15">
        <v>501</v>
      </c>
      <c r="I65" s="15">
        <v>252</v>
      </c>
      <c r="J65" s="15">
        <v>370</v>
      </c>
      <c r="K65" s="18">
        <v>374</v>
      </c>
      <c r="L65" s="18">
        <v>510</v>
      </c>
      <c r="M65" s="18">
        <v>619</v>
      </c>
      <c r="N65" s="18">
        <v>510</v>
      </c>
      <c r="O65" s="1">
        <f t="shared" si="6"/>
        <v>5346</v>
      </c>
    </row>
    <row r="66" spans="1:15" ht="12.75">
      <c r="A66" s="25">
        <v>57156</v>
      </c>
      <c r="B66" s="22" t="s">
        <v>15</v>
      </c>
      <c r="C66" s="15">
        <v>503</v>
      </c>
      <c r="D66" s="17">
        <v>445</v>
      </c>
      <c r="E66" s="27">
        <v>365</v>
      </c>
      <c r="F66" s="18">
        <v>429</v>
      </c>
      <c r="G66" s="15">
        <v>395</v>
      </c>
      <c r="H66" s="18">
        <v>358</v>
      </c>
      <c r="I66" s="15">
        <v>346</v>
      </c>
      <c r="J66" s="18">
        <v>340</v>
      </c>
      <c r="K66" s="18">
        <v>395</v>
      </c>
      <c r="L66" s="15">
        <v>384</v>
      </c>
      <c r="M66" s="18">
        <v>489</v>
      </c>
      <c r="N66" s="18">
        <v>511</v>
      </c>
      <c r="O66" s="1">
        <f t="shared" si="6"/>
        <v>4960</v>
      </c>
    </row>
    <row r="67" spans="1:15" ht="13.5" thickBot="1">
      <c r="A67" s="25">
        <v>57157</v>
      </c>
      <c r="B67" s="22" t="s">
        <v>16</v>
      </c>
      <c r="C67" s="4">
        <v>144</v>
      </c>
      <c r="D67" s="4">
        <v>192</v>
      </c>
      <c r="E67" s="4">
        <v>91</v>
      </c>
      <c r="F67" s="4">
        <v>112</v>
      </c>
      <c r="G67" s="4">
        <v>91</v>
      </c>
      <c r="H67" s="4">
        <v>85</v>
      </c>
      <c r="I67" s="4">
        <v>118</v>
      </c>
      <c r="J67" s="4">
        <v>124</v>
      </c>
      <c r="K67" s="4">
        <v>129</v>
      </c>
      <c r="L67" s="4">
        <v>124</v>
      </c>
      <c r="M67" s="4">
        <v>155</v>
      </c>
      <c r="N67" s="4">
        <v>214</v>
      </c>
      <c r="O67" s="5">
        <f t="shared" si="6"/>
        <v>1579</v>
      </c>
    </row>
    <row r="68" spans="1:15" ht="13.5" thickTop="1">
      <c r="A68" s="26"/>
      <c r="B68" s="26" t="s">
        <v>5</v>
      </c>
      <c r="C68" s="6">
        <f aca="true" t="shared" si="7" ref="C68:N68">SUM(C57:C67)</f>
        <v>3996</v>
      </c>
      <c r="D68" s="6">
        <f t="shared" si="7"/>
        <v>3957</v>
      </c>
      <c r="E68" s="6">
        <f t="shared" si="7"/>
        <v>3112</v>
      </c>
      <c r="F68" s="6">
        <f t="shared" si="7"/>
        <v>3896</v>
      </c>
      <c r="G68" s="6">
        <f t="shared" si="7"/>
        <v>3137</v>
      </c>
      <c r="H68" s="6">
        <f t="shared" si="7"/>
        <v>3048</v>
      </c>
      <c r="I68" s="6">
        <f t="shared" si="7"/>
        <v>3195</v>
      </c>
      <c r="J68" s="6">
        <f t="shared" si="7"/>
        <v>3311</v>
      </c>
      <c r="K68" s="6">
        <f t="shared" si="7"/>
        <v>3804</v>
      </c>
      <c r="L68" s="6">
        <f t="shared" si="7"/>
        <v>4137</v>
      </c>
      <c r="M68" s="6">
        <f t="shared" si="7"/>
        <v>4361</v>
      </c>
      <c r="N68" s="6">
        <f t="shared" si="7"/>
        <v>4959</v>
      </c>
      <c r="O68" s="6">
        <f>SUM(O57:O67)</f>
        <v>44913</v>
      </c>
    </row>
    <row r="69" spans="1:8" ht="12.75">
      <c r="A69" s="17"/>
      <c r="B69" s="17"/>
      <c r="C69" s="17"/>
      <c r="D69" s="17"/>
      <c r="E69" s="17"/>
      <c r="H69" s="1"/>
    </row>
    <row r="70" spans="1:5" ht="12.75">
      <c r="A70" s="17"/>
      <c r="B70" s="17"/>
      <c r="C70" s="17"/>
      <c r="D70" s="17"/>
      <c r="E70" s="17"/>
    </row>
    <row r="71" spans="1:5" ht="12.75">
      <c r="A71" s="17"/>
      <c r="B71" s="17"/>
      <c r="C71" s="17"/>
      <c r="D71" s="17"/>
      <c r="E71" s="17"/>
    </row>
    <row r="72" spans="1:5" ht="12.75">
      <c r="A72" s="17"/>
      <c r="B72" s="17"/>
      <c r="C72" s="17"/>
      <c r="D72" s="17"/>
      <c r="E72" s="17"/>
    </row>
    <row r="73" spans="1:5" ht="12.75">
      <c r="A73" s="17"/>
      <c r="B73" s="17"/>
      <c r="C73" s="17"/>
      <c r="D73" s="17"/>
      <c r="E73" s="17"/>
    </row>
    <row r="74" spans="1:5" ht="12.75">
      <c r="A74" s="17"/>
      <c r="B74" s="17"/>
      <c r="C74" s="17"/>
      <c r="D74" s="17"/>
      <c r="E74" s="17"/>
    </row>
    <row r="75" spans="1:5" ht="12.75">
      <c r="A75" s="17"/>
      <c r="B75" s="17"/>
      <c r="C75" s="17"/>
      <c r="D75" s="17"/>
      <c r="E75" s="17"/>
    </row>
    <row r="76" spans="1:5" ht="12.75">
      <c r="A76" s="17"/>
      <c r="B76" s="17"/>
      <c r="C76" s="17"/>
      <c r="D76" s="17"/>
      <c r="E76" s="17"/>
    </row>
    <row r="77" spans="1:15" ht="26.25" thickBot="1">
      <c r="A77" s="23" t="s">
        <v>0</v>
      </c>
      <c r="B77" s="23" t="s">
        <v>1</v>
      </c>
      <c r="C77" s="24" t="s">
        <v>63</v>
      </c>
      <c r="D77" s="24" t="s">
        <v>64</v>
      </c>
      <c r="E77" s="24" t="s">
        <v>65</v>
      </c>
      <c r="F77" s="24" t="s">
        <v>66</v>
      </c>
      <c r="G77" s="24" t="s">
        <v>67</v>
      </c>
      <c r="H77" s="24" t="s">
        <v>68</v>
      </c>
      <c r="I77" s="24" t="s">
        <v>120</v>
      </c>
      <c r="J77" s="24" t="s">
        <v>121</v>
      </c>
      <c r="K77" s="24" t="s">
        <v>122</v>
      </c>
      <c r="L77" s="24" t="s">
        <v>123</v>
      </c>
      <c r="M77" s="24" t="s">
        <v>124</v>
      </c>
      <c r="N77" s="24" t="s">
        <v>125</v>
      </c>
      <c r="O77" s="8" t="s">
        <v>20</v>
      </c>
    </row>
    <row r="78" spans="1:15" ht="12.75">
      <c r="A78" s="25">
        <v>4600007453</v>
      </c>
      <c r="B78" s="22" t="s">
        <v>6</v>
      </c>
      <c r="C78" s="15">
        <v>867</v>
      </c>
      <c r="D78" s="15">
        <f>464+362</f>
        <v>826</v>
      </c>
      <c r="E78" s="15">
        <v>706</v>
      </c>
      <c r="F78" s="15">
        <v>858</v>
      </c>
      <c r="G78" s="15">
        <v>834</v>
      </c>
      <c r="H78" s="15">
        <v>877</v>
      </c>
      <c r="O78" s="1">
        <f aca="true" t="shared" si="8" ref="O78:O88">SUM(C78:N78)</f>
        <v>4968</v>
      </c>
    </row>
    <row r="79" spans="1:15" ht="12.75">
      <c r="A79" s="25">
        <v>4600007456</v>
      </c>
      <c r="B79" s="22" t="s">
        <v>7</v>
      </c>
      <c r="C79" s="15">
        <v>587</v>
      </c>
      <c r="D79" s="15">
        <v>619</v>
      </c>
      <c r="E79" s="15">
        <v>541</v>
      </c>
      <c r="F79" s="15">
        <v>584</v>
      </c>
      <c r="G79" s="15">
        <v>470</v>
      </c>
      <c r="H79" s="15">
        <v>425</v>
      </c>
      <c r="O79" s="1">
        <f t="shared" si="8"/>
        <v>3226</v>
      </c>
    </row>
    <row r="80" spans="1:15" ht="12.75">
      <c r="A80" s="25">
        <v>4600000961</v>
      </c>
      <c r="B80" s="22" t="s">
        <v>8</v>
      </c>
      <c r="C80" s="15">
        <v>607</v>
      </c>
      <c r="D80" s="15">
        <v>723</v>
      </c>
      <c r="E80" s="15">
        <v>576</v>
      </c>
      <c r="F80" s="15">
        <v>786</v>
      </c>
      <c r="G80" s="15">
        <v>669</v>
      </c>
      <c r="H80" s="15">
        <v>622</v>
      </c>
      <c r="O80" s="1">
        <f t="shared" si="8"/>
        <v>3983</v>
      </c>
    </row>
    <row r="81" spans="1:15" ht="12.75">
      <c r="A81" s="25">
        <v>4600007452</v>
      </c>
      <c r="B81" s="22" t="s">
        <v>9</v>
      </c>
      <c r="C81" s="18">
        <v>68</v>
      </c>
      <c r="D81" s="15">
        <v>101</v>
      </c>
      <c r="E81" s="15">
        <v>195</v>
      </c>
      <c r="F81" s="18">
        <v>50</v>
      </c>
      <c r="G81" s="15">
        <v>113</v>
      </c>
      <c r="H81" s="15">
        <v>85</v>
      </c>
      <c r="O81" s="1">
        <f t="shared" si="8"/>
        <v>612</v>
      </c>
    </row>
    <row r="82" spans="1:15" ht="12.75">
      <c r="A82" s="25">
        <v>4600007454</v>
      </c>
      <c r="B82" s="22" t="s">
        <v>10</v>
      </c>
      <c r="C82" s="18">
        <v>576</v>
      </c>
      <c r="D82" s="15">
        <v>549</v>
      </c>
      <c r="E82" s="15">
        <v>440</v>
      </c>
      <c r="F82" s="18">
        <v>454</v>
      </c>
      <c r="G82" s="15">
        <v>382</v>
      </c>
      <c r="H82" s="15">
        <v>405</v>
      </c>
      <c r="O82" s="1">
        <f t="shared" si="8"/>
        <v>2806</v>
      </c>
    </row>
    <row r="83" spans="1:15" ht="12.75">
      <c r="A83" s="25">
        <v>4600007455</v>
      </c>
      <c r="B83" s="22" t="s">
        <v>11</v>
      </c>
      <c r="C83" s="18">
        <v>126</v>
      </c>
      <c r="D83" s="15">
        <v>128</v>
      </c>
      <c r="E83" s="15">
        <v>108</v>
      </c>
      <c r="F83" s="18">
        <v>153</v>
      </c>
      <c r="G83" s="15">
        <v>116</v>
      </c>
      <c r="H83" s="15">
        <v>115</v>
      </c>
      <c r="O83" s="1">
        <f t="shared" si="8"/>
        <v>746</v>
      </c>
    </row>
    <row r="84" spans="1:15" ht="12.75">
      <c r="A84" s="25">
        <v>4600007451</v>
      </c>
      <c r="B84" s="22" t="s">
        <v>12</v>
      </c>
      <c r="C84" s="18">
        <v>609</v>
      </c>
      <c r="D84" s="15">
        <v>616</v>
      </c>
      <c r="E84" s="15">
        <v>571</v>
      </c>
      <c r="F84" s="15">
        <v>580</v>
      </c>
      <c r="G84" s="15">
        <v>543</v>
      </c>
      <c r="H84" s="15">
        <v>615</v>
      </c>
      <c r="O84" s="1">
        <f t="shared" si="8"/>
        <v>3534</v>
      </c>
    </row>
    <row r="85" spans="1:15" ht="12.75">
      <c r="A85" s="25">
        <v>4600000962</v>
      </c>
      <c r="B85" s="22" t="s">
        <v>13</v>
      </c>
      <c r="C85" s="18">
        <v>454</v>
      </c>
      <c r="D85" s="15">
        <v>593</v>
      </c>
      <c r="E85" s="15">
        <v>497</v>
      </c>
      <c r="F85" s="15">
        <v>452</v>
      </c>
      <c r="G85" s="15">
        <v>413</v>
      </c>
      <c r="H85" s="15">
        <v>475</v>
      </c>
      <c r="O85" s="1">
        <f t="shared" si="8"/>
        <v>2884</v>
      </c>
    </row>
    <row r="86" spans="1:15" ht="12.75">
      <c r="A86" s="25">
        <v>4600001058</v>
      </c>
      <c r="B86" s="22" t="s">
        <v>14</v>
      </c>
      <c r="C86" s="18">
        <v>462</v>
      </c>
      <c r="D86" s="15">
        <v>494</v>
      </c>
      <c r="E86" s="15">
        <v>380</v>
      </c>
      <c r="F86" s="15">
        <v>388</v>
      </c>
      <c r="G86" s="15">
        <v>438</v>
      </c>
      <c r="H86" s="15">
        <v>415</v>
      </c>
      <c r="O86" s="1">
        <f t="shared" si="8"/>
        <v>2577</v>
      </c>
    </row>
    <row r="87" spans="1:15" ht="12.75">
      <c r="A87" s="25">
        <v>4600001059</v>
      </c>
      <c r="B87" s="22" t="s">
        <v>15</v>
      </c>
      <c r="C87" s="18">
        <v>479</v>
      </c>
      <c r="D87" s="15">
        <v>547</v>
      </c>
      <c r="E87" s="15">
        <v>456</v>
      </c>
      <c r="F87" s="18">
        <v>358</v>
      </c>
      <c r="G87" s="15">
        <v>325</v>
      </c>
      <c r="H87" s="15">
        <v>316</v>
      </c>
      <c r="O87" s="1">
        <f t="shared" si="8"/>
        <v>2481</v>
      </c>
    </row>
    <row r="88" spans="1:16" ht="13.5" thickBot="1">
      <c r="A88" s="25">
        <v>4600007450</v>
      </c>
      <c r="B88" s="22" t="s">
        <v>16</v>
      </c>
      <c r="C88" s="4">
        <v>171</v>
      </c>
      <c r="D88" s="4">
        <v>188</v>
      </c>
      <c r="E88" s="4">
        <v>162</v>
      </c>
      <c r="F88" s="4">
        <v>168</v>
      </c>
      <c r="G88" s="4">
        <v>210</v>
      </c>
      <c r="H88" s="4">
        <v>208</v>
      </c>
      <c r="I88" s="4"/>
      <c r="J88" s="4"/>
      <c r="K88" s="4"/>
      <c r="L88" s="4"/>
      <c r="M88" s="4"/>
      <c r="N88" s="4"/>
      <c r="O88" s="5">
        <f t="shared" si="8"/>
        <v>1107</v>
      </c>
      <c r="P88" s="17"/>
    </row>
    <row r="89" spans="1:15" ht="13.5" thickTop="1">
      <c r="A89" s="26"/>
      <c r="B89" s="26" t="s">
        <v>5</v>
      </c>
      <c r="C89" s="6">
        <f aca="true" t="shared" si="9" ref="C89:H89">SUM(C78:C88)</f>
        <v>5006</v>
      </c>
      <c r="D89" s="6">
        <f t="shared" si="9"/>
        <v>5384</v>
      </c>
      <c r="E89" s="6">
        <f t="shared" si="9"/>
        <v>4632</v>
      </c>
      <c r="F89" s="6">
        <f t="shared" si="9"/>
        <v>4831</v>
      </c>
      <c r="G89" s="6">
        <f t="shared" si="9"/>
        <v>4513</v>
      </c>
      <c r="H89" s="6">
        <f t="shared" si="9"/>
        <v>4558</v>
      </c>
      <c r="I89" s="6"/>
      <c r="J89" s="6"/>
      <c r="K89" s="6"/>
      <c r="L89" s="6"/>
      <c r="M89" s="6"/>
      <c r="N89" s="6"/>
      <c r="O89" s="6">
        <f>SUM(O78:O88)</f>
        <v>28924</v>
      </c>
    </row>
    <row r="90" spans="1:5" ht="12.75">
      <c r="A90" s="17"/>
      <c r="B90" s="17"/>
      <c r="C90" s="17"/>
      <c r="D90" s="17"/>
      <c r="E90" s="17"/>
    </row>
    <row r="91" spans="1:9" ht="12.75">
      <c r="A91" s="17"/>
      <c r="B91" s="17"/>
      <c r="C91" s="17"/>
      <c r="D91" s="17"/>
      <c r="E91" s="17"/>
      <c r="I91" s="2"/>
    </row>
    <row r="92" spans="1:5" ht="12.75">
      <c r="A92" s="17"/>
      <c r="B92" s="17"/>
      <c r="C92" s="17"/>
      <c r="D92" s="17"/>
      <c r="E92" s="17"/>
    </row>
    <row r="93" spans="1:5" ht="12.75">
      <c r="A93" s="17"/>
      <c r="B93" s="17"/>
      <c r="C93" s="17"/>
      <c r="D93" s="17"/>
      <c r="E93" s="17"/>
    </row>
    <row r="94" spans="1:5" ht="12.75">
      <c r="A94" s="25"/>
      <c r="B94" s="22"/>
      <c r="C94" s="15"/>
      <c r="D94" s="15"/>
      <c r="E94" s="15"/>
    </row>
    <row r="95" spans="1:5" ht="12.75">
      <c r="A95" s="25"/>
      <c r="B95" s="22"/>
      <c r="C95" s="18"/>
      <c r="D95" s="15"/>
      <c r="E95" s="15"/>
    </row>
    <row r="96" spans="1:5" ht="12.75">
      <c r="A96" s="25"/>
      <c r="B96" s="22"/>
      <c r="C96" s="18"/>
      <c r="D96" s="15"/>
      <c r="E96" s="15"/>
    </row>
    <row r="97" spans="1:5" ht="12.75">
      <c r="A97" s="25"/>
      <c r="B97" s="22"/>
      <c r="C97" s="18"/>
      <c r="D97" s="15"/>
      <c r="E97" s="15"/>
    </row>
    <row r="98" spans="1:5" ht="12.75">
      <c r="A98" s="25"/>
      <c r="B98" s="22"/>
      <c r="C98" s="15"/>
      <c r="D98" s="15"/>
      <c r="E98" s="15"/>
    </row>
    <row r="99" spans="1:5" ht="12.75">
      <c r="A99" s="25"/>
      <c r="B99" s="22"/>
      <c r="C99" s="15"/>
      <c r="D99" s="15"/>
      <c r="E99" s="15"/>
    </row>
    <row r="100" spans="1:5" ht="12.75">
      <c r="A100" s="25"/>
      <c r="B100" s="22"/>
      <c r="C100" s="15"/>
      <c r="D100" s="15"/>
      <c r="E100" s="15"/>
    </row>
    <row r="101" spans="1:5" ht="12.75">
      <c r="A101" s="25"/>
      <c r="B101" s="22"/>
      <c r="C101" s="18"/>
      <c r="D101" s="15"/>
      <c r="E101" s="15"/>
    </row>
    <row r="102" spans="1:5" ht="12.75">
      <c r="A102" s="25"/>
      <c r="B102" s="22"/>
      <c r="C102" s="18"/>
      <c r="D102" s="15"/>
      <c r="E102" s="15"/>
    </row>
    <row r="103" spans="1:5" ht="12.75">
      <c r="A103" s="17"/>
      <c r="B103" s="26"/>
      <c r="C103" s="15"/>
      <c r="D103" s="15"/>
      <c r="E103" s="15"/>
    </row>
    <row r="104" spans="1:5" ht="12.75">
      <c r="A104" s="17"/>
      <c r="B104" s="17"/>
      <c r="C104" s="17"/>
      <c r="D104" s="17"/>
      <c r="E104" s="17"/>
    </row>
    <row r="105" spans="1:5" ht="12.75">
      <c r="A105" s="17"/>
      <c r="B105" s="17"/>
      <c r="C105" s="17"/>
      <c r="D105" s="17"/>
      <c r="E105" s="17"/>
    </row>
    <row r="106" spans="1:5" ht="12.75">
      <c r="A106" s="17"/>
      <c r="B106" s="17"/>
      <c r="C106" s="17"/>
      <c r="D106" s="17"/>
      <c r="E106" s="17"/>
    </row>
    <row r="107" spans="1:5" ht="12.75">
      <c r="A107" s="17"/>
      <c r="B107" s="17"/>
      <c r="C107" s="17"/>
      <c r="D107" s="17"/>
      <c r="E107" s="17"/>
    </row>
    <row r="108" spans="1:5" ht="12.75">
      <c r="A108" s="17"/>
      <c r="B108" s="17"/>
      <c r="C108" s="17"/>
      <c r="D108" s="17"/>
      <c r="E108" s="17"/>
    </row>
    <row r="109" spans="1:5" ht="12.75">
      <c r="A109" s="17"/>
      <c r="B109" s="17"/>
      <c r="C109" s="17"/>
      <c r="D109" s="17"/>
      <c r="E109" s="17"/>
    </row>
    <row r="110" spans="1:5" ht="12.75">
      <c r="A110" s="17"/>
      <c r="B110" s="17"/>
      <c r="C110" s="17"/>
      <c r="D110" s="17"/>
      <c r="E110" s="17"/>
    </row>
    <row r="111" spans="1:5" ht="12.75">
      <c r="A111" s="17"/>
      <c r="B111" s="17"/>
      <c r="C111" s="17"/>
      <c r="D111" s="17"/>
      <c r="E111" s="17"/>
    </row>
    <row r="112" spans="1:5" ht="12.75">
      <c r="A112" s="17"/>
      <c r="B112" s="17"/>
      <c r="C112" s="17"/>
      <c r="D112" s="17"/>
      <c r="E112" s="17"/>
    </row>
    <row r="113" spans="1:5" ht="12.75">
      <c r="A113" s="17"/>
      <c r="B113" s="17"/>
      <c r="C113" s="17"/>
      <c r="D113" s="17"/>
      <c r="E113" s="17"/>
    </row>
    <row r="114" spans="1:5" ht="12.75">
      <c r="A114" s="17"/>
      <c r="B114" s="17"/>
      <c r="C114" s="17"/>
      <c r="D114" s="17"/>
      <c r="E114" s="17"/>
    </row>
    <row r="115" spans="1:5" ht="12.75">
      <c r="A115" s="17"/>
      <c r="B115" s="17"/>
      <c r="C115" s="17"/>
      <c r="D115" s="17"/>
      <c r="E115" s="17"/>
    </row>
    <row r="116" spans="1:5" ht="12.75">
      <c r="A116" s="17"/>
      <c r="B116" s="17"/>
      <c r="C116" s="17"/>
      <c r="D116" s="17"/>
      <c r="E116" s="17"/>
    </row>
    <row r="117" spans="1:5" ht="12.75">
      <c r="A117" s="17"/>
      <c r="B117" s="17"/>
      <c r="C117" s="17"/>
      <c r="D117" s="17"/>
      <c r="E117" s="17"/>
    </row>
    <row r="118" spans="1:5" ht="12.75">
      <c r="A118" s="17"/>
      <c r="B118" s="17"/>
      <c r="C118" s="17"/>
      <c r="D118" s="17"/>
      <c r="E118" s="17"/>
    </row>
    <row r="119" spans="1:5" ht="12.75">
      <c r="A119" s="17"/>
      <c r="B119" s="17"/>
      <c r="C119" s="17"/>
      <c r="D119" s="17"/>
      <c r="E119" s="17"/>
    </row>
    <row r="120" spans="1:5" ht="12.75">
      <c r="A120" s="17"/>
      <c r="B120" s="17"/>
      <c r="C120" s="17"/>
      <c r="D120" s="17"/>
      <c r="E120" s="17"/>
    </row>
    <row r="121" spans="1:5" ht="12.75">
      <c r="A121" s="17"/>
      <c r="B121" s="17"/>
      <c r="C121" s="17"/>
      <c r="D121" s="17"/>
      <c r="E121" s="17"/>
    </row>
    <row r="122" spans="1:5" ht="12.75">
      <c r="A122" s="17"/>
      <c r="B122" s="17"/>
      <c r="C122" s="17"/>
      <c r="D122" s="17"/>
      <c r="E122" s="17"/>
    </row>
    <row r="123" spans="1:5" ht="12.75">
      <c r="A123" s="17"/>
      <c r="B123" s="17"/>
      <c r="C123" s="17"/>
      <c r="D123" s="17"/>
      <c r="E123" s="17"/>
    </row>
    <row r="124" spans="1:5" ht="12.75">
      <c r="A124" s="17"/>
      <c r="B124" s="17"/>
      <c r="C124" s="17"/>
      <c r="D124" s="17"/>
      <c r="E124" s="17"/>
    </row>
    <row r="125" spans="1:5" ht="12.75">
      <c r="A125" s="17"/>
      <c r="B125" s="17"/>
      <c r="C125" s="17"/>
      <c r="D125" s="17"/>
      <c r="E125" s="17"/>
    </row>
    <row r="126" spans="1:5" ht="12.75">
      <c r="A126" s="17"/>
      <c r="B126" s="17"/>
      <c r="C126" s="17"/>
      <c r="D126" s="17"/>
      <c r="E126" s="17"/>
    </row>
    <row r="127" spans="1:5" ht="12.75">
      <c r="A127" s="17"/>
      <c r="B127" s="17"/>
      <c r="C127" s="17"/>
      <c r="D127" s="17"/>
      <c r="E127" s="17"/>
    </row>
    <row r="128" spans="1:5" ht="12.75">
      <c r="A128" s="17"/>
      <c r="B128" s="17"/>
      <c r="C128" s="17"/>
      <c r="D128" s="17"/>
      <c r="E128" s="17"/>
    </row>
    <row r="129" spans="1:5" ht="12.75">
      <c r="A129" s="17"/>
      <c r="B129" s="17"/>
      <c r="C129" s="17"/>
      <c r="D129" s="17"/>
      <c r="E129" s="17"/>
    </row>
    <row r="130" spans="1:5" ht="12.75">
      <c r="A130" s="17"/>
      <c r="B130" s="17"/>
      <c r="C130" s="17"/>
      <c r="D130" s="17"/>
      <c r="E130" s="17"/>
    </row>
    <row r="131" spans="1:5" ht="12.75">
      <c r="A131" s="17"/>
      <c r="B131" s="17"/>
      <c r="C131" s="17"/>
      <c r="D131" s="17"/>
      <c r="E131" s="17"/>
    </row>
    <row r="132" spans="1:5" ht="12.75">
      <c r="A132" s="17"/>
      <c r="B132" s="17"/>
      <c r="C132" s="17"/>
      <c r="D132" s="17"/>
      <c r="E132" s="17"/>
    </row>
    <row r="133" spans="1:5" ht="12.75">
      <c r="A133" s="17"/>
      <c r="B133" s="17"/>
      <c r="C133" s="17"/>
      <c r="D133" s="17"/>
      <c r="E133" s="17"/>
    </row>
    <row r="134" spans="1:5" ht="12.75">
      <c r="A134" s="17"/>
      <c r="B134" s="17"/>
      <c r="C134" s="17"/>
      <c r="D134" s="17"/>
      <c r="E134" s="17"/>
    </row>
    <row r="135" spans="1:5" ht="12.75">
      <c r="A135" s="17"/>
      <c r="B135" s="17"/>
      <c r="C135" s="17"/>
      <c r="D135" s="17"/>
      <c r="E135" s="17"/>
    </row>
    <row r="136" spans="1:5" ht="12.75">
      <c r="A136" s="17"/>
      <c r="B136" s="17"/>
      <c r="C136" s="17"/>
      <c r="D136" s="17"/>
      <c r="E136" s="17"/>
    </row>
    <row r="137" spans="1:5" ht="12.75">
      <c r="A137" s="17"/>
      <c r="B137" s="17"/>
      <c r="C137" s="17"/>
      <c r="D137" s="17"/>
      <c r="E137" s="17"/>
    </row>
    <row r="138" spans="1:5" ht="12.75">
      <c r="A138" s="17"/>
      <c r="B138" s="17"/>
      <c r="C138" s="17"/>
      <c r="D138" s="17"/>
      <c r="E138" s="17"/>
    </row>
    <row r="139" spans="1:5" ht="12.75">
      <c r="A139" s="17"/>
      <c r="B139" s="17"/>
      <c r="C139" s="17"/>
      <c r="D139" s="17"/>
      <c r="E139" s="17"/>
    </row>
    <row r="140" spans="1:5" ht="12.75">
      <c r="A140" s="17"/>
      <c r="B140" s="17"/>
      <c r="C140" s="17"/>
      <c r="D140" s="17"/>
      <c r="E140" s="17"/>
    </row>
    <row r="141" spans="1:5" ht="12.75">
      <c r="A141" s="17"/>
      <c r="B141" s="17"/>
      <c r="C141" s="17"/>
      <c r="D141" s="17"/>
      <c r="E141" s="17"/>
    </row>
    <row r="142" spans="1:5" ht="12.75">
      <c r="A142" s="17"/>
      <c r="B142" s="17"/>
      <c r="C142" s="17"/>
      <c r="D142" s="17"/>
      <c r="E142" s="17"/>
    </row>
    <row r="143" spans="1:5" ht="12.75">
      <c r="A143" s="17"/>
      <c r="B143" s="17"/>
      <c r="C143" s="17"/>
      <c r="D143" s="17"/>
      <c r="E143" s="17"/>
    </row>
    <row r="144" spans="1:5" ht="12.75">
      <c r="A144" s="17"/>
      <c r="B144" s="17"/>
      <c r="C144" s="17"/>
      <c r="D144" s="17"/>
      <c r="E144" s="17"/>
    </row>
    <row r="145" spans="1:5" ht="12.75">
      <c r="A145" s="17"/>
      <c r="B145" s="17"/>
      <c r="C145" s="17"/>
      <c r="D145" s="17"/>
      <c r="E145" s="17"/>
    </row>
    <row r="146" spans="1:5" ht="12.75">
      <c r="A146" s="17"/>
      <c r="B146" s="17"/>
      <c r="C146" s="17"/>
      <c r="D146" s="17"/>
      <c r="E146" s="17"/>
    </row>
    <row r="147" spans="1:5" ht="12.75">
      <c r="A147" s="17"/>
      <c r="B147" s="17"/>
      <c r="C147" s="17"/>
      <c r="D147" s="17"/>
      <c r="E147" s="17"/>
    </row>
    <row r="148" spans="1:5" ht="12.75">
      <c r="A148" s="17"/>
      <c r="B148" s="17"/>
      <c r="C148" s="17"/>
      <c r="D148" s="17"/>
      <c r="E148" s="17"/>
    </row>
    <row r="149" spans="1:5" ht="12.75">
      <c r="A149" s="17"/>
      <c r="B149" s="17"/>
      <c r="C149" s="17"/>
      <c r="D149" s="17"/>
      <c r="E149" s="17"/>
    </row>
    <row r="150" spans="1:5" ht="12.75">
      <c r="A150" s="17"/>
      <c r="B150" s="17"/>
      <c r="C150" s="17"/>
      <c r="D150" s="17"/>
      <c r="E150" s="17"/>
    </row>
    <row r="151" spans="1:5" ht="12.75">
      <c r="A151" s="17"/>
      <c r="B151" s="17"/>
      <c r="C151" s="17"/>
      <c r="D151" s="17"/>
      <c r="E151" s="17"/>
    </row>
    <row r="152" spans="1:5" ht="12.75">
      <c r="A152" s="17"/>
      <c r="B152" s="17"/>
      <c r="C152" s="17"/>
      <c r="D152" s="17"/>
      <c r="E152" s="17"/>
    </row>
    <row r="153" spans="1:5" ht="12.75">
      <c r="A153" s="17"/>
      <c r="B153" s="17"/>
      <c r="C153" s="17"/>
      <c r="D153" s="17"/>
      <c r="E153" s="17"/>
    </row>
    <row r="154" spans="1:5" ht="12.75">
      <c r="A154" s="17"/>
      <c r="B154" s="17"/>
      <c r="C154" s="17"/>
      <c r="D154" s="17"/>
      <c r="E154" s="17"/>
    </row>
    <row r="155" spans="1:5" ht="12.75">
      <c r="A155" s="17"/>
      <c r="B155" s="17"/>
      <c r="C155" s="17"/>
      <c r="D155" s="17"/>
      <c r="E155" s="17"/>
    </row>
    <row r="156" spans="1:5" ht="12.75">
      <c r="A156" s="17"/>
      <c r="B156" s="17"/>
      <c r="C156" s="17"/>
      <c r="D156" s="17"/>
      <c r="E156" s="17"/>
    </row>
    <row r="157" spans="1:5" ht="12.75">
      <c r="A157" s="17"/>
      <c r="B157" s="17"/>
      <c r="C157" s="17"/>
      <c r="D157" s="17"/>
      <c r="E157" s="17"/>
    </row>
    <row r="158" spans="1:5" ht="12.75">
      <c r="A158" s="17"/>
      <c r="B158" s="17"/>
      <c r="C158" s="17"/>
      <c r="D158" s="17"/>
      <c r="E158" s="17"/>
    </row>
    <row r="159" spans="1:5" ht="12.75">
      <c r="A159" s="17"/>
      <c r="B159" s="17"/>
      <c r="C159" s="17"/>
      <c r="D159" s="17"/>
      <c r="E159" s="17"/>
    </row>
    <row r="160" spans="1:5" ht="12.75">
      <c r="A160" s="17"/>
      <c r="B160" s="17"/>
      <c r="C160" s="17"/>
      <c r="D160" s="17"/>
      <c r="E160" s="17"/>
    </row>
    <row r="161" spans="1:5" ht="12.75">
      <c r="A161" s="17"/>
      <c r="B161" s="17"/>
      <c r="C161" s="17"/>
      <c r="D161" s="17"/>
      <c r="E161" s="17"/>
    </row>
    <row r="162" spans="1:5" ht="12.75">
      <c r="A162" s="17"/>
      <c r="B162" s="17"/>
      <c r="C162" s="17"/>
      <c r="D162" s="17"/>
      <c r="E162" s="17"/>
    </row>
    <row r="163" spans="1:5" ht="12.75">
      <c r="A163" s="17"/>
      <c r="B163" s="17"/>
      <c r="C163" s="17"/>
      <c r="D163" s="17"/>
      <c r="E163" s="17"/>
    </row>
    <row r="164" spans="1:5" ht="12.75">
      <c r="A164" s="17"/>
      <c r="B164" s="17"/>
      <c r="C164" s="17"/>
      <c r="D164" s="17"/>
      <c r="E164" s="17"/>
    </row>
    <row r="165" spans="1:5" ht="12.75">
      <c r="A165" s="17"/>
      <c r="B165" s="17"/>
      <c r="C165" s="17"/>
      <c r="D165" s="17"/>
      <c r="E165" s="17"/>
    </row>
    <row r="166" spans="1:5" ht="12.75">
      <c r="A166" s="17"/>
      <c r="B166" s="17"/>
      <c r="C166" s="17"/>
      <c r="D166" s="17"/>
      <c r="E166" s="17"/>
    </row>
    <row r="167" spans="1:5" ht="12.75">
      <c r="A167" s="17"/>
      <c r="B167" s="17"/>
      <c r="C167" s="17"/>
      <c r="D167" s="17"/>
      <c r="E167" s="17"/>
    </row>
    <row r="168" spans="1:5" ht="12.75">
      <c r="A168" s="17"/>
      <c r="B168" s="17"/>
      <c r="C168" s="17"/>
      <c r="D168" s="17"/>
      <c r="E168" s="17"/>
    </row>
    <row r="169" spans="1:5" ht="12.75">
      <c r="A169" s="17"/>
      <c r="B169" s="17"/>
      <c r="C169" s="17"/>
      <c r="D169" s="17"/>
      <c r="E169" s="17"/>
    </row>
    <row r="170" spans="1:5" ht="12.75">
      <c r="A170" s="17"/>
      <c r="B170" s="17"/>
      <c r="C170" s="17"/>
      <c r="D170" s="17"/>
      <c r="E170" s="17"/>
    </row>
    <row r="171" spans="1:5" ht="12.75">
      <c r="A171" s="17"/>
      <c r="B171" s="17"/>
      <c r="C171" s="17"/>
      <c r="D171" s="17"/>
      <c r="E171" s="17"/>
    </row>
    <row r="172" spans="1:5" ht="12.75">
      <c r="A172" s="17"/>
      <c r="B172" s="17"/>
      <c r="C172" s="17"/>
      <c r="D172" s="17"/>
      <c r="E172" s="17"/>
    </row>
    <row r="173" spans="1:5" ht="12.75">
      <c r="A173" s="17"/>
      <c r="B173" s="17"/>
      <c r="C173" s="17"/>
      <c r="D173" s="17"/>
      <c r="E173" s="17"/>
    </row>
    <row r="174" spans="1:5" ht="12.75">
      <c r="A174" s="17"/>
      <c r="B174" s="17"/>
      <c r="C174" s="17"/>
      <c r="D174" s="17"/>
      <c r="E174" s="17"/>
    </row>
    <row r="175" spans="1:5" ht="12.75">
      <c r="A175" s="17"/>
      <c r="B175" s="17"/>
      <c r="C175" s="17"/>
      <c r="D175" s="17"/>
      <c r="E175" s="17"/>
    </row>
    <row r="176" spans="1:5" ht="12.75">
      <c r="A176" s="17"/>
      <c r="B176" s="17"/>
      <c r="C176" s="17"/>
      <c r="D176" s="17"/>
      <c r="E176" s="17"/>
    </row>
    <row r="177" spans="1:5" ht="12.75">
      <c r="A177" s="17"/>
      <c r="B177" s="17"/>
      <c r="C177" s="17"/>
      <c r="D177" s="17"/>
      <c r="E177" s="17"/>
    </row>
    <row r="178" spans="1:5" ht="12.75">
      <c r="A178" s="17"/>
      <c r="B178" s="17"/>
      <c r="C178" s="17"/>
      <c r="D178" s="17"/>
      <c r="E178" s="17"/>
    </row>
    <row r="179" spans="1:5" ht="12.75">
      <c r="A179" s="17"/>
      <c r="B179" s="17"/>
      <c r="C179" s="17"/>
      <c r="D179" s="17"/>
      <c r="E179" s="17"/>
    </row>
    <row r="180" spans="1:5" ht="12.75">
      <c r="A180" s="17"/>
      <c r="B180" s="17"/>
      <c r="C180" s="17"/>
      <c r="D180" s="17"/>
      <c r="E180" s="17"/>
    </row>
    <row r="181" spans="1:5" ht="12.75">
      <c r="A181" s="17"/>
      <c r="B181" s="17"/>
      <c r="C181" s="17"/>
      <c r="D181" s="17"/>
      <c r="E181" s="17"/>
    </row>
    <row r="182" spans="1:5" ht="12.75">
      <c r="A182" s="17"/>
      <c r="B182" s="17"/>
      <c r="C182" s="17"/>
      <c r="D182" s="17"/>
      <c r="E182" s="17"/>
    </row>
    <row r="183" spans="1:5" ht="12.75">
      <c r="A183" s="17"/>
      <c r="B183" s="17"/>
      <c r="C183" s="17"/>
      <c r="D183" s="17"/>
      <c r="E183" s="17"/>
    </row>
    <row r="184" spans="1:5" ht="12.75">
      <c r="A184" s="17"/>
      <c r="B184" s="17"/>
      <c r="C184" s="17"/>
      <c r="D184" s="17"/>
      <c r="E184" s="17"/>
    </row>
    <row r="185" spans="1:5" ht="12.75">
      <c r="A185" s="17"/>
      <c r="B185" s="17"/>
      <c r="C185" s="17"/>
      <c r="D185" s="17"/>
      <c r="E185" s="17"/>
    </row>
    <row r="186" spans="1:5" ht="12.75">
      <c r="A186" s="17"/>
      <c r="B186" s="17"/>
      <c r="C186" s="17"/>
      <c r="D186" s="17"/>
      <c r="E186" s="17"/>
    </row>
    <row r="187" spans="1:5" ht="12.75">
      <c r="A187" s="17"/>
      <c r="B187" s="17"/>
      <c r="C187" s="17"/>
      <c r="D187" s="17"/>
      <c r="E187" s="17"/>
    </row>
    <row r="188" spans="1:5" ht="12.75">
      <c r="A188" s="17"/>
      <c r="B188" s="17"/>
      <c r="C188" s="17"/>
      <c r="D188" s="17"/>
      <c r="E188" s="17"/>
    </row>
    <row r="189" spans="1:5" ht="12.75">
      <c r="A189" s="17"/>
      <c r="B189" s="17"/>
      <c r="C189" s="17"/>
      <c r="D189" s="17"/>
      <c r="E189" s="17"/>
    </row>
    <row r="190" spans="1:5" ht="12.75">
      <c r="A190" s="17"/>
      <c r="B190" s="17"/>
      <c r="C190" s="17"/>
      <c r="D190" s="17"/>
      <c r="E190" s="17"/>
    </row>
    <row r="191" spans="1:5" ht="12.75">
      <c r="A191" s="17"/>
      <c r="B191" s="17"/>
      <c r="C191" s="17"/>
      <c r="D191" s="17"/>
      <c r="E191" s="17"/>
    </row>
    <row r="192" spans="1:5" ht="12.75">
      <c r="A192" s="17"/>
      <c r="B192" s="17"/>
      <c r="C192" s="17"/>
      <c r="D192" s="17"/>
      <c r="E192" s="17"/>
    </row>
    <row r="193" spans="1:5" ht="12.75">
      <c r="A193" s="17"/>
      <c r="B193" s="17"/>
      <c r="C193" s="17"/>
      <c r="D193" s="17"/>
      <c r="E193" s="17"/>
    </row>
    <row r="194" spans="1:5" ht="12.75">
      <c r="A194" s="17"/>
      <c r="B194" s="17"/>
      <c r="C194" s="17"/>
      <c r="D194" s="17"/>
      <c r="E194" s="17"/>
    </row>
    <row r="195" spans="1:5" ht="12.75">
      <c r="A195" s="17"/>
      <c r="B195" s="17"/>
      <c r="C195" s="17"/>
      <c r="D195" s="17"/>
      <c r="E195" s="17"/>
    </row>
    <row r="196" spans="1:5" ht="12.75">
      <c r="A196" s="17"/>
      <c r="B196" s="17"/>
      <c r="C196" s="17"/>
      <c r="D196" s="17"/>
      <c r="E196" s="17"/>
    </row>
    <row r="197" spans="1:5" ht="12.75">
      <c r="A197" s="17"/>
      <c r="B197" s="17"/>
      <c r="C197" s="17"/>
      <c r="D197" s="17"/>
      <c r="E197" s="17"/>
    </row>
    <row r="198" spans="1:5" ht="12.75">
      <c r="A198" s="17"/>
      <c r="B198" s="17"/>
      <c r="C198" s="17"/>
      <c r="D198" s="17"/>
      <c r="E198" s="17"/>
    </row>
    <row r="199" spans="1:5" ht="12.75">
      <c r="A199" s="17"/>
      <c r="B199" s="17"/>
      <c r="C199" s="17"/>
      <c r="D199" s="17"/>
      <c r="E199" s="17"/>
    </row>
    <row r="200" spans="1:5" ht="12.75">
      <c r="A200" s="17"/>
      <c r="B200" s="17"/>
      <c r="C200" s="17"/>
      <c r="D200" s="17"/>
      <c r="E200" s="17"/>
    </row>
    <row r="201" spans="1:5" ht="12.75">
      <c r="A201" s="17"/>
      <c r="B201" s="17"/>
      <c r="C201" s="17"/>
      <c r="D201" s="17"/>
      <c r="E201" s="17"/>
    </row>
    <row r="202" spans="1:5" ht="12.75">
      <c r="A202" s="17"/>
      <c r="B202" s="17"/>
      <c r="C202" s="17"/>
      <c r="D202" s="17"/>
      <c r="E202" s="17"/>
    </row>
    <row r="203" spans="1:5" ht="12.75">
      <c r="A203" s="17"/>
      <c r="B203" s="17"/>
      <c r="C203" s="17"/>
      <c r="D203" s="17"/>
      <c r="E203" s="17"/>
    </row>
    <row r="204" spans="1:5" ht="12.75">
      <c r="A204" s="17"/>
      <c r="B204" s="17"/>
      <c r="C204" s="17"/>
      <c r="D204" s="17"/>
      <c r="E204" s="17"/>
    </row>
    <row r="205" spans="1:5" ht="12.75">
      <c r="A205" s="17"/>
      <c r="B205" s="17"/>
      <c r="C205" s="17"/>
      <c r="D205" s="17"/>
      <c r="E205" s="17"/>
    </row>
    <row r="206" spans="1:5" ht="12.75">
      <c r="A206" s="17"/>
      <c r="B206" s="17"/>
      <c r="C206" s="17"/>
      <c r="D206" s="17"/>
      <c r="E206" s="17"/>
    </row>
    <row r="207" spans="1:5" ht="12.75">
      <c r="A207" s="17"/>
      <c r="B207" s="17"/>
      <c r="C207" s="17"/>
      <c r="D207" s="17"/>
      <c r="E207" s="17"/>
    </row>
    <row r="208" spans="1:5" ht="12.75">
      <c r="A208" s="17"/>
      <c r="B208" s="17"/>
      <c r="C208" s="17"/>
      <c r="D208" s="17"/>
      <c r="E208" s="17"/>
    </row>
    <row r="209" spans="1:5" ht="12.75">
      <c r="A209" s="17"/>
      <c r="B209" s="17"/>
      <c r="C209" s="17"/>
      <c r="D209" s="17"/>
      <c r="E209" s="17"/>
    </row>
    <row r="210" spans="1:5" ht="12.75">
      <c r="A210" s="17"/>
      <c r="B210" s="17"/>
      <c r="C210" s="17"/>
      <c r="D210" s="17"/>
      <c r="E210" s="17"/>
    </row>
    <row r="211" spans="1:5" ht="12.75">
      <c r="A211" s="17"/>
      <c r="B211" s="17"/>
      <c r="C211" s="17"/>
      <c r="D211" s="17"/>
      <c r="E211" s="17"/>
    </row>
    <row r="212" spans="1:5" ht="12.75">
      <c r="A212" s="17"/>
      <c r="B212" s="17"/>
      <c r="C212" s="17"/>
      <c r="D212" s="17"/>
      <c r="E212" s="17"/>
    </row>
    <row r="213" spans="1:5" ht="12.75">
      <c r="A213" s="17"/>
      <c r="B213" s="17"/>
      <c r="C213" s="17"/>
      <c r="D213" s="17"/>
      <c r="E213" s="17"/>
    </row>
    <row r="214" spans="1:5" ht="12.75">
      <c r="A214" s="17"/>
      <c r="B214" s="17"/>
      <c r="C214" s="17"/>
      <c r="D214" s="17"/>
      <c r="E214" s="17"/>
    </row>
    <row r="215" spans="1:5" ht="12.75">
      <c r="A215" s="17"/>
      <c r="B215" s="17"/>
      <c r="C215" s="17"/>
      <c r="D215" s="17"/>
      <c r="E215" s="17"/>
    </row>
    <row r="216" spans="1:5" ht="12.75">
      <c r="A216" s="17"/>
      <c r="B216" s="17"/>
      <c r="C216" s="17"/>
      <c r="D216" s="17"/>
      <c r="E216" s="17"/>
    </row>
    <row r="217" spans="1:5" ht="12.75">
      <c r="A217" s="17"/>
      <c r="B217" s="17"/>
      <c r="C217" s="17"/>
      <c r="D217" s="17"/>
      <c r="E217" s="17"/>
    </row>
    <row r="218" spans="1:5" ht="12.75">
      <c r="A218" s="17"/>
      <c r="B218" s="17"/>
      <c r="C218" s="17"/>
      <c r="D218" s="17"/>
      <c r="E218" s="17"/>
    </row>
    <row r="219" spans="1:5" ht="12.75">
      <c r="A219" s="17"/>
      <c r="B219" s="17"/>
      <c r="C219" s="17"/>
      <c r="D219" s="17"/>
      <c r="E219" s="17"/>
    </row>
    <row r="220" spans="1:5" ht="12.75">
      <c r="A220" s="17"/>
      <c r="B220" s="17"/>
      <c r="C220" s="17"/>
      <c r="D220" s="17"/>
      <c r="E220" s="17"/>
    </row>
    <row r="221" spans="1:5" ht="12.75">
      <c r="A221" s="17"/>
      <c r="B221" s="17"/>
      <c r="C221" s="17"/>
      <c r="D221" s="17"/>
      <c r="E221" s="17"/>
    </row>
    <row r="222" spans="1:5" ht="12.75">
      <c r="A222" s="17"/>
      <c r="B222" s="17"/>
      <c r="C222" s="17"/>
      <c r="D222" s="17"/>
      <c r="E222" s="17"/>
    </row>
    <row r="223" spans="1:5" ht="12.75">
      <c r="A223" s="17"/>
      <c r="B223" s="17"/>
      <c r="C223" s="17"/>
      <c r="D223" s="17"/>
      <c r="E223" s="17"/>
    </row>
    <row r="224" spans="1:5" ht="12.75">
      <c r="A224" s="17"/>
      <c r="B224" s="17"/>
      <c r="C224" s="17"/>
      <c r="D224" s="17"/>
      <c r="E224" s="17"/>
    </row>
    <row r="225" spans="1:5" ht="12.75">
      <c r="A225" s="17"/>
      <c r="B225" s="17"/>
      <c r="C225" s="17"/>
      <c r="D225" s="17"/>
      <c r="E225" s="17"/>
    </row>
    <row r="226" spans="1:5" ht="12.75">
      <c r="A226" s="17"/>
      <c r="B226" s="17"/>
      <c r="C226" s="17"/>
      <c r="D226" s="17"/>
      <c r="E226" s="17"/>
    </row>
    <row r="227" spans="1:5" ht="12.75">
      <c r="A227" s="17"/>
      <c r="B227" s="17"/>
      <c r="C227" s="17"/>
      <c r="D227" s="17"/>
      <c r="E227" s="17"/>
    </row>
    <row r="228" spans="1:5" ht="12.75">
      <c r="A228" s="17"/>
      <c r="B228" s="17"/>
      <c r="C228" s="17"/>
      <c r="D228" s="17"/>
      <c r="E228" s="17"/>
    </row>
    <row r="229" spans="1:5" ht="12.75">
      <c r="A229" s="17"/>
      <c r="B229" s="17"/>
      <c r="C229" s="17"/>
      <c r="D229" s="17"/>
      <c r="E229" s="17"/>
    </row>
    <row r="230" spans="1:5" ht="12.75">
      <c r="A230" s="17"/>
      <c r="B230" s="17"/>
      <c r="C230" s="17"/>
      <c r="D230" s="17"/>
      <c r="E230" s="17"/>
    </row>
    <row r="231" spans="1:5" ht="12.75">
      <c r="A231" s="17"/>
      <c r="B231" s="17"/>
      <c r="C231" s="17"/>
      <c r="D231" s="17"/>
      <c r="E231" s="17"/>
    </row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4" spans="1:5" ht="12.75">
      <c r="A234" s="17"/>
      <c r="B234" s="17"/>
      <c r="C234" s="17"/>
      <c r="D234" s="17"/>
      <c r="E234" s="17"/>
    </row>
    <row r="235" spans="1:5" ht="12.75">
      <c r="A235" s="17"/>
      <c r="B235" s="17"/>
      <c r="C235" s="17"/>
      <c r="D235" s="17"/>
      <c r="E235" s="17"/>
    </row>
    <row r="236" spans="1:5" ht="12.75">
      <c r="A236" s="17"/>
      <c r="B236" s="17"/>
      <c r="C236" s="17"/>
      <c r="D236" s="17"/>
      <c r="E236" s="17"/>
    </row>
    <row r="237" spans="1:5" ht="12.75">
      <c r="A237" s="17"/>
      <c r="B237" s="17"/>
      <c r="C237" s="17"/>
      <c r="D237" s="17"/>
      <c r="E237" s="17"/>
    </row>
    <row r="238" spans="1:5" ht="12.75">
      <c r="A238" s="17"/>
      <c r="B238" s="17"/>
      <c r="C238" s="17"/>
      <c r="D238" s="17"/>
      <c r="E238" s="17"/>
    </row>
    <row r="239" spans="1:5" ht="12.75">
      <c r="A239" s="17"/>
      <c r="B239" s="17"/>
      <c r="C239" s="17"/>
      <c r="D239" s="17"/>
      <c r="E239" s="17"/>
    </row>
    <row r="240" spans="1:5" ht="12.75">
      <c r="A240" s="17"/>
      <c r="B240" s="17"/>
      <c r="C240" s="17"/>
      <c r="D240" s="17"/>
      <c r="E240" s="17"/>
    </row>
    <row r="241" spans="1:5" ht="12.75">
      <c r="A241" s="17"/>
      <c r="B241" s="17"/>
      <c r="C241" s="17"/>
      <c r="D241" s="17"/>
      <c r="E241" s="17"/>
    </row>
    <row r="242" spans="1:5" ht="12.75">
      <c r="A242" s="17"/>
      <c r="B242" s="17"/>
      <c r="C242" s="17"/>
      <c r="D242" s="17"/>
      <c r="E242" s="17"/>
    </row>
    <row r="243" spans="1:5" ht="12.75">
      <c r="A243" s="17"/>
      <c r="B243" s="17"/>
      <c r="C243" s="17"/>
      <c r="D243" s="17"/>
      <c r="E243" s="17"/>
    </row>
    <row r="244" spans="1:5" ht="12.75">
      <c r="A244" s="17"/>
      <c r="B244" s="17"/>
      <c r="C244" s="17"/>
      <c r="D244" s="17"/>
      <c r="E244" s="17"/>
    </row>
    <row r="245" spans="1:5" ht="12.75">
      <c r="A245" s="17"/>
      <c r="B245" s="17"/>
      <c r="C245" s="17"/>
      <c r="D245" s="17"/>
      <c r="E245" s="17"/>
    </row>
    <row r="246" spans="1:5" ht="12.75">
      <c r="A246" s="17"/>
      <c r="B246" s="17"/>
      <c r="C246" s="17"/>
      <c r="D246" s="17"/>
      <c r="E246" s="17"/>
    </row>
    <row r="247" spans="1:5" ht="12.75">
      <c r="A247" s="17"/>
      <c r="B247" s="17"/>
      <c r="C247" s="17"/>
      <c r="D247" s="17"/>
      <c r="E247" s="17"/>
    </row>
    <row r="248" spans="1:5" ht="12.75">
      <c r="A248" s="17"/>
      <c r="B248" s="17"/>
      <c r="C248" s="17"/>
      <c r="D248" s="17"/>
      <c r="E248" s="17"/>
    </row>
    <row r="249" spans="1:5" ht="12.75">
      <c r="A249" s="17"/>
      <c r="B249" s="17"/>
      <c r="C249" s="17"/>
      <c r="D249" s="17"/>
      <c r="E249" s="17"/>
    </row>
    <row r="250" spans="1:5" ht="12.75">
      <c r="A250" s="17"/>
      <c r="B250" s="17"/>
      <c r="C250" s="17"/>
      <c r="D250" s="17"/>
      <c r="E250" s="17"/>
    </row>
    <row r="251" spans="1:5" ht="12.75">
      <c r="A251" s="17"/>
      <c r="B251" s="17"/>
      <c r="C251" s="17"/>
      <c r="D251" s="17"/>
      <c r="E251" s="17"/>
    </row>
    <row r="252" spans="1:5" ht="12.75">
      <c r="A252" s="17"/>
      <c r="B252" s="17"/>
      <c r="C252" s="17"/>
      <c r="D252" s="17"/>
      <c r="E252" s="17"/>
    </row>
    <row r="253" spans="1:5" ht="12.75">
      <c r="A253" s="17"/>
      <c r="B253" s="17"/>
      <c r="C253" s="17"/>
      <c r="D253" s="17"/>
      <c r="E253" s="17"/>
    </row>
    <row r="254" spans="1:5" ht="12.75">
      <c r="A254" s="17"/>
      <c r="B254" s="17"/>
      <c r="C254" s="17"/>
      <c r="D254" s="17"/>
      <c r="E254" s="17"/>
    </row>
    <row r="255" spans="1:5" ht="12.75">
      <c r="A255" s="17"/>
      <c r="B255" s="17"/>
      <c r="C255" s="17"/>
      <c r="D255" s="17"/>
      <c r="E255" s="17"/>
    </row>
    <row r="256" spans="1:5" ht="12.75">
      <c r="A256" s="17"/>
      <c r="B256" s="17"/>
      <c r="C256" s="17"/>
      <c r="D256" s="17"/>
      <c r="E256" s="17"/>
    </row>
    <row r="257" spans="1:5" ht="12.75">
      <c r="A257" s="17"/>
      <c r="B257" s="17"/>
      <c r="C257" s="17"/>
      <c r="D257" s="17"/>
      <c r="E257" s="17"/>
    </row>
    <row r="258" spans="1:5" ht="12.75">
      <c r="A258" s="17"/>
      <c r="B258" s="17"/>
      <c r="C258" s="17"/>
      <c r="D258" s="17"/>
      <c r="E258" s="17"/>
    </row>
    <row r="259" spans="1:5" ht="12.75">
      <c r="A259" s="17"/>
      <c r="B259" s="17"/>
      <c r="C259" s="17"/>
      <c r="D259" s="17"/>
      <c r="E259" s="17"/>
    </row>
    <row r="260" spans="1:5" ht="12.75">
      <c r="A260" s="17"/>
      <c r="B260" s="17"/>
      <c r="C260" s="17"/>
      <c r="D260" s="17"/>
      <c r="E260" s="17"/>
    </row>
    <row r="261" spans="1:5" ht="12.75">
      <c r="A261" s="17"/>
      <c r="B261" s="17"/>
      <c r="C261" s="17"/>
      <c r="D261" s="17"/>
      <c r="E261" s="17"/>
    </row>
    <row r="262" spans="1:5" ht="12.75">
      <c r="A262" s="17"/>
      <c r="B262" s="17"/>
      <c r="C262" s="17"/>
      <c r="D262" s="17"/>
      <c r="E262" s="17"/>
    </row>
    <row r="263" spans="1:5" ht="12.75">
      <c r="A263" s="17"/>
      <c r="B263" s="17"/>
      <c r="C263" s="17"/>
      <c r="D263" s="17"/>
      <c r="E263" s="17"/>
    </row>
    <row r="264" spans="1:5" ht="12.75">
      <c r="A264" s="17"/>
      <c r="B264" s="17"/>
      <c r="C264" s="17"/>
      <c r="D264" s="17"/>
      <c r="E264" s="17"/>
    </row>
    <row r="265" spans="1:5" ht="12.75">
      <c r="A265" s="17"/>
      <c r="B265" s="17"/>
      <c r="C265" s="17"/>
      <c r="D265" s="17"/>
      <c r="E265" s="17"/>
    </row>
    <row r="266" spans="1:5" ht="12.75">
      <c r="A266" s="17"/>
      <c r="B266" s="17"/>
      <c r="C266" s="17"/>
      <c r="D266" s="17"/>
      <c r="E266" s="17"/>
    </row>
    <row r="267" spans="1:5" ht="12.75">
      <c r="A267" s="17"/>
      <c r="B267" s="17"/>
      <c r="C267" s="17"/>
      <c r="D267" s="17"/>
      <c r="E267" s="17"/>
    </row>
    <row r="268" spans="1:5" ht="12.75">
      <c r="A268" s="17"/>
      <c r="B268" s="17"/>
      <c r="C268" s="17"/>
      <c r="D268" s="17"/>
      <c r="E268" s="17"/>
    </row>
    <row r="269" spans="1:5" ht="12.75">
      <c r="A269" s="17"/>
      <c r="B269" s="17"/>
      <c r="C269" s="17"/>
      <c r="D269" s="17"/>
      <c r="E269" s="17"/>
    </row>
    <row r="270" spans="1:5" ht="12.75">
      <c r="A270" s="17"/>
      <c r="B270" s="17"/>
      <c r="C270" s="17"/>
      <c r="D270" s="17"/>
      <c r="E270" s="17"/>
    </row>
    <row r="271" spans="1:5" ht="12.75">
      <c r="A271" s="17"/>
      <c r="B271" s="17"/>
      <c r="C271" s="17"/>
      <c r="D271" s="17"/>
      <c r="E271" s="17"/>
    </row>
    <row r="272" spans="1:5" ht="12.75">
      <c r="A272" s="17"/>
      <c r="B272" s="17"/>
      <c r="C272" s="17"/>
      <c r="D272" s="17"/>
      <c r="E272" s="17"/>
    </row>
    <row r="273" spans="1:5" ht="12.75">
      <c r="A273" s="17"/>
      <c r="B273" s="17"/>
      <c r="C273" s="17"/>
      <c r="D273" s="17"/>
      <c r="E273" s="17"/>
    </row>
    <row r="274" spans="1:5" ht="12.75">
      <c r="A274" s="17"/>
      <c r="B274" s="17"/>
      <c r="C274" s="17"/>
      <c r="D274" s="17"/>
      <c r="E274" s="17"/>
    </row>
    <row r="275" spans="1:5" ht="12.75">
      <c r="A275" s="17"/>
      <c r="B275" s="17"/>
      <c r="C275" s="17"/>
      <c r="D275" s="17"/>
      <c r="E275" s="17"/>
    </row>
    <row r="276" spans="1:5" ht="12.75">
      <c r="A276" s="17"/>
      <c r="B276" s="17"/>
      <c r="C276" s="17"/>
      <c r="D276" s="17"/>
      <c r="E276" s="17"/>
    </row>
    <row r="277" spans="1:5" ht="12.75">
      <c r="A277" s="17"/>
      <c r="B277" s="17"/>
      <c r="C277" s="17"/>
      <c r="D277" s="17"/>
      <c r="E277" s="17"/>
    </row>
    <row r="278" spans="1:5" ht="12.75">
      <c r="A278" s="17"/>
      <c r="B278" s="17"/>
      <c r="C278" s="17"/>
      <c r="D278" s="17"/>
      <c r="E278" s="17"/>
    </row>
    <row r="279" spans="1:5" ht="12.75">
      <c r="A279" s="17"/>
      <c r="B279" s="17"/>
      <c r="C279" s="17"/>
      <c r="D279" s="17"/>
      <c r="E279" s="17"/>
    </row>
    <row r="280" spans="1:5" ht="12.75">
      <c r="A280" s="17"/>
      <c r="B280" s="17"/>
      <c r="C280" s="17"/>
      <c r="D280" s="17"/>
      <c r="E280" s="17"/>
    </row>
    <row r="281" spans="1:5" ht="12.75">
      <c r="A281" s="17"/>
      <c r="B281" s="17"/>
      <c r="C281" s="17"/>
      <c r="D281" s="17"/>
      <c r="E281" s="17"/>
    </row>
    <row r="282" spans="1:5" ht="12.75">
      <c r="A282" s="17"/>
      <c r="B282" s="17"/>
      <c r="C282" s="17"/>
      <c r="D282" s="17"/>
      <c r="E282" s="17"/>
    </row>
    <row r="283" spans="1:5" ht="12.75">
      <c r="A283" s="17"/>
      <c r="B283" s="17"/>
      <c r="C283" s="17"/>
      <c r="D283" s="17"/>
      <c r="E283" s="17"/>
    </row>
    <row r="284" spans="1:5" ht="12.75">
      <c r="A284" s="17"/>
      <c r="B284" s="17"/>
      <c r="C284" s="17"/>
      <c r="D284" s="17"/>
      <c r="E284" s="17"/>
    </row>
    <row r="285" spans="1:5" ht="12.75">
      <c r="A285" s="17"/>
      <c r="B285" s="17"/>
      <c r="C285" s="17"/>
      <c r="D285" s="17"/>
      <c r="E285" s="17"/>
    </row>
    <row r="286" spans="1:5" ht="12.75">
      <c r="A286" s="17"/>
      <c r="B286" s="17"/>
      <c r="C286" s="17"/>
      <c r="D286" s="17"/>
      <c r="E286" s="17"/>
    </row>
    <row r="287" spans="1:5" ht="12.75">
      <c r="A287" s="17"/>
      <c r="B287" s="17"/>
      <c r="C287" s="17"/>
      <c r="D287" s="17"/>
      <c r="E287" s="17"/>
    </row>
    <row r="288" spans="1:5" ht="12.75">
      <c r="A288" s="17"/>
      <c r="B288" s="17"/>
      <c r="C288" s="17"/>
      <c r="D288" s="17"/>
      <c r="E288" s="17"/>
    </row>
    <row r="289" spans="1:5" ht="12.75">
      <c r="A289" s="17"/>
      <c r="B289" s="17"/>
      <c r="C289" s="17"/>
      <c r="D289" s="17"/>
      <c r="E289" s="17"/>
    </row>
    <row r="290" spans="1:5" ht="12.75">
      <c r="A290" s="17"/>
      <c r="B290" s="17"/>
      <c r="C290" s="17"/>
      <c r="D290" s="17"/>
      <c r="E290" s="17"/>
    </row>
    <row r="291" spans="1:5" ht="12.75">
      <c r="A291" s="17"/>
      <c r="B291" s="17"/>
      <c r="C291" s="17"/>
      <c r="D291" s="17"/>
      <c r="E291" s="17"/>
    </row>
    <row r="292" spans="1:5" ht="12.75">
      <c r="A292" s="17"/>
      <c r="B292" s="17"/>
      <c r="C292" s="17"/>
      <c r="D292" s="17"/>
      <c r="E292" s="17"/>
    </row>
    <row r="293" spans="1:5" ht="12.75">
      <c r="A293" s="17"/>
      <c r="B293" s="17"/>
      <c r="C293" s="17"/>
      <c r="D293" s="17"/>
      <c r="E293" s="17"/>
    </row>
    <row r="294" spans="1:5" ht="12.75">
      <c r="A294" s="17"/>
      <c r="B294" s="17"/>
      <c r="C294" s="17"/>
      <c r="D294" s="17"/>
      <c r="E294" s="17"/>
    </row>
    <row r="295" spans="1:5" ht="12.75">
      <c r="A295" s="17"/>
      <c r="B295" s="17"/>
      <c r="C295" s="17"/>
      <c r="D295" s="17"/>
      <c r="E295" s="17"/>
    </row>
    <row r="296" spans="1:5" ht="12.75">
      <c r="A296" s="17"/>
      <c r="B296" s="17"/>
      <c r="C296" s="17"/>
      <c r="D296" s="17"/>
      <c r="E296" s="17"/>
    </row>
    <row r="297" spans="1:5" ht="12.75">
      <c r="A297" s="17"/>
      <c r="B297" s="17"/>
      <c r="C297" s="17"/>
      <c r="D297" s="17"/>
      <c r="E297" s="17"/>
    </row>
    <row r="298" spans="1:5" ht="12.75">
      <c r="A298" s="17"/>
      <c r="B298" s="17"/>
      <c r="C298" s="17"/>
      <c r="D298" s="17"/>
      <c r="E298" s="17"/>
    </row>
    <row r="299" spans="1:5" ht="12.75">
      <c r="A299" s="17"/>
      <c r="B299" s="17"/>
      <c r="C299" s="17"/>
      <c r="D299" s="17"/>
      <c r="E299" s="17"/>
    </row>
    <row r="300" spans="1:5" ht="12.75">
      <c r="A300" s="17"/>
      <c r="B300" s="17"/>
      <c r="C300" s="17"/>
      <c r="D300" s="17"/>
      <c r="E300" s="17"/>
    </row>
    <row r="301" spans="1:5" ht="12.75">
      <c r="A301" s="17"/>
      <c r="B301" s="17"/>
      <c r="C301" s="17"/>
      <c r="D301" s="17"/>
      <c r="E301" s="17"/>
    </row>
    <row r="302" spans="1:5" ht="12.75">
      <c r="A302" s="17"/>
      <c r="B302" s="17"/>
      <c r="C302" s="17"/>
      <c r="D302" s="17"/>
      <c r="E302" s="17"/>
    </row>
    <row r="303" spans="1:5" ht="12.75">
      <c r="A303" s="17"/>
      <c r="B303" s="17"/>
      <c r="C303" s="17"/>
      <c r="D303" s="17"/>
      <c r="E303" s="17"/>
    </row>
    <row r="304" spans="1:5" ht="12.75">
      <c r="A304" s="17"/>
      <c r="B304" s="17"/>
      <c r="C304" s="17"/>
      <c r="D304" s="17"/>
      <c r="E304" s="17"/>
    </row>
    <row r="305" spans="1:5" ht="12.75">
      <c r="A305" s="17"/>
      <c r="B305" s="17"/>
      <c r="C305" s="17"/>
      <c r="D305" s="17"/>
      <c r="E305" s="17"/>
    </row>
    <row r="306" spans="1:5" ht="12.75">
      <c r="A306" s="17"/>
      <c r="B306" s="17"/>
      <c r="C306" s="17"/>
      <c r="D306" s="17"/>
      <c r="E306" s="17"/>
    </row>
    <row r="307" spans="1:5" ht="12.75">
      <c r="A307" s="17"/>
      <c r="B307" s="17"/>
      <c r="C307" s="17"/>
      <c r="D307" s="17"/>
      <c r="E307" s="17"/>
    </row>
    <row r="308" spans="1:5" ht="12.75">
      <c r="A308" s="17"/>
      <c r="B308" s="17"/>
      <c r="C308" s="17"/>
      <c r="D308" s="17"/>
      <c r="E308" s="17"/>
    </row>
    <row r="309" spans="1:5" ht="12.75">
      <c r="A309" s="17"/>
      <c r="B309" s="17"/>
      <c r="C309" s="17"/>
      <c r="D309" s="17"/>
      <c r="E309" s="17"/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  <row r="312" spans="1:5" ht="12.75">
      <c r="A312" s="17"/>
      <c r="B312" s="17"/>
      <c r="C312" s="17"/>
      <c r="D312" s="17"/>
      <c r="E312" s="17"/>
    </row>
    <row r="313" spans="1:5" ht="12.75">
      <c r="A313" s="17"/>
      <c r="B313" s="17"/>
      <c r="C313" s="17"/>
      <c r="D313" s="17"/>
      <c r="E313" s="17"/>
    </row>
    <row r="314" spans="1:5" ht="12.75">
      <c r="A314" s="17"/>
      <c r="B314" s="17"/>
      <c r="C314" s="17"/>
      <c r="D314" s="17"/>
      <c r="E314" s="17"/>
    </row>
    <row r="315" spans="1:5" ht="12.75">
      <c r="A315" s="17"/>
      <c r="B315" s="17"/>
      <c r="C315" s="17"/>
      <c r="D315" s="17"/>
      <c r="E315" s="17"/>
    </row>
    <row r="316" spans="1:5" ht="12.75">
      <c r="A316" s="17"/>
      <c r="B316" s="17"/>
      <c r="C316" s="17"/>
      <c r="D316" s="17"/>
      <c r="E316" s="17"/>
    </row>
    <row r="317" spans="1:5" ht="12.75">
      <c r="A317" s="17"/>
      <c r="B317" s="17"/>
      <c r="C317" s="17"/>
      <c r="D317" s="17"/>
      <c r="E317" s="17"/>
    </row>
    <row r="318" spans="1:5" ht="12.75">
      <c r="A318" s="17"/>
      <c r="B318" s="17"/>
      <c r="C318" s="17"/>
      <c r="D318" s="17"/>
      <c r="E318" s="17"/>
    </row>
    <row r="319" spans="1:5" ht="12.75">
      <c r="A319" s="17"/>
      <c r="B319" s="17"/>
      <c r="C319" s="17"/>
      <c r="D319" s="17"/>
      <c r="E319" s="17"/>
    </row>
    <row r="320" spans="1:5" ht="12.75">
      <c r="A320" s="17"/>
      <c r="B320" s="17"/>
      <c r="C320" s="17"/>
      <c r="D320" s="17"/>
      <c r="E320" s="17"/>
    </row>
    <row r="321" spans="1:5" ht="12.75">
      <c r="A321" s="17"/>
      <c r="B321" s="17"/>
      <c r="C321" s="17"/>
      <c r="D321" s="17"/>
      <c r="E321" s="17"/>
    </row>
    <row r="322" spans="1:5" ht="12.75">
      <c r="A322" s="17"/>
      <c r="B322" s="17"/>
      <c r="C322" s="17"/>
      <c r="D322" s="17"/>
      <c r="E322" s="17"/>
    </row>
    <row r="323" spans="1:5" ht="12.75">
      <c r="A323" s="17"/>
      <c r="B323" s="17"/>
      <c r="C323" s="17"/>
      <c r="D323" s="17"/>
      <c r="E323" s="17"/>
    </row>
    <row r="324" spans="1:5" ht="12.75">
      <c r="A324" s="17"/>
      <c r="B324" s="17"/>
      <c r="C324" s="17"/>
      <c r="D324" s="17"/>
      <c r="E324" s="17"/>
    </row>
    <row r="325" spans="1:5" ht="12.75">
      <c r="A325" s="17"/>
      <c r="B325" s="17"/>
      <c r="C325" s="17"/>
      <c r="D325" s="17"/>
      <c r="E325" s="17"/>
    </row>
    <row r="326" spans="1:5" ht="12.75">
      <c r="A326" s="17"/>
      <c r="B326" s="17"/>
      <c r="C326" s="17"/>
      <c r="D326" s="17"/>
      <c r="E326" s="17"/>
    </row>
    <row r="327" spans="1:5" ht="12.75">
      <c r="A327" s="17"/>
      <c r="B327" s="17"/>
      <c r="C327" s="17"/>
      <c r="D327" s="17"/>
      <c r="E327" s="17"/>
    </row>
    <row r="328" spans="1:5" ht="12.75">
      <c r="A328" s="17"/>
      <c r="B328" s="17"/>
      <c r="C328" s="17"/>
      <c r="D328" s="17"/>
      <c r="E328" s="17"/>
    </row>
    <row r="329" spans="1:5" ht="12.75">
      <c r="A329" s="17"/>
      <c r="B329" s="17"/>
      <c r="C329" s="17"/>
      <c r="D329" s="17"/>
      <c r="E329" s="17"/>
    </row>
    <row r="330" spans="1:5" ht="12.75">
      <c r="A330" s="17"/>
      <c r="B330" s="17"/>
      <c r="C330" s="17"/>
      <c r="D330" s="17"/>
      <c r="E330" s="17"/>
    </row>
    <row r="331" spans="1:5" ht="12.75">
      <c r="A331" s="17"/>
      <c r="B331" s="17"/>
      <c r="C331" s="17"/>
      <c r="D331" s="17"/>
      <c r="E331" s="17"/>
    </row>
    <row r="332" spans="1:5" ht="12.75">
      <c r="A332" s="17"/>
      <c r="B332" s="17"/>
      <c r="C332" s="17"/>
      <c r="D332" s="17"/>
      <c r="E332" s="17"/>
    </row>
    <row r="333" spans="1:5" ht="12.75">
      <c r="A333" s="17"/>
      <c r="B333" s="17"/>
      <c r="C333" s="17"/>
      <c r="D333" s="17"/>
      <c r="E333" s="17"/>
    </row>
    <row r="334" spans="1:5" ht="12.75">
      <c r="A334" s="17"/>
      <c r="B334" s="17"/>
      <c r="C334" s="17"/>
      <c r="D334" s="17"/>
      <c r="E334" s="17"/>
    </row>
    <row r="335" spans="1:5" ht="12.75">
      <c r="A335" s="17"/>
      <c r="B335" s="17"/>
      <c r="C335" s="17"/>
      <c r="D335" s="17"/>
      <c r="E335" s="17"/>
    </row>
    <row r="336" spans="1:5" ht="12.75">
      <c r="A336" s="17"/>
      <c r="B336" s="17"/>
      <c r="C336" s="17"/>
      <c r="D336" s="17"/>
      <c r="E336" s="17"/>
    </row>
    <row r="337" spans="1:5" ht="12.75">
      <c r="A337" s="17"/>
      <c r="B337" s="17"/>
      <c r="C337" s="17"/>
      <c r="D337" s="17"/>
      <c r="E337" s="17"/>
    </row>
    <row r="338" spans="1:5" ht="12.75">
      <c r="A338" s="17"/>
      <c r="B338" s="17"/>
      <c r="C338" s="17"/>
      <c r="D338" s="17"/>
      <c r="E338" s="17"/>
    </row>
    <row r="339" spans="1:5" ht="12.75">
      <c r="A339" s="17"/>
      <c r="B339" s="17"/>
      <c r="C339" s="17"/>
      <c r="D339" s="17"/>
      <c r="E339" s="17"/>
    </row>
    <row r="340" spans="1:5" ht="12.75">
      <c r="A340" s="17"/>
      <c r="B340" s="17"/>
      <c r="C340" s="17"/>
      <c r="D340" s="17"/>
      <c r="E340" s="17"/>
    </row>
    <row r="341" spans="1:5" ht="12.75">
      <c r="A341" s="17"/>
      <c r="B341" s="17"/>
      <c r="C341" s="17"/>
      <c r="D341" s="17"/>
      <c r="E341" s="17"/>
    </row>
    <row r="342" spans="1:5" ht="12.75">
      <c r="A342" s="17"/>
      <c r="B342" s="17"/>
      <c r="C342" s="17"/>
      <c r="D342" s="17"/>
      <c r="E342" s="17"/>
    </row>
    <row r="343" spans="1:5" ht="12.75">
      <c r="A343" s="17"/>
      <c r="B343" s="17"/>
      <c r="C343" s="17"/>
      <c r="D343" s="17"/>
      <c r="E343" s="17"/>
    </row>
    <row r="344" spans="1:5" ht="12.75">
      <c r="A344" s="17"/>
      <c r="B344" s="17"/>
      <c r="C344" s="17"/>
      <c r="D344" s="17"/>
      <c r="E344" s="17"/>
    </row>
    <row r="345" spans="1:5" ht="12.75">
      <c r="A345" s="17"/>
      <c r="B345" s="17"/>
      <c r="C345" s="17"/>
      <c r="D345" s="17"/>
      <c r="E345" s="17"/>
    </row>
    <row r="346" spans="1:5" ht="12.75">
      <c r="A346" s="17"/>
      <c r="B346" s="17"/>
      <c r="C346" s="17"/>
      <c r="D346" s="17"/>
      <c r="E346" s="17"/>
    </row>
    <row r="347" spans="1:5" ht="12.75">
      <c r="A347" s="17"/>
      <c r="B347" s="17"/>
      <c r="C347" s="17"/>
      <c r="D347" s="17"/>
      <c r="E347" s="17"/>
    </row>
    <row r="348" spans="1:5" ht="12.75">
      <c r="A348" s="17"/>
      <c r="B348" s="17"/>
      <c r="C348" s="17"/>
      <c r="D348" s="17"/>
      <c r="E348" s="17"/>
    </row>
    <row r="349" spans="1:5" ht="12.75">
      <c r="A349" s="17"/>
      <c r="B349" s="17"/>
      <c r="C349" s="17"/>
      <c r="D349" s="17"/>
      <c r="E349" s="17"/>
    </row>
    <row r="350" spans="1:5" ht="12.75">
      <c r="A350" s="17"/>
      <c r="B350" s="17"/>
      <c r="C350" s="17"/>
      <c r="D350" s="17"/>
      <c r="E350" s="17"/>
    </row>
    <row r="351" spans="1:5" ht="12.75">
      <c r="A351" s="17"/>
      <c r="B351" s="17"/>
      <c r="C351" s="17"/>
      <c r="D351" s="17"/>
      <c r="E351" s="17"/>
    </row>
    <row r="352" spans="1:5" ht="12.75">
      <c r="A352" s="17"/>
      <c r="B352" s="17"/>
      <c r="C352" s="17"/>
      <c r="D352" s="17"/>
      <c r="E352" s="17"/>
    </row>
    <row r="353" spans="1:5" ht="12.75">
      <c r="A353" s="17"/>
      <c r="B353" s="17"/>
      <c r="C353" s="17"/>
      <c r="D353" s="17"/>
      <c r="E353" s="17"/>
    </row>
    <row r="354" spans="1:5" ht="12.75">
      <c r="A354" s="17"/>
      <c r="B354" s="17"/>
      <c r="C354" s="17"/>
      <c r="D354" s="17"/>
      <c r="E354" s="17"/>
    </row>
    <row r="355" spans="1:5" ht="12.75">
      <c r="A355" s="17"/>
      <c r="B355" s="17"/>
      <c r="C355" s="17"/>
      <c r="D355" s="17"/>
      <c r="E355" s="17"/>
    </row>
    <row r="356" spans="1:5" ht="12.75">
      <c r="A356" s="17"/>
      <c r="B356" s="17"/>
      <c r="C356" s="17"/>
      <c r="D356" s="17"/>
      <c r="E356" s="17"/>
    </row>
    <row r="357" spans="1:5" ht="12.75">
      <c r="A357" s="17"/>
      <c r="B357" s="17"/>
      <c r="C357" s="17"/>
      <c r="D357" s="17"/>
      <c r="E357" s="17"/>
    </row>
    <row r="358" spans="1:5" ht="12.75">
      <c r="A358" s="17"/>
      <c r="B358" s="17"/>
      <c r="C358" s="17"/>
      <c r="D358" s="17"/>
      <c r="E358" s="17"/>
    </row>
    <row r="359" spans="1:5" ht="12.75">
      <c r="A359" s="17"/>
      <c r="B359" s="17"/>
      <c r="C359" s="17"/>
      <c r="D359" s="17"/>
      <c r="E359" s="17"/>
    </row>
    <row r="360" spans="1:5" ht="12.75">
      <c r="A360" s="17"/>
      <c r="B360" s="17"/>
      <c r="C360" s="17"/>
      <c r="D360" s="17"/>
      <c r="E360" s="17"/>
    </row>
    <row r="361" spans="1:5" ht="12.75">
      <c r="A361" s="17"/>
      <c r="B361" s="17"/>
      <c r="C361" s="17"/>
      <c r="D361" s="17"/>
      <c r="E361" s="17"/>
    </row>
    <row r="362" spans="1:5" ht="12.75">
      <c r="A362" s="17"/>
      <c r="B362" s="17"/>
      <c r="C362" s="17"/>
      <c r="D362" s="17"/>
      <c r="E362" s="17"/>
    </row>
    <row r="363" spans="1:5" ht="12.75">
      <c r="A363" s="17"/>
      <c r="B363" s="17"/>
      <c r="C363" s="17"/>
      <c r="D363" s="17"/>
      <c r="E363" s="17"/>
    </row>
    <row r="364" spans="1:5" ht="12.75">
      <c r="A364" s="17"/>
      <c r="B364" s="17"/>
      <c r="C364" s="17"/>
      <c r="D364" s="17"/>
      <c r="E364" s="17"/>
    </row>
    <row r="365" spans="1:5" ht="12.75">
      <c r="A365" s="17"/>
      <c r="B365" s="17"/>
      <c r="C365" s="17"/>
      <c r="D365" s="17"/>
      <c r="E365" s="17"/>
    </row>
    <row r="366" spans="1:5" ht="12.75">
      <c r="A366" s="17"/>
      <c r="B366" s="17"/>
      <c r="C366" s="17"/>
      <c r="D366" s="17"/>
      <c r="E366" s="17"/>
    </row>
    <row r="367" spans="1:5" ht="12.75">
      <c r="A367" s="17"/>
      <c r="B367" s="17"/>
      <c r="C367" s="17"/>
      <c r="D367" s="17"/>
      <c r="E367" s="17"/>
    </row>
    <row r="368" spans="1:5" ht="12.75">
      <c r="A368" s="17"/>
      <c r="B368" s="17"/>
      <c r="C368" s="17"/>
      <c r="D368" s="17"/>
      <c r="E368" s="17"/>
    </row>
    <row r="369" spans="1:5" ht="12.75">
      <c r="A369" s="17"/>
      <c r="B369" s="17"/>
      <c r="C369" s="17"/>
      <c r="D369" s="17"/>
      <c r="E369" s="17"/>
    </row>
    <row r="370" spans="1:5" ht="12.75">
      <c r="A370" s="17"/>
      <c r="B370" s="17"/>
      <c r="C370" s="17"/>
      <c r="D370" s="17"/>
      <c r="E370" s="17"/>
    </row>
    <row r="371" spans="1:5" ht="12.75">
      <c r="A371" s="17"/>
      <c r="B371" s="17"/>
      <c r="C371" s="17"/>
      <c r="D371" s="17"/>
      <c r="E371" s="17"/>
    </row>
    <row r="372" spans="1:5" ht="12.75">
      <c r="A372" s="17"/>
      <c r="B372" s="17"/>
      <c r="C372" s="17"/>
      <c r="D372" s="17"/>
      <c r="E372" s="17"/>
    </row>
    <row r="373" spans="1:5" ht="12.75">
      <c r="A373" s="17"/>
      <c r="B373" s="17"/>
      <c r="C373" s="17"/>
      <c r="D373" s="17"/>
      <c r="E373" s="17"/>
    </row>
    <row r="374" spans="1:5" ht="12.75">
      <c r="A374" s="17"/>
      <c r="B374" s="17"/>
      <c r="C374" s="17"/>
      <c r="D374" s="17"/>
      <c r="E374" s="17"/>
    </row>
    <row r="375" spans="1:5" ht="12.75">
      <c r="A375" s="17"/>
      <c r="B375" s="17"/>
      <c r="C375" s="17"/>
      <c r="D375" s="17"/>
      <c r="E375" s="17"/>
    </row>
    <row r="376" spans="1:5" ht="12.75">
      <c r="A376" s="17"/>
      <c r="B376" s="17"/>
      <c r="C376" s="17"/>
      <c r="D376" s="17"/>
      <c r="E376" s="17"/>
    </row>
    <row r="377" spans="1:5" ht="12.75">
      <c r="A377" s="17"/>
      <c r="B377" s="17"/>
      <c r="C377" s="17"/>
      <c r="D377" s="17"/>
      <c r="E377" s="17"/>
    </row>
    <row r="378" spans="1:5" ht="12.75">
      <c r="A378" s="17"/>
      <c r="B378" s="17"/>
      <c r="C378" s="17"/>
      <c r="D378" s="17"/>
      <c r="E378" s="17"/>
    </row>
    <row r="379" spans="1:5" ht="12.75">
      <c r="A379" s="17"/>
      <c r="B379" s="17"/>
      <c r="C379" s="17"/>
      <c r="D379" s="17"/>
      <c r="E379" s="17"/>
    </row>
    <row r="380" spans="1:5" ht="12.75">
      <c r="A380" s="17"/>
      <c r="B380" s="17"/>
      <c r="C380" s="17"/>
      <c r="D380" s="17"/>
      <c r="E380" s="17"/>
    </row>
    <row r="381" spans="1:5" ht="12.75">
      <c r="A381" s="17"/>
      <c r="B381" s="17"/>
      <c r="C381" s="17"/>
      <c r="D381" s="17"/>
      <c r="E381" s="17"/>
    </row>
    <row r="382" spans="1:5" ht="12.75">
      <c r="A382" s="17"/>
      <c r="B382" s="17"/>
      <c r="C382" s="17"/>
      <c r="D382" s="17"/>
      <c r="E382" s="17"/>
    </row>
    <row r="383" spans="1:5" ht="12.75">
      <c r="A383" s="17"/>
      <c r="B383" s="17"/>
      <c r="C383" s="17"/>
      <c r="D383" s="17"/>
      <c r="E383" s="17"/>
    </row>
    <row r="384" spans="1:5" ht="12.75">
      <c r="A384" s="17"/>
      <c r="B384" s="17"/>
      <c r="C384" s="17"/>
      <c r="D384" s="17"/>
      <c r="E384" s="17"/>
    </row>
    <row r="385" spans="1:5" ht="12.75">
      <c r="A385" s="17"/>
      <c r="B385" s="17"/>
      <c r="C385" s="17"/>
      <c r="D385" s="17"/>
      <c r="E385" s="17"/>
    </row>
    <row r="386" spans="1:5" ht="12.75">
      <c r="A386" s="17"/>
      <c r="B386" s="17"/>
      <c r="C386" s="17"/>
      <c r="D386" s="17"/>
      <c r="E386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75"/>
  <sheetViews>
    <sheetView zoomScalePageLayoutView="0" workbookViewId="0" topLeftCell="A238">
      <selection activeCell="D266" sqref="D266"/>
    </sheetView>
  </sheetViews>
  <sheetFormatPr defaultColWidth="9.140625" defaultRowHeight="12.75"/>
  <cols>
    <col min="6" max="6" width="11.7109375" style="0" customWidth="1"/>
    <col min="7" max="7" width="12.140625" style="0" customWidth="1"/>
    <col min="8" max="8" width="13.28125" style="0" customWidth="1"/>
    <col min="9" max="9" width="16.00390625" style="0" customWidth="1"/>
    <col min="10" max="10" width="17.28125" style="0" customWidth="1"/>
    <col min="11" max="11" width="12.421875" style="0" customWidth="1"/>
    <col min="12" max="12" width="11.8515625" style="0" customWidth="1"/>
    <col min="13" max="13" width="13.00390625" style="0" customWidth="1"/>
  </cols>
  <sheetData>
    <row r="3" ht="12.75">
      <c r="B3" t="s">
        <v>69</v>
      </c>
    </row>
    <row r="5" spans="2:10" ht="12.75">
      <c r="B5" t="s">
        <v>0</v>
      </c>
      <c r="C5" t="s">
        <v>1</v>
      </c>
      <c r="D5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20</v>
      </c>
    </row>
    <row r="6" spans="2:10" ht="12.75">
      <c r="B6">
        <v>57147</v>
      </c>
      <c r="C6" t="s">
        <v>6</v>
      </c>
      <c r="D6">
        <v>874</v>
      </c>
      <c r="E6" s="28">
        <v>0.13</v>
      </c>
      <c r="F6" s="3">
        <v>16522.99</v>
      </c>
      <c r="G6" s="3">
        <v>16522.98</v>
      </c>
      <c r="H6" s="3">
        <v>16522.99</v>
      </c>
      <c r="I6" s="3">
        <v>16522.99</v>
      </c>
      <c r="J6" s="3">
        <v>49568.96</v>
      </c>
    </row>
    <row r="7" spans="2:10" ht="12.75">
      <c r="B7">
        <v>57148</v>
      </c>
      <c r="C7" t="s">
        <v>7</v>
      </c>
      <c r="D7">
        <v>516</v>
      </c>
      <c r="E7" s="28">
        <v>0.08</v>
      </c>
      <c r="F7" s="3">
        <v>9754.99</v>
      </c>
      <c r="G7" s="3">
        <v>9754.98</v>
      </c>
      <c r="H7" s="3">
        <v>9754.99</v>
      </c>
      <c r="I7" s="3">
        <v>9754.99</v>
      </c>
      <c r="J7" s="3">
        <v>29264.96</v>
      </c>
    </row>
    <row r="8" spans="2:10" ht="12.75">
      <c r="B8">
        <v>57149</v>
      </c>
      <c r="C8" t="s">
        <v>8</v>
      </c>
      <c r="D8">
        <v>902</v>
      </c>
      <c r="E8" s="28">
        <v>0.14</v>
      </c>
      <c r="F8" s="3">
        <v>17052.33</v>
      </c>
      <c r="G8" s="3">
        <v>17052.31</v>
      </c>
      <c r="H8" s="3">
        <v>17052.33</v>
      </c>
      <c r="I8" s="3">
        <v>17052.33</v>
      </c>
      <c r="J8" s="3">
        <v>51156.97</v>
      </c>
    </row>
    <row r="9" spans="2:10" ht="12.75">
      <c r="B9">
        <v>57150</v>
      </c>
      <c r="C9" t="s">
        <v>9</v>
      </c>
      <c r="D9">
        <v>244</v>
      </c>
      <c r="E9" s="28">
        <v>0.04</v>
      </c>
      <c r="F9" s="3">
        <v>4612.83</v>
      </c>
      <c r="G9" s="3">
        <v>4612.83</v>
      </c>
      <c r="H9" s="3">
        <v>4612.83</v>
      </c>
      <c r="I9" s="3">
        <v>4612.83</v>
      </c>
      <c r="J9" s="3">
        <v>13838.49</v>
      </c>
    </row>
    <row r="10" spans="2:10" ht="12.75">
      <c r="B10">
        <v>57151</v>
      </c>
      <c r="C10" t="s">
        <v>10</v>
      </c>
      <c r="D10">
        <v>870</v>
      </c>
      <c r="E10" s="28">
        <v>0.13</v>
      </c>
      <c r="F10" s="3">
        <v>16447.37</v>
      </c>
      <c r="G10" s="3">
        <v>16447.37</v>
      </c>
      <c r="H10" s="3">
        <v>16447.37</v>
      </c>
      <c r="I10" s="3">
        <v>16447.37</v>
      </c>
      <c r="J10" s="3">
        <v>49342.11</v>
      </c>
    </row>
    <row r="11" spans="2:10" ht="12.75">
      <c r="B11">
        <v>57152</v>
      </c>
      <c r="C11" t="s">
        <v>11</v>
      </c>
      <c r="D11">
        <v>132</v>
      </c>
      <c r="E11" s="28">
        <v>0.02</v>
      </c>
      <c r="F11" s="3">
        <v>2495.46</v>
      </c>
      <c r="G11" s="3">
        <v>2495.46</v>
      </c>
      <c r="H11" s="3">
        <v>2495.46</v>
      </c>
      <c r="I11" s="3">
        <v>2495.46</v>
      </c>
      <c r="J11" s="3">
        <v>7486.38</v>
      </c>
    </row>
    <row r="12" spans="2:10" ht="12.75">
      <c r="B12">
        <v>57153</v>
      </c>
      <c r="C12" t="s">
        <v>12</v>
      </c>
      <c r="D12">
        <v>492</v>
      </c>
      <c r="E12" s="28">
        <v>0.07</v>
      </c>
      <c r="F12" s="3">
        <v>9301.27</v>
      </c>
      <c r="G12" s="3">
        <v>9301.27</v>
      </c>
      <c r="H12" s="3">
        <v>9301.27</v>
      </c>
      <c r="I12" s="3">
        <v>9301.27</v>
      </c>
      <c r="J12" s="3">
        <v>27903.81</v>
      </c>
    </row>
    <row r="13" spans="2:10" ht="12.75">
      <c r="B13">
        <v>57154</v>
      </c>
      <c r="C13" t="s">
        <v>13</v>
      </c>
      <c r="D13">
        <v>590</v>
      </c>
      <c r="E13" s="28">
        <v>0.09</v>
      </c>
      <c r="F13" s="3">
        <v>11153.96</v>
      </c>
      <c r="G13" s="3">
        <v>11153.96</v>
      </c>
      <c r="H13" s="3">
        <v>11153.96</v>
      </c>
      <c r="I13" s="3">
        <v>11153.96</v>
      </c>
      <c r="J13" s="3">
        <v>33461.88</v>
      </c>
    </row>
    <row r="14" spans="2:10" ht="12.75">
      <c r="B14">
        <v>57155</v>
      </c>
      <c r="C14" t="s">
        <v>14</v>
      </c>
      <c r="D14" s="1">
        <v>1146</v>
      </c>
      <c r="E14" s="28">
        <v>0.17</v>
      </c>
      <c r="F14" s="3">
        <v>21665.15</v>
      </c>
      <c r="G14" s="3">
        <v>21665.15</v>
      </c>
      <c r="H14" s="3">
        <v>21665.15</v>
      </c>
      <c r="I14" s="3">
        <v>21665.15</v>
      </c>
      <c r="J14" s="3">
        <v>64995.46</v>
      </c>
    </row>
    <row r="15" spans="2:10" ht="12.75">
      <c r="B15">
        <v>57156</v>
      </c>
      <c r="C15" t="s">
        <v>15</v>
      </c>
      <c r="D15">
        <v>639</v>
      </c>
      <c r="E15" s="28">
        <v>0.1</v>
      </c>
      <c r="F15" s="3">
        <v>12080.31</v>
      </c>
      <c r="G15" s="3">
        <v>12080.31</v>
      </c>
      <c r="H15" s="3">
        <v>12080.31</v>
      </c>
      <c r="I15" s="3">
        <v>12080.31</v>
      </c>
      <c r="J15" s="3">
        <v>36240.93</v>
      </c>
    </row>
    <row r="16" spans="2:10" ht="12.75">
      <c r="B16">
        <v>57157</v>
      </c>
      <c r="C16" t="s">
        <v>16</v>
      </c>
      <c r="D16">
        <v>207</v>
      </c>
      <c r="E16" s="28">
        <v>0.03</v>
      </c>
      <c r="F16" s="3">
        <v>3913.34</v>
      </c>
      <c r="G16" s="3">
        <v>3913.34</v>
      </c>
      <c r="H16" s="3">
        <v>3913.34</v>
      </c>
      <c r="I16" s="3">
        <v>3913.34</v>
      </c>
      <c r="J16" s="3">
        <v>11740.02</v>
      </c>
    </row>
    <row r="17" spans="3:10" ht="12.75">
      <c r="C17" t="s">
        <v>5</v>
      </c>
      <c r="D17" s="1">
        <v>6612</v>
      </c>
      <c r="E17" s="28">
        <v>1</v>
      </c>
      <c r="F17" s="3">
        <v>125000</v>
      </c>
      <c r="G17" s="3">
        <v>124999.96</v>
      </c>
      <c r="H17" s="3">
        <v>125000</v>
      </c>
      <c r="I17" s="3">
        <v>125000</v>
      </c>
      <c r="J17" s="3">
        <v>374999.97</v>
      </c>
    </row>
    <row r="22" spans="3:7" ht="12.75">
      <c r="C22" t="s">
        <v>76</v>
      </c>
      <c r="D22" t="s">
        <v>77</v>
      </c>
      <c r="E22" t="s">
        <v>78</v>
      </c>
      <c r="F22" t="s">
        <v>79</v>
      </c>
      <c r="G22" t="s">
        <v>80</v>
      </c>
    </row>
    <row r="23" spans="3:7" ht="12.75">
      <c r="C23" t="s">
        <v>6</v>
      </c>
      <c r="D23">
        <v>1630666</v>
      </c>
      <c r="E23" s="11">
        <v>33045.97</v>
      </c>
      <c r="F23">
        <v>1640260</v>
      </c>
      <c r="G23" s="11">
        <v>16522.99</v>
      </c>
    </row>
    <row r="24" spans="3:7" ht="12.75">
      <c r="C24" t="s">
        <v>7</v>
      </c>
      <c r="D24">
        <v>1630652</v>
      </c>
      <c r="E24" s="11">
        <v>19509.97</v>
      </c>
      <c r="F24">
        <v>1640230</v>
      </c>
      <c r="G24">
        <v>9754.99</v>
      </c>
    </row>
    <row r="25" spans="3:7" ht="12.75">
      <c r="C25" t="s">
        <v>8</v>
      </c>
      <c r="D25">
        <v>1630664</v>
      </c>
      <c r="E25" s="11">
        <v>34104.64</v>
      </c>
      <c r="F25">
        <v>1640258</v>
      </c>
      <c r="G25">
        <v>17052.33</v>
      </c>
    </row>
    <row r="26" spans="3:7" ht="12.75">
      <c r="C26" t="s">
        <v>9</v>
      </c>
      <c r="D26">
        <v>1630668</v>
      </c>
      <c r="E26" s="11">
        <v>9225.66</v>
      </c>
      <c r="F26">
        <v>1640262</v>
      </c>
      <c r="G26">
        <v>4612.83</v>
      </c>
    </row>
    <row r="27" spans="3:7" ht="12.75">
      <c r="C27" t="s">
        <v>10</v>
      </c>
      <c r="D27">
        <v>1630667</v>
      </c>
      <c r="E27" s="11">
        <v>32894.74</v>
      </c>
      <c r="F27">
        <v>1640261</v>
      </c>
      <c r="G27">
        <v>16447.37</v>
      </c>
    </row>
    <row r="28" spans="3:7" ht="12.75">
      <c r="C28" t="s">
        <v>11</v>
      </c>
      <c r="D28">
        <v>1630665</v>
      </c>
      <c r="E28" s="11">
        <v>4990.92</v>
      </c>
      <c r="F28">
        <v>1640259</v>
      </c>
      <c r="G28">
        <v>2495.46</v>
      </c>
    </row>
    <row r="29" spans="3:7" ht="12.75">
      <c r="C29" t="s">
        <v>12</v>
      </c>
      <c r="D29">
        <v>1630669</v>
      </c>
      <c r="E29" s="11">
        <v>18602.54</v>
      </c>
      <c r="F29">
        <v>1640263</v>
      </c>
      <c r="G29">
        <v>9301.27</v>
      </c>
    </row>
    <row r="30" spans="3:7" ht="12.75">
      <c r="C30" t="s">
        <v>13</v>
      </c>
      <c r="D30">
        <v>1630671</v>
      </c>
      <c r="E30" s="11">
        <v>22307.92</v>
      </c>
      <c r="F30">
        <v>1640265</v>
      </c>
      <c r="G30">
        <v>11153.96</v>
      </c>
    </row>
    <row r="31" spans="3:7" ht="12.75">
      <c r="C31" t="s">
        <v>14</v>
      </c>
      <c r="D31">
        <v>1630673</v>
      </c>
      <c r="E31" s="11">
        <v>43330.3</v>
      </c>
      <c r="F31">
        <v>1640267</v>
      </c>
      <c r="G31">
        <v>21665.15</v>
      </c>
    </row>
    <row r="32" spans="3:7" ht="12.75">
      <c r="C32" t="s">
        <v>15</v>
      </c>
      <c r="D32">
        <v>1630672</v>
      </c>
      <c r="E32" s="11">
        <v>24160.62</v>
      </c>
      <c r="F32">
        <v>1640266</v>
      </c>
      <c r="G32">
        <v>12080.31</v>
      </c>
    </row>
    <row r="33" spans="3:7" ht="12.75">
      <c r="C33" t="s">
        <v>16</v>
      </c>
      <c r="D33">
        <v>1630670</v>
      </c>
      <c r="E33" s="11">
        <v>7826.68</v>
      </c>
      <c r="F33">
        <v>1640264</v>
      </c>
      <c r="G33">
        <v>3913.34</v>
      </c>
    </row>
    <row r="34" spans="3:8" ht="12.75">
      <c r="C34" t="s">
        <v>5</v>
      </c>
      <c r="E34" s="11">
        <v>249999.96</v>
      </c>
      <c r="G34" s="11">
        <v>125000</v>
      </c>
      <c r="H34" s="11">
        <v>374999.96</v>
      </c>
    </row>
    <row r="43" spans="2:10" ht="12.75">
      <c r="B43" t="s">
        <v>0</v>
      </c>
      <c r="C43" t="s">
        <v>1</v>
      </c>
      <c r="G43" t="s">
        <v>81</v>
      </c>
      <c r="H43" t="s">
        <v>82</v>
      </c>
      <c r="I43" t="s">
        <v>83</v>
      </c>
      <c r="J43" t="s">
        <v>20</v>
      </c>
    </row>
    <row r="44" spans="2:10" ht="12.75">
      <c r="B44">
        <v>57147</v>
      </c>
      <c r="C44" t="s">
        <v>6</v>
      </c>
      <c r="D44" s="1">
        <v>1190</v>
      </c>
      <c r="E44" s="28">
        <v>0.13</v>
      </c>
      <c r="F44" s="3">
        <v>21026.44</v>
      </c>
      <c r="G44" s="11">
        <v>21026.44</v>
      </c>
      <c r="H44" s="11">
        <v>21026.44</v>
      </c>
      <c r="I44" s="11">
        <v>21026.49</v>
      </c>
      <c r="J44" s="11">
        <v>63079.37</v>
      </c>
    </row>
    <row r="45" spans="2:10" ht="12.75">
      <c r="B45">
        <v>57148</v>
      </c>
      <c r="C45" t="s">
        <v>7</v>
      </c>
      <c r="D45">
        <v>577</v>
      </c>
      <c r="E45" s="28">
        <v>0.06</v>
      </c>
      <c r="F45" s="3">
        <v>10195.17</v>
      </c>
      <c r="G45" s="11">
        <v>10195.17</v>
      </c>
      <c r="H45" s="11">
        <v>10195.17</v>
      </c>
      <c r="I45" s="11">
        <v>10195.23</v>
      </c>
      <c r="J45" s="11">
        <v>30585.57</v>
      </c>
    </row>
    <row r="46" spans="2:10" ht="12.75">
      <c r="B46">
        <v>57149</v>
      </c>
      <c r="C46" t="s">
        <v>8</v>
      </c>
      <c r="D46">
        <v>867</v>
      </c>
      <c r="E46" s="28">
        <v>0.1</v>
      </c>
      <c r="F46" s="3">
        <v>15319.26</v>
      </c>
      <c r="G46" s="11">
        <v>15319.26</v>
      </c>
      <c r="H46" s="11">
        <v>15319.26</v>
      </c>
      <c r="I46" s="11">
        <v>15319.32</v>
      </c>
      <c r="J46" s="11">
        <v>45957.84</v>
      </c>
    </row>
    <row r="47" spans="2:10" ht="12.75">
      <c r="B47">
        <v>57150</v>
      </c>
      <c r="C47" t="s">
        <v>9</v>
      </c>
      <c r="D47">
        <v>510</v>
      </c>
      <c r="E47" s="28">
        <v>0.06</v>
      </c>
      <c r="F47" s="3">
        <v>9011.33</v>
      </c>
      <c r="G47" s="11">
        <v>9011.33</v>
      </c>
      <c r="H47" s="11">
        <v>9011.33</v>
      </c>
      <c r="I47" s="11">
        <v>9011.38</v>
      </c>
      <c r="J47" s="11">
        <v>27034.04</v>
      </c>
    </row>
    <row r="48" spans="2:10" ht="12.75">
      <c r="B48">
        <v>57151</v>
      </c>
      <c r="C48" t="s">
        <v>10</v>
      </c>
      <c r="D48" s="1">
        <v>1288</v>
      </c>
      <c r="E48" s="28">
        <v>0.15</v>
      </c>
      <c r="F48" s="3">
        <v>22758.03</v>
      </c>
      <c r="G48" s="11">
        <v>22758.03</v>
      </c>
      <c r="H48" s="11">
        <v>22758.03</v>
      </c>
      <c r="I48" s="11">
        <v>22758.07</v>
      </c>
      <c r="J48" s="11">
        <v>68274.13</v>
      </c>
    </row>
    <row r="49" spans="2:10" ht="12.75">
      <c r="B49">
        <v>57152</v>
      </c>
      <c r="C49" t="s">
        <v>11</v>
      </c>
      <c r="D49">
        <v>199</v>
      </c>
      <c r="E49" s="28">
        <v>0.02</v>
      </c>
      <c r="F49" s="3">
        <v>3516.19</v>
      </c>
      <c r="G49" s="11">
        <v>3516.19</v>
      </c>
      <c r="H49" s="11">
        <v>3516.19</v>
      </c>
      <c r="I49" s="11">
        <v>3516.23</v>
      </c>
      <c r="J49" s="11">
        <v>10548.61</v>
      </c>
    </row>
    <row r="50" spans="2:10" ht="12.75">
      <c r="B50">
        <v>57153</v>
      </c>
      <c r="C50" t="s">
        <v>12</v>
      </c>
      <c r="D50">
        <v>666</v>
      </c>
      <c r="E50" s="28">
        <v>0.08</v>
      </c>
      <c r="F50" s="3">
        <v>11767.74</v>
      </c>
      <c r="G50" s="11">
        <v>11767.74</v>
      </c>
      <c r="H50" s="11">
        <v>11767.74</v>
      </c>
      <c r="I50" s="11">
        <v>11767.78</v>
      </c>
      <c r="J50" s="11">
        <v>35303.26</v>
      </c>
    </row>
    <row r="51" spans="2:10" ht="12.75">
      <c r="B51">
        <v>57154</v>
      </c>
      <c r="C51" t="s">
        <v>13</v>
      </c>
      <c r="D51">
        <v>795</v>
      </c>
      <c r="E51" s="28">
        <v>0.09</v>
      </c>
      <c r="F51" s="3">
        <v>14047.07</v>
      </c>
      <c r="G51" s="11">
        <v>14047.07</v>
      </c>
      <c r="H51" s="11">
        <v>14047.07</v>
      </c>
      <c r="I51" s="11">
        <v>14047.13</v>
      </c>
      <c r="J51" s="11">
        <v>42141.27</v>
      </c>
    </row>
    <row r="52" spans="2:10" ht="12.75">
      <c r="B52">
        <v>57155</v>
      </c>
      <c r="C52" t="s">
        <v>14</v>
      </c>
      <c r="D52" s="1">
        <v>1602</v>
      </c>
      <c r="E52" s="28">
        <v>0.18</v>
      </c>
      <c r="F52" s="3">
        <v>28306.18</v>
      </c>
      <c r="G52" s="11">
        <v>28306.18</v>
      </c>
      <c r="H52" s="11">
        <v>28306.18</v>
      </c>
      <c r="I52" s="11">
        <v>28306.18</v>
      </c>
      <c r="J52" s="11">
        <v>84918.54</v>
      </c>
    </row>
    <row r="53" spans="2:10" ht="12.75">
      <c r="B53">
        <v>57156</v>
      </c>
      <c r="C53" t="s">
        <v>15</v>
      </c>
      <c r="D53">
        <v>939</v>
      </c>
      <c r="E53" s="28">
        <v>0.11</v>
      </c>
      <c r="F53" s="3">
        <v>16591.45</v>
      </c>
      <c r="G53" s="11">
        <v>16591.45</v>
      </c>
      <c r="H53" s="11">
        <v>16591.45</v>
      </c>
      <c r="I53" s="11">
        <v>16591.5</v>
      </c>
      <c r="J53" s="11">
        <v>49774.4</v>
      </c>
    </row>
    <row r="54" spans="2:10" ht="12.75">
      <c r="B54">
        <v>57157</v>
      </c>
      <c r="C54" t="s">
        <v>16</v>
      </c>
      <c r="D54">
        <v>245</v>
      </c>
      <c r="E54" s="28">
        <v>0.03</v>
      </c>
      <c r="F54" s="3">
        <v>4328.97</v>
      </c>
      <c r="G54" s="11">
        <v>4328.97</v>
      </c>
      <c r="H54" s="11">
        <v>4328.97</v>
      </c>
      <c r="I54" s="11">
        <v>4329.03</v>
      </c>
      <c r="J54" s="11">
        <v>12986.97</v>
      </c>
    </row>
    <row r="55" spans="3:10" ht="12.75">
      <c r="C55" t="s">
        <v>5</v>
      </c>
      <c r="D55" s="1">
        <v>8878</v>
      </c>
      <c r="E55" s="28">
        <v>1</v>
      </c>
      <c r="F55" s="3">
        <v>156867.83</v>
      </c>
      <c r="G55" s="11">
        <v>156867.83</v>
      </c>
      <c r="H55" s="11">
        <v>156867.83</v>
      </c>
      <c r="I55" s="11">
        <v>156868.33</v>
      </c>
      <c r="J55" s="11">
        <v>470604</v>
      </c>
    </row>
    <row r="63" spans="2:13" ht="12.75">
      <c r="B63" t="s">
        <v>0</v>
      </c>
      <c r="C63" t="s">
        <v>1</v>
      </c>
      <c r="F63" t="s">
        <v>84</v>
      </c>
      <c r="G63" t="s">
        <v>85</v>
      </c>
      <c r="H63" t="s">
        <v>86</v>
      </c>
      <c r="I63" t="s">
        <v>20</v>
      </c>
      <c r="J63" t="s">
        <v>84</v>
      </c>
      <c r="K63" t="s">
        <v>85</v>
      </c>
      <c r="L63" t="s">
        <v>86</v>
      </c>
      <c r="M63" t="s">
        <v>20</v>
      </c>
    </row>
    <row r="64" spans="2:13" ht="12.75">
      <c r="B64">
        <v>57147</v>
      </c>
      <c r="C64" t="s">
        <v>6</v>
      </c>
      <c r="D64" s="1">
        <v>1305</v>
      </c>
      <c r="E64" s="2">
        <v>0.1325</v>
      </c>
      <c r="F64" s="11">
        <v>20780.89</v>
      </c>
      <c r="G64" s="11">
        <v>20780.89</v>
      </c>
      <c r="H64" s="11">
        <v>20780.89</v>
      </c>
      <c r="I64" s="11">
        <v>62342.66</v>
      </c>
      <c r="J64" s="11">
        <v>20780.89</v>
      </c>
      <c r="K64" s="11">
        <v>20780.89</v>
      </c>
      <c r="L64" s="11">
        <v>20780.89</v>
      </c>
      <c r="M64" s="11">
        <v>62342.67</v>
      </c>
    </row>
    <row r="65" spans="2:13" ht="12.75">
      <c r="B65">
        <v>57148</v>
      </c>
      <c r="C65" t="s">
        <v>7</v>
      </c>
      <c r="D65">
        <v>627</v>
      </c>
      <c r="E65" s="2">
        <v>0.0636</v>
      </c>
      <c r="F65" s="11">
        <v>9984.38</v>
      </c>
      <c r="G65" s="11">
        <v>9984.38</v>
      </c>
      <c r="H65" s="11">
        <v>9984.38</v>
      </c>
      <c r="I65" s="11">
        <v>29953.14</v>
      </c>
      <c r="J65" s="11">
        <v>9984.38</v>
      </c>
      <c r="K65" s="11">
        <v>9984.45</v>
      </c>
      <c r="L65" s="11">
        <v>9984.38</v>
      </c>
      <c r="M65" s="11">
        <v>29953.21</v>
      </c>
    </row>
    <row r="66" spans="2:13" ht="12.75">
      <c r="B66">
        <v>57149</v>
      </c>
      <c r="C66" t="s">
        <v>8</v>
      </c>
      <c r="D66" s="1">
        <v>1198</v>
      </c>
      <c r="E66" s="2">
        <v>0.1216</v>
      </c>
      <c r="F66" s="11">
        <v>19077.01</v>
      </c>
      <c r="G66" s="11">
        <v>19077.01</v>
      </c>
      <c r="H66" s="11">
        <v>19077.01</v>
      </c>
      <c r="I66" s="11">
        <v>57231.04</v>
      </c>
      <c r="J66" s="11">
        <v>19077.11</v>
      </c>
      <c r="K66" s="11">
        <v>19077.01</v>
      </c>
      <c r="L66" s="11">
        <v>19077.01</v>
      </c>
      <c r="M66" s="11">
        <v>57231.13</v>
      </c>
    </row>
    <row r="67" spans="2:13" ht="12.75">
      <c r="B67">
        <v>57150</v>
      </c>
      <c r="C67" t="s">
        <v>9</v>
      </c>
      <c r="D67">
        <v>521</v>
      </c>
      <c r="E67" s="2">
        <v>0.0529</v>
      </c>
      <c r="F67" s="11">
        <v>8296.43</v>
      </c>
      <c r="G67" s="11">
        <v>8296.43</v>
      </c>
      <c r="H67" s="11">
        <v>8296.43</v>
      </c>
      <c r="I67" s="11">
        <v>24889.29</v>
      </c>
      <c r="J67" s="11">
        <v>8296.5</v>
      </c>
      <c r="K67" s="11">
        <v>8296.43</v>
      </c>
      <c r="L67" s="11">
        <v>8296.43</v>
      </c>
      <c r="M67" s="11">
        <v>24889.36</v>
      </c>
    </row>
    <row r="68" spans="2:13" ht="12.75">
      <c r="B68">
        <v>57151</v>
      </c>
      <c r="C68" t="s">
        <v>10</v>
      </c>
      <c r="D68" s="1">
        <v>1427</v>
      </c>
      <c r="E68" s="2">
        <v>0.1449</v>
      </c>
      <c r="F68" s="11">
        <v>22723.62</v>
      </c>
      <c r="G68" s="11">
        <v>22723.62</v>
      </c>
      <c r="H68" s="11">
        <v>22723.62</v>
      </c>
      <c r="I68" s="11">
        <v>68170.87</v>
      </c>
      <c r="J68" s="11">
        <v>22723.62</v>
      </c>
      <c r="K68" s="11">
        <v>22723.62</v>
      </c>
      <c r="L68" s="11">
        <v>22723.67</v>
      </c>
      <c r="M68" s="11">
        <v>68170.91</v>
      </c>
    </row>
    <row r="69" spans="2:13" ht="12.75">
      <c r="B69">
        <v>57152</v>
      </c>
      <c r="C69" t="s">
        <v>11</v>
      </c>
      <c r="D69">
        <v>264</v>
      </c>
      <c r="E69" s="2">
        <v>0.0268</v>
      </c>
      <c r="F69" s="11">
        <v>4203.95</v>
      </c>
      <c r="G69" s="11">
        <v>4203.95</v>
      </c>
      <c r="H69" s="11">
        <v>4203.95</v>
      </c>
      <c r="I69" s="11">
        <v>12611.85</v>
      </c>
      <c r="J69" s="11">
        <v>4203.95</v>
      </c>
      <c r="K69" s="11">
        <v>4203.95</v>
      </c>
      <c r="L69" s="11">
        <v>4203.95</v>
      </c>
      <c r="M69" s="11">
        <v>12611.85</v>
      </c>
    </row>
    <row r="70" spans="2:13" ht="12.75">
      <c r="B70">
        <v>57153</v>
      </c>
      <c r="C70" t="s">
        <v>12</v>
      </c>
      <c r="D70">
        <v>751</v>
      </c>
      <c r="E70" s="2">
        <v>0.0762</v>
      </c>
      <c r="F70" s="11">
        <v>11958.96</v>
      </c>
      <c r="G70" s="11">
        <v>11958.96</v>
      </c>
      <c r="H70" s="11">
        <v>11958.96</v>
      </c>
      <c r="I70" s="11">
        <v>35876.89</v>
      </c>
      <c r="J70" s="11">
        <v>11958.96</v>
      </c>
      <c r="K70" s="11">
        <v>11958.96</v>
      </c>
      <c r="L70" s="11">
        <v>11958.96</v>
      </c>
      <c r="M70" s="11">
        <v>35876.88</v>
      </c>
    </row>
    <row r="71" spans="2:13" ht="12.75">
      <c r="B71">
        <v>57154</v>
      </c>
      <c r="C71" t="s">
        <v>13</v>
      </c>
      <c r="D71">
        <v>835</v>
      </c>
      <c r="E71" s="2">
        <v>0.0848</v>
      </c>
      <c r="F71" s="11">
        <v>13296.58</v>
      </c>
      <c r="G71" s="11">
        <v>13296.58</v>
      </c>
      <c r="H71" s="11">
        <v>13296.58</v>
      </c>
      <c r="I71" s="11">
        <v>39889.75</v>
      </c>
      <c r="J71" s="11">
        <v>13296.58</v>
      </c>
      <c r="K71" s="11">
        <v>13296.58</v>
      </c>
      <c r="L71" s="11">
        <v>13296.63</v>
      </c>
      <c r="M71" s="11">
        <v>39889.79</v>
      </c>
    </row>
    <row r="72" spans="2:13" ht="12.75">
      <c r="B72">
        <v>57155</v>
      </c>
      <c r="C72" t="s">
        <v>14</v>
      </c>
      <c r="D72" s="1">
        <v>1612</v>
      </c>
      <c r="E72" s="2">
        <v>0.1636</v>
      </c>
      <c r="F72" s="11">
        <v>25669.57</v>
      </c>
      <c r="G72" s="11">
        <v>25669.57</v>
      </c>
      <c r="H72" s="11">
        <v>25669.57</v>
      </c>
      <c r="I72" s="11">
        <v>77008.71</v>
      </c>
      <c r="J72" s="11">
        <v>25669.57</v>
      </c>
      <c r="K72" s="11">
        <v>25669.57</v>
      </c>
      <c r="L72" s="11">
        <v>25669.57</v>
      </c>
      <c r="M72" s="11">
        <v>77008.71</v>
      </c>
    </row>
    <row r="73" spans="2:13" ht="12.75">
      <c r="B73">
        <v>57156</v>
      </c>
      <c r="C73" t="s">
        <v>15</v>
      </c>
      <c r="D73">
        <v>838</v>
      </c>
      <c r="E73" s="2">
        <v>0.0851</v>
      </c>
      <c r="F73" s="11">
        <v>13344.36</v>
      </c>
      <c r="G73" s="11">
        <v>13344.36</v>
      </c>
      <c r="H73" s="11">
        <v>13344.36</v>
      </c>
      <c r="I73" s="11">
        <v>40033.07</v>
      </c>
      <c r="J73" s="11">
        <v>13344.36</v>
      </c>
      <c r="K73" s="11">
        <v>13344.36</v>
      </c>
      <c r="L73" s="11">
        <v>13344.43</v>
      </c>
      <c r="M73" s="11">
        <v>40033.15</v>
      </c>
    </row>
    <row r="74" spans="2:13" ht="12.75">
      <c r="B74">
        <v>57157</v>
      </c>
      <c r="C74" t="s">
        <v>16</v>
      </c>
      <c r="D74">
        <v>473</v>
      </c>
      <c r="E74" s="2">
        <v>0.048</v>
      </c>
      <c r="F74" s="11">
        <v>7532.08</v>
      </c>
      <c r="G74" s="11">
        <v>7532.08</v>
      </c>
      <c r="H74" s="11">
        <v>7532.08</v>
      </c>
      <c r="I74" s="11">
        <v>22596.23</v>
      </c>
      <c r="J74" s="11">
        <v>7532.08</v>
      </c>
      <c r="K74" s="11">
        <v>7532.18</v>
      </c>
      <c r="L74" s="11">
        <v>7532.08</v>
      </c>
      <c r="M74" s="11">
        <v>22596.34</v>
      </c>
    </row>
    <row r="75" spans="3:13" ht="12.75">
      <c r="C75" t="s">
        <v>5</v>
      </c>
      <c r="D75" s="1">
        <v>9851</v>
      </c>
      <c r="E75" s="2">
        <v>1</v>
      </c>
      <c r="F75" s="11">
        <v>156867.83</v>
      </c>
      <c r="G75" s="11">
        <v>156867.83</v>
      </c>
      <c r="H75" s="11">
        <v>156867.83</v>
      </c>
      <c r="I75" s="11">
        <v>470603.5</v>
      </c>
      <c r="J75" s="11">
        <v>156868</v>
      </c>
      <c r="K75" s="11">
        <v>156868</v>
      </c>
      <c r="L75" s="11">
        <v>156868</v>
      </c>
      <c r="M75" s="11">
        <v>470604</v>
      </c>
    </row>
    <row r="82" spans="2:13" ht="12.75">
      <c r="B82" t="s">
        <v>0</v>
      </c>
      <c r="C82" t="s">
        <v>1</v>
      </c>
      <c r="F82" t="s">
        <v>87</v>
      </c>
      <c r="G82" t="s">
        <v>88</v>
      </c>
      <c r="H82" t="s">
        <v>89</v>
      </c>
      <c r="J82" t="s">
        <v>87</v>
      </c>
      <c r="K82" t="s">
        <v>88</v>
      </c>
      <c r="L82" t="s">
        <v>89</v>
      </c>
      <c r="M82" t="s">
        <v>20</v>
      </c>
    </row>
    <row r="83" spans="2:13" ht="12.75">
      <c r="B83">
        <v>57147</v>
      </c>
      <c r="C83" t="s">
        <v>6</v>
      </c>
      <c r="D83" s="1">
        <v>1035</v>
      </c>
      <c r="E83" s="2">
        <v>0.1237</v>
      </c>
      <c r="F83" s="11">
        <v>19406.91</v>
      </c>
      <c r="G83" s="11">
        <v>19406.91</v>
      </c>
      <c r="H83" s="11">
        <v>19406.91</v>
      </c>
      <c r="I83" s="11">
        <v>58220.73</v>
      </c>
      <c r="J83" s="11">
        <v>19406.92</v>
      </c>
      <c r="K83" s="11">
        <v>19406.92</v>
      </c>
      <c r="L83" s="11">
        <v>19406.92</v>
      </c>
      <c r="M83" s="11">
        <v>58220.76</v>
      </c>
    </row>
    <row r="84" spans="2:13" ht="12.75">
      <c r="B84">
        <v>57148</v>
      </c>
      <c r="C84" t="s">
        <v>7</v>
      </c>
      <c r="D84">
        <v>545</v>
      </c>
      <c r="E84" s="2">
        <v>0.0651</v>
      </c>
      <c r="F84" s="11">
        <v>10219.1</v>
      </c>
      <c r="G84" s="11">
        <v>10219.1</v>
      </c>
      <c r="H84" s="11">
        <v>10219.1</v>
      </c>
      <c r="I84" s="11">
        <v>30657.29</v>
      </c>
      <c r="J84" s="11">
        <v>10219.11</v>
      </c>
      <c r="K84" s="11">
        <v>10219.11</v>
      </c>
      <c r="L84" s="11">
        <v>10219.11</v>
      </c>
      <c r="M84" s="11">
        <v>30657.33</v>
      </c>
    </row>
    <row r="85" spans="2:13" ht="12.75">
      <c r="B85">
        <v>57149</v>
      </c>
      <c r="C85" t="s">
        <v>8</v>
      </c>
      <c r="D85" s="1">
        <v>1139</v>
      </c>
      <c r="E85" s="2">
        <v>0.1361</v>
      </c>
      <c r="F85" s="11">
        <v>21356.98</v>
      </c>
      <c r="G85" s="11">
        <v>21356.98</v>
      </c>
      <c r="H85" s="11">
        <v>21356.98</v>
      </c>
      <c r="I85" s="11">
        <v>64070.93</v>
      </c>
      <c r="J85" s="11">
        <v>21356.99</v>
      </c>
      <c r="K85" s="11">
        <v>21356.99</v>
      </c>
      <c r="L85" s="11">
        <v>21356.99</v>
      </c>
      <c r="M85" s="11">
        <v>64070.97</v>
      </c>
    </row>
    <row r="86" spans="2:13" ht="12.75">
      <c r="B86">
        <v>57150</v>
      </c>
      <c r="C86" t="s">
        <v>9</v>
      </c>
      <c r="D86">
        <v>297</v>
      </c>
      <c r="E86" s="2">
        <v>0.0355</v>
      </c>
      <c r="F86" s="11">
        <v>5568.94</v>
      </c>
      <c r="G86" s="11">
        <v>5568.94</v>
      </c>
      <c r="H86" s="11">
        <v>5568.94</v>
      </c>
      <c r="I86" s="11">
        <v>16706.82</v>
      </c>
      <c r="J86" s="11">
        <v>5568.98</v>
      </c>
      <c r="K86" s="11">
        <v>5568.98</v>
      </c>
      <c r="L86" s="11">
        <v>5568.98</v>
      </c>
      <c r="M86" s="11">
        <v>16706.94</v>
      </c>
    </row>
    <row r="87" spans="2:13" ht="12.75">
      <c r="B87">
        <v>57151</v>
      </c>
      <c r="C87" t="s">
        <v>10</v>
      </c>
      <c r="D87" s="1">
        <v>1006</v>
      </c>
      <c r="E87" s="2">
        <v>0.1202</v>
      </c>
      <c r="F87" s="11">
        <v>18863.14</v>
      </c>
      <c r="G87" s="11">
        <v>18863.14</v>
      </c>
      <c r="H87" s="11">
        <v>18863.14</v>
      </c>
      <c r="I87" s="11">
        <v>56589.42</v>
      </c>
      <c r="J87" s="11">
        <v>18863.11</v>
      </c>
      <c r="K87" s="11">
        <v>18863.11</v>
      </c>
      <c r="L87" s="11">
        <v>18863.11</v>
      </c>
      <c r="M87" s="11">
        <v>56589.33</v>
      </c>
    </row>
    <row r="88" spans="2:13" ht="12.75">
      <c r="B88">
        <v>57152</v>
      </c>
      <c r="C88" t="s">
        <v>11</v>
      </c>
      <c r="D88">
        <v>265</v>
      </c>
      <c r="E88" s="2">
        <v>0.0317</v>
      </c>
      <c r="F88" s="11">
        <v>4968.92</v>
      </c>
      <c r="G88" s="11">
        <v>4968.92</v>
      </c>
      <c r="H88" s="11">
        <v>4968.92</v>
      </c>
      <c r="I88" s="11">
        <v>14906.76</v>
      </c>
      <c r="J88" s="11">
        <v>4968.95</v>
      </c>
      <c r="K88" s="11">
        <v>4968.95</v>
      </c>
      <c r="L88" s="11">
        <v>4968.95</v>
      </c>
      <c r="M88" s="11">
        <v>14906.85</v>
      </c>
    </row>
    <row r="89" spans="2:13" ht="12.75">
      <c r="B89">
        <v>57153</v>
      </c>
      <c r="C89" t="s">
        <v>12</v>
      </c>
      <c r="D89">
        <v>668</v>
      </c>
      <c r="E89" s="2">
        <v>0.0798</v>
      </c>
      <c r="F89" s="11">
        <v>12525.43</v>
      </c>
      <c r="G89" s="11">
        <v>12525.43</v>
      </c>
      <c r="H89" s="11">
        <v>12525.43</v>
      </c>
      <c r="I89" s="11">
        <v>37576.28</v>
      </c>
      <c r="J89" s="11">
        <v>12525.44</v>
      </c>
      <c r="K89" s="11">
        <v>12525.44</v>
      </c>
      <c r="L89" s="11">
        <v>12525.44</v>
      </c>
      <c r="M89" s="11">
        <v>37576.32</v>
      </c>
    </row>
    <row r="90" spans="2:13" ht="12.75">
      <c r="B90">
        <v>57154</v>
      </c>
      <c r="C90" t="s">
        <v>13</v>
      </c>
      <c r="D90">
        <v>863</v>
      </c>
      <c r="E90" s="2">
        <v>0.1032</v>
      </c>
      <c r="F90" s="11">
        <v>16181.8</v>
      </c>
      <c r="G90" s="11">
        <v>16181.8</v>
      </c>
      <c r="H90" s="11">
        <v>16181.8</v>
      </c>
      <c r="I90" s="11">
        <v>48545.4</v>
      </c>
      <c r="J90" s="11">
        <v>16181.81</v>
      </c>
      <c r="K90" s="11">
        <v>16181.81</v>
      </c>
      <c r="L90" s="11">
        <v>16181.81</v>
      </c>
      <c r="M90" s="11">
        <v>48545.43</v>
      </c>
    </row>
    <row r="91" spans="2:13" ht="12.75">
      <c r="B91">
        <v>57155</v>
      </c>
      <c r="C91" t="s">
        <v>14</v>
      </c>
      <c r="D91" s="1">
        <v>1342</v>
      </c>
      <c r="E91" s="2">
        <v>0.1604</v>
      </c>
      <c r="F91" s="11">
        <v>25163.36</v>
      </c>
      <c r="G91" s="11">
        <v>25163.36</v>
      </c>
      <c r="H91" s="11">
        <v>25163.36</v>
      </c>
      <c r="I91" s="11">
        <v>75490.07</v>
      </c>
      <c r="J91" s="11">
        <v>25163.37</v>
      </c>
      <c r="K91" s="11">
        <v>25163.37</v>
      </c>
      <c r="L91" s="11">
        <v>25163.37</v>
      </c>
      <c r="M91" s="11">
        <v>75490.11</v>
      </c>
    </row>
    <row r="92" spans="2:13" ht="12.75">
      <c r="B92">
        <v>57156</v>
      </c>
      <c r="C92" t="s">
        <v>15</v>
      </c>
      <c r="D92">
        <v>857</v>
      </c>
      <c r="E92" s="2">
        <v>0.1024</v>
      </c>
      <c r="F92" s="11">
        <v>16069.3</v>
      </c>
      <c r="G92" s="11">
        <v>16069.3</v>
      </c>
      <c r="H92" s="11">
        <v>16069.3</v>
      </c>
      <c r="I92" s="11">
        <v>48207.89</v>
      </c>
      <c r="J92" s="11">
        <v>16069.33</v>
      </c>
      <c r="K92" s="11">
        <v>16069.33</v>
      </c>
      <c r="L92" s="11">
        <v>16069.33</v>
      </c>
      <c r="M92" s="11">
        <v>48207.99</v>
      </c>
    </row>
    <row r="93" spans="2:13" ht="12.75">
      <c r="B93">
        <v>57157</v>
      </c>
      <c r="C93" t="s">
        <v>16</v>
      </c>
      <c r="D93">
        <v>349</v>
      </c>
      <c r="E93" s="2">
        <v>0.0417</v>
      </c>
      <c r="F93" s="11">
        <v>6543.97</v>
      </c>
      <c r="G93" s="11">
        <v>6543.97</v>
      </c>
      <c r="H93" s="11">
        <v>6543.97</v>
      </c>
      <c r="I93" s="11">
        <v>19631.92</v>
      </c>
      <c r="J93" s="11">
        <v>6543.99</v>
      </c>
      <c r="K93" s="11">
        <v>6543.99</v>
      </c>
      <c r="L93" s="11">
        <v>6543.99</v>
      </c>
      <c r="M93" s="11">
        <v>19631.97</v>
      </c>
    </row>
    <row r="94" spans="3:13" ht="12.75">
      <c r="C94" t="s">
        <v>5</v>
      </c>
      <c r="D94" s="1">
        <v>8366</v>
      </c>
      <c r="E94" s="2">
        <v>1</v>
      </c>
      <c r="F94" s="11">
        <v>156867.83</v>
      </c>
      <c r="G94" s="11">
        <v>156867.83</v>
      </c>
      <c r="H94" s="11">
        <v>156867.83</v>
      </c>
      <c r="I94" s="11">
        <v>470603.5</v>
      </c>
      <c r="J94" s="11">
        <v>156868</v>
      </c>
      <c r="K94" s="11">
        <v>156868</v>
      </c>
      <c r="L94" s="11">
        <v>156868</v>
      </c>
      <c r="M94" s="11">
        <v>470604</v>
      </c>
    </row>
    <row r="99" spans="2:13" ht="12.75">
      <c r="B99" t="s">
        <v>0</v>
      </c>
      <c r="C99" t="s">
        <v>1</v>
      </c>
      <c r="F99" t="s">
        <v>90</v>
      </c>
      <c r="G99" t="s">
        <v>74</v>
      </c>
      <c r="H99" t="s">
        <v>75</v>
      </c>
      <c r="I99" t="s">
        <v>20</v>
      </c>
      <c r="J99" t="s">
        <v>90</v>
      </c>
      <c r="K99" t="s">
        <v>74</v>
      </c>
      <c r="L99" t="s">
        <v>75</v>
      </c>
      <c r="M99" t="s">
        <v>20</v>
      </c>
    </row>
    <row r="100" spans="2:13" ht="12.75">
      <c r="B100">
        <v>57147</v>
      </c>
      <c r="C100" t="s">
        <v>6</v>
      </c>
      <c r="D100" s="1">
        <v>1067</v>
      </c>
      <c r="E100" s="2">
        <v>0.1507</v>
      </c>
      <c r="F100" s="11">
        <v>23640.96</v>
      </c>
      <c r="G100" s="11">
        <v>23640.96</v>
      </c>
      <c r="H100" s="11">
        <v>23640.96</v>
      </c>
      <c r="I100" s="11">
        <v>70922.87</v>
      </c>
      <c r="J100">
        <v>23640.77</v>
      </c>
      <c r="K100">
        <v>23640.77</v>
      </c>
      <c r="L100">
        <v>23640.77</v>
      </c>
      <c r="M100" s="11">
        <v>70922.31</v>
      </c>
    </row>
    <row r="101" spans="2:13" ht="12.75">
      <c r="B101">
        <v>57148</v>
      </c>
      <c r="C101" t="s">
        <v>7</v>
      </c>
      <c r="D101">
        <v>393</v>
      </c>
      <c r="E101" s="2">
        <v>0.0555</v>
      </c>
      <c r="F101" s="11">
        <v>8707.49</v>
      </c>
      <c r="G101" s="11">
        <v>8707.49</v>
      </c>
      <c r="H101" s="11">
        <v>8707.49</v>
      </c>
      <c r="I101" s="11">
        <v>26122.48</v>
      </c>
      <c r="J101">
        <v>8707.31</v>
      </c>
      <c r="K101">
        <v>8707.31</v>
      </c>
      <c r="L101">
        <v>8707.31</v>
      </c>
      <c r="M101" s="11">
        <v>26121.93</v>
      </c>
    </row>
    <row r="102" spans="2:13" ht="12.75">
      <c r="B102">
        <v>57149</v>
      </c>
      <c r="C102" t="s">
        <v>8</v>
      </c>
      <c r="D102">
        <v>854</v>
      </c>
      <c r="E102" s="2">
        <v>0.1206</v>
      </c>
      <c r="F102" s="11">
        <v>18921.63</v>
      </c>
      <c r="G102" s="11">
        <v>18921.63</v>
      </c>
      <c r="H102" s="11">
        <v>18921.63</v>
      </c>
      <c r="I102" s="11">
        <v>56764.89</v>
      </c>
      <c r="J102">
        <v>18921.45</v>
      </c>
      <c r="K102">
        <v>18921.45</v>
      </c>
      <c r="L102">
        <v>18921.45</v>
      </c>
      <c r="M102" s="11">
        <v>56764.35</v>
      </c>
    </row>
    <row r="103" spans="2:13" ht="12.75">
      <c r="B103">
        <v>57150</v>
      </c>
      <c r="C103" t="s">
        <v>9</v>
      </c>
      <c r="D103">
        <v>308</v>
      </c>
      <c r="E103" s="2">
        <v>0.0435</v>
      </c>
      <c r="F103" s="11">
        <v>6824.19</v>
      </c>
      <c r="G103" s="11">
        <v>6824.19</v>
      </c>
      <c r="H103" s="11">
        <v>6824.19</v>
      </c>
      <c r="I103" s="11">
        <v>20472.58</v>
      </c>
      <c r="J103">
        <v>6824.18</v>
      </c>
      <c r="K103">
        <v>6824.18</v>
      </c>
      <c r="L103">
        <v>6824.18</v>
      </c>
      <c r="M103" s="11">
        <v>20472.54</v>
      </c>
    </row>
    <row r="104" spans="2:13" ht="12.75">
      <c r="B104">
        <v>57151</v>
      </c>
      <c r="C104" t="s">
        <v>10</v>
      </c>
      <c r="D104">
        <v>826</v>
      </c>
      <c r="E104" s="2">
        <v>0.1167</v>
      </c>
      <c r="F104" s="11">
        <v>18301.25</v>
      </c>
      <c r="G104" s="11">
        <v>18301.25</v>
      </c>
      <c r="H104" s="11">
        <v>18301.25</v>
      </c>
      <c r="I104" s="11">
        <v>54903.74</v>
      </c>
      <c r="J104">
        <v>18301.27</v>
      </c>
      <c r="K104">
        <v>18301.27</v>
      </c>
      <c r="L104">
        <v>18301.27</v>
      </c>
      <c r="M104" s="11">
        <v>54903.81</v>
      </c>
    </row>
    <row r="105" spans="2:13" ht="12.75">
      <c r="B105">
        <v>57152</v>
      </c>
      <c r="C105" t="s">
        <v>11</v>
      </c>
      <c r="D105">
        <v>285</v>
      </c>
      <c r="E105" s="2">
        <v>0.0403</v>
      </c>
      <c r="F105" s="11">
        <v>6314.59</v>
      </c>
      <c r="G105" s="11">
        <v>6314.59</v>
      </c>
      <c r="H105" s="11">
        <v>6314.59</v>
      </c>
      <c r="I105" s="11">
        <v>18943.78</v>
      </c>
      <c r="J105">
        <v>6314.6</v>
      </c>
      <c r="K105">
        <v>6314.6</v>
      </c>
      <c r="L105">
        <v>6314.6</v>
      </c>
      <c r="M105" s="11">
        <v>18943.8</v>
      </c>
    </row>
    <row r="106" spans="2:13" ht="12.75">
      <c r="B106">
        <v>57153</v>
      </c>
      <c r="C106" t="s">
        <v>12</v>
      </c>
      <c r="D106">
        <v>875</v>
      </c>
      <c r="E106" s="2">
        <v>0.1236</v>
      </c>
      <c r="F106" s="11">
        <v>19386.91</v>
      </c>
      <c r="G106" s="11">
        <v>19386.91</v>
      </c>
      <c r="H106" s="11">
        <v>19386.91</v>
      </c>
      <c r="I106" s="11">
        <v>58160.74</v>
      </c>
      <c r="J106">
        <v>19386.88</v>
      </c>
      <c r="K106">
        <v>19386.88</v>
      </c>
      <c r="L106">
        <v>19386.88</v>
      </c>
      <c r="M106" s="11">
        <v>58160.64</v>
      </c>
    </row>
    <row r="107" spans="2:13" ht="12.75">
      <c r="B107">
        <v>57154</v>
      </c>
      <c r="C107" t="s">
        <v>13</v>
      </c>
      <c r="D107">
        <v>423</v>
      </c>
      <c r="E107" s="2">
        <v>0.0597</v>
      </c>
      <c r="F107" s="11">
        <v>9372.19</v>
      </c>
      <c r="G107" s="11">
        <v>9372.19</v>
      </c>
      <c r="H107" s="11">
        <v>9372.19</v>
      </c>
      <c r="I107" s="11">
        <v>28116.57</v>
      </c>
      <c r="J107">
        <v>9372.21</v>
      </c>
      <c r="K107">
        <v>9372.21</v>
      </c>
      <c r="L107">
        <v>9372.21</v>
      </c>
      <c r="M107" s="11">
        <v>28116.63</v>
      </c>
    </row>
    <row r="108" spans="2:13" ht="12.75">
      <c r="B108">
        <v>57155</v>
      </c>
      <c r="C108" t="s">
        <v>14</v>
      </c>
      <c r="D108" s="1">
        <v>1185</v>
      </c>
      <c r="E108" s="2">
        <v>0.1674</v>
      </c>
      <c r="F108" s="11">
        <v>26255.42</v>
      </c>
      <c r="G108" s="11">
        <v>26255.42</v>
      </c>
      <c r="H108" s="11">
        <v>26255.42</v>
      </c>
      <c r="I108" s="11">
        <v>78766.26</v>
      </c>
      <c r="J108">
        <v>26255.44</v>
      </c>
      <c r="K108">
        <v>26255.44</v>
      </c>
      <c r="L108">
        <v>26255.44</v>
      </c>
      <c r="M108" s="11">
        <v>78766.32</v>
      </c>
    </row>
    <row r="109" spans="2:13" ht="12.75">
      <c r="B109">
        <v>57156</v>
      </c>
      <c r="C109" t="s">
        <v>15</v>
      </c>
      <c r="D109">
        <v>566</v>
      </c>
      <c r="E109" s="2">
        <v>0.0799</v>
      </c>
      <c r="F109" s="11">
        <v>12540.56</v>
      </c>
      <c r="G109" s="11">
        <v>12540.56</v>
      </c>
      <c r="H109" s="11">
        <v>12540.56</v>
      </c>
      <c r="I109" s="11">
        <v>37621.69</v>
      </c>
      <c r="J109">
        <v>12540.58</v>
      </c>
      <c r="K109">
        <v>12540.58</v>
      </c>
      <c r="L109">
        <v>12540.58</v>
      </c>
      <c r="M109" s="11">
        <v>37621.74</v>
      </c>
    </row>
    <row r="110" spans="2:13" ht="12.75">
      <c r="B110">
        <v>57157</v>
      </c>
      <c r="C110" t="s">
        <v>16</v>
      </c>
      <c r="D110">
        <v>298</v>
      </c>
      <c r="E110" s="2">
        <v>0.0421</v>
      </c>
      <c r="F110" s="11">
        <v>6602.63</v>
      </c>
      <c r="G110" s="11">
        <v>6602.63</v>
      </c>
      <c r="H110" s="11">
        <v>6602.63</v>
      </c>
      <c r="I110" s="11">
        <v>19807.89</v>
      </c>
      <c r="J110">
        <v>6602.64</v>
      </c>
      <c r="K110">
        <v>6602.64</v>
      </c>
      <c r="L110">
        <v>6602.65</v>
      </c>
      <c r="M110" s="11">
        <v>19807.93</v>
      </c>
    </row>
    <row r="111" spans="3:13" ht="12.75">
      <c r="C111" t="s">
        <v>5</v>
      </c>
      <c r="D111" s="1">
        <v>7080</v>
      </c>
      <c r="E111" s="2">
        <v>1</v>
      </c>
      <c r="F111" s="11">
        <v>156867.83</v>
      </c>
      <c r="G111" s="11">
        <v>156867.83</v>
      </c>
      <c r="H111" s="11">
        <v>156867.83</v>
      </c>
      <c r="I111" s="11">
        <v>470603.5</v>
      </c>
      <c r="J111" s="11">
        <v>156867.33</v>
      </c>
      <c r="K111" s="11">
        <v>156867.33</v>
      </c>
      <c r="L111" s="11">
        <v>156867.34</v>
      </c>
      <c r="M111" s="11">
        <v>470602</v>
      </c>
    </row>
    <row r="124" spans="2:13" ht="12.75">
      <c r="B124" t="s">
        <v>0</v>
      </c>
      <c r="C124" t="s">
        <v>1</v>
      </c>
      <c r="F124" t="s">
        <v>91</v>
      </c>
      <c r="G124" t="s">
        <v>92</v>
      </c>
      <c r="H124" t="s">
        <v>83</v>
      </c>
      <c r="I124" t="s">
        <v>20</v>
      </c>
      <c r="J124" t="s">
        <v>91</v>
      </c>
      <c r="K124" t="s">
        <v>92</v>
      </c>
      <c r="L124" t="s">
        <v>83</v>
      </c>
      <c r="M124" t="s">
        <v>20</v>
      </c>
    </row>
    <row r="125" spans="2:13" ht="12.75">
      <c r="B125">
        <v>57147</v>
      </c>
      <c r="C125" t="s">
        <v>6</v>
      </c>
      <c r="D125" s="1">
        <v>1312</v>
      </c>
      <c r="E125" s="2">
        <v>0.1309</v>
      </c>
      <c r="F125" s="11">
        <v>20388.61</v>
      </c>
      <c r="G125" s="11">
        <v>20388.61</v>
      </c>
      <c r="H125" s="11">
        <v>20388.61</v>
      </c>
      <c r="I125" s="11">
        <v>61165.83</v>
      </c>
      <c r="J125" s="11">
        <v>20388.61</v>
      </c>
      <c r="K125" s="11">
        <v>20388.61</v>
      </c>
      <c r="L125" s="11">
        <v>20388.61</v>
      </c>
      <c r="M125" s="11">
        <v>61165.83</v>
      </c>
    </row>
    <row r="126" spans="2:13" ht="12.75">
      <c r="B126">
        <v>57148</v>
      </c>
      <c r="C126" t="s">
        <v>7</v>
      </c>
      <c r="D126">
        <v>678</v>
      </c>
      <c r="E126" s="2">
        <v>0.0676</v>
      </c>
      <c r="F126" s="11">
        <v>10536.19</v>
      </c>
      <c r="G126" s="11">
        <v>10536.19</v>
      </c>
      <c r="H126" s="11">
        <v>10536.19</v>
      </c>
      <c r="I126" s="11">
        <v>31608.56</v>
      </c>
      <c r="J126" s="11">
        <v>10536.19</v>
      </c>
      <c r="K126" s="11">
        <v>10536.19</v>
      </c>
      <c r="L126" s="11">
        <v>10536.19</v>
      </c>
      <c r="M126" s="11">
        <v>31608.57</v>
      </c>
    </row>
    <row r="127" spans="2:13" ht="12.75">
      <c r="B127">
        <v>57149</v>
      </c>
      <c r="C127" t="s">
        <v>8</v>
      </c>
      <c r="D127" s="1">
        <v>1037</v>
      </c>
      <c r="E127" s="2">
        <v>0.1034</v>
      </c>
      <c r="F127" s="11">
        <v>16115.08</v>
      </c>
      <c r="G127" s="11">
        <v>16115.08</v>
      </c>
      <c r="H127" s="11">
        <v>16115.08</v>
      </c>
      <c r="I127" s="11">
        <v>48345.25</v>
      </c>
      <c r="J127" s="11">
        <v>16115.08</v>
      </c>
      <c r="K127" s="11">
        <v>16115.08</v>
      </c>
      <c r="L127" s="11">
        <v>16115.08</v>
      </c>
      <c r="M127" s="11">
        <v>48345.24</v>
      </c>
    </row>
    <row r="128" spans="2:13" ht="12.75">
      <c r="B128">
        <v>57150</v>
      </c>
      <c r="C128" t="s">
        <v>9</v>
      </c>
      <c r="D128">
        <v>382</v>
      </c>
      <c r="E128" s="2">
        <v>0.0381</v>
      </c>
      <c r="F128" s="11">
        <v>5936.32</v>
      </c>
      <c r="G128" s="11">
        <v>5936.32</v>
      </c>
      <c r="H128" s="11">
        <v>5936.32</v>
      </c>
      <c r="I128" s="11">
        <v>17808.95</v>
      </c>
      <c r="J128" s="11">
        <v>5936.32</v>
      </c>
      <c r="K128" s="11">
        <v>5936.32</v>
      </c>
      <c r="L128" s="11">
        <v>5936.32</v>
      </c>
      <c r="M128" s="11">
        <v>17808.96</v>
      </c>
    </row>
    <row r="129" spans="2:13" ht="12.75">
      <c r="B129">
        <v>57151</v>
      </c>
      <c r="C129" t="s">
        <v>10</v>
      </c>
      <c r="D129" s="1">
        <v>1518</v>
      </c>
      <c r="E129" s="2">
        <v>0.1514</v>
      </c>
      <c r="F129" s="11">
        <v>23589.87</v>
      </c>
      <c r="G129" s="11">
        <v>23589.87</v>
      </c>
      <c r="H129" s="11">
        <v>23589.87</v>
      </c>
      <c r="I129" s="11">
        <v>70769.61</v>
      </c>
      <c r="J129" s="11">
        <v>23589.86</v>
      </c>
      <c r="K129" s="11">
        <v>23589.86</v>
      </c>
      <c r="L129" s="11">
        <v>23589.86</v>
      </c>
      <c r="M129" s="11">
        <v>70769.58</v>
      </c>
    </row>
    <row r="130" spans="2:13" ht="12.75">
      <c r="B130">
        <v>57152</v>
      </c>
      <c r="C130" t="s">
        <v>11</v>
      </c>
      <c r="D130">
        <v>318</v>
      </c>
      <c r="E130" s="2">
        <v>0.0317</v>
      </c>
      <c r="F130" s="11">
        <v>4941.75</v>
      </c>
      <c r="G130" s="11">
        <v>4941.75</v>
      </c>
      <c r="H130" s="11">
        <v>4941.75</v>
      </c>
      <c r="I130" s="11">
        <v>14825.26</v>
      </c>
      <c r="J130" s="11">
        <v>4941.75</v>
      </c>
      <c r="K130" s="11">
        <v>4941.75</v>
      </c>
      <c r="L130" s="11">
        <v>4941.75</v>
      </c>
      <c r="M130" s="11">
        <v>14825.25</v>
      </c>
    </row>
    <row r="131" spans="2:13" ht="12.75">
      <c r="B131">
        <v>57153</v>
      </c>
      <c r="C131" t="s">
        <v>12</v>
      </c>
      <c r="D131" s="1">
        <v>1101</v>
      </c>
      <c r="E131" s="2">
        <v>0.1098</v>
      </c>
      <c r="F131" s="11">
        <v>17109.65</v>
      </c>
      <c r="G131" s="11">
        <v>17109.65</v>
      </c>
      <c r="H131" s="11">
        <v>17109.65</v>
      </c>
      <c r="I131" s="11">
        <v>51328.95</v>
      </c>
      <c r="J131" s="11">
        <v>17109.65</v>
      </c>
      <c r="K131" s="11">
        <v>17109.65</v>
      </c>
      <c r="L131" s="11">
        <v>17109.65</v>
      </c>
      <c r="M131" s="11">
        <v>51328.95</v>
      </c>
    </row>
    <row r="132" spans="2:13" ht="12.75">
      <c r="B132">
        <v>57154</v>
      </c>
      <c r="C132" t="s">
        <v>13</v>
      </c>
      <c r="D132">
        <v>857</v>
      </c>
      <c r="E132" s="2">
        <v>0.0855</v>
      </c>
      <c r="F132" s="11">
        <v>13317.87</v>
      </c>
      <c r="G132" s="11">
        <v>13317.87</v>
      </c>
      <c r="H132" s="11">
        <v>13317.87</v>
      </c>
      <c r="I132" s="11">
        <v>39953.6</v>
      </c>
      <c r="J132" s="11">
        <v>13317.87</v>
      </c>
      <c r="K132" s="11">
        <v>13317.87</v>
      </c>
      <c r="L132" s="11">
        <v>13317.87</v>
      </c>
      <c r="M132" s="11">
        <v>39953.61</v>
      </c>
    </row>
    <row r="133" spans="2:13" ht="12.75">
      <c r="B133">
        <v>57155</v>
      </c>
      <c r="C133" t="s">
        <v>14</v>
      </c>
      <c r="D133" s="1">
        <v>1290</v>
      </c>
      <c r="E133" s="2">
        <v>0.1287</v>
      </c>
      <c r="F133" s="11">
        <v>20046.73</v>
      </c>
      <c r="G133" s="11">
        <v>20046.73</v>
      </c>
      <c r="H133" s="11">
        <v>20046.73</v>
      </c>
      <c r="I133" s="11">
        <v>60140.19</v>
      </c>
      <c r="J133" s="11">
        <v>20046.73</v>
      </c>
      <c r="K133" s="11">
        <v>20046.73</v>
      </c>
      <c r="L133" s="11">
        <v>20046.73</v>
      </c>
      <c r="M133" s="11">
        <v>60140.19</v>
      </c>
    </row>
    <row r="134" spans="2:13" ht="12.75">
      <c r="B134">
        <v>57156</v>
      </c>
      <c r="C134" t="s">
        <v>15</v>
      </c>
      <c r="D134" s="1">
        <v>1167</v>
      </c>
      <c r="E134" s="2">
        <v>0.1164</v>
      </c>
      <c r="F134" s="11">
        <v>18135.3</v>
      </c>
      <c r="G134" s="11">
        <v>18135.3</v>
      </c>
      <c r="H134" s="11">
        <v>18135.3</v>
      </c>
      <c r="I134" s="11">
        <v>54405.89</v>
      </c>
      <c r="J134" s="11">
        <v>18135.3</v>
      </c>
      <c r="K134" s="11">
        <v>18135.3</v>
      </c>
      <c r="L134" s="11">
        <v>18135.3</v>
      </c>
      <c r="M134" s="11">
        <v>54405.9</v>
      </c>
    </row>
    <row r="135" spans="2:13" ht="12.75">
      <c r="B135">
        <v>57157</v>
      </c>
      <c r="C135" t="s">
        <v>16</v>
      </c>
      <c r="D135">
        <v>365</v>
      </c>
      <c r="E135" s="2">
        <v>0.0364</v>
      </c>
      <c r="F135" s="11">
        <v>5672.14</v>
      </c>
      <c r="G135" s="11">
        <v>5672.14</v>
      </c>
      <c r="H135" s="11">
        <v>5672.14</v>
      </c>
      <c r="I135" s="11">
        <v>17016.41</v>
      </c>
      <c r="J135" s="11">
        <v>5672.14</v>
      </c>
      <c r="K135" s="11">
        <v>5672.14</v>
      </c>
      <c r="L135" s="11">
        <v>5672.14</v>
      </c>
      <c r="M135" s="11">
        <v>17016.42</v>
      </c>
    </row>
    <row r="136" spans="3:13" ht="12.75">
      <c r="C136" t="s">
        <v>5</v>
      </c>
      <c r="D136" s="1">
        <v>10025</v>
      </c>
      <c r="E136" s="28">
        <v>1</v>
      </c>
      <c r="F136" s="11">
        <v>155789.5</v>
      </c>
      <c r="G136" s="11">
        <v>155789.5</v>
      </c>
      <c r="H136" s="11">
        <v>155789.5</v>
      </c>
      <c r="I136" s="11">
        <v>467368.5</v>
      </c>
      <c r="J136" s="11">
        <v>155789.5</v>
      </c>
      <c r="K136" s="11">
        <v>155789.5</v>
      </c>
      <c r="L136" s="11">
        <v>155789.5</v>
      </c>
      <c r="M136" s="11">
        <v>467368.5</v>
      </c>
    </row>
    <row r="141" spans="1:13" ht="12.75">
      <c r="A141" t="s">
        <v>93</v>
      </c>
      <c r="B141" t="s">
        <v>0</v>
      </c>
      <c r="C141" t="s">
        <v>1</v>
      </c>
      <c r="F141" t="s">
        <v>94</v>
      </c>
      <c r="G141" t="s">
        <v>85</v>
      </c>
      <c r="H141" t="s">
        <v>86</v>
      </c>
      <c r="I141" t="s">
        <v>20</v>
      </c>
      <c r="J141" t="s">
        <v>94</v>
      </c>
      <c r="K141" t="s">
        <v>85</v>
      </c>
      <c r="L141" t="s">
        <v>86</v>
      </c>
      <c r="M141" t="s">
        <v>20</v>
      </c>
    </row>
    <row r="142" spans="1:13" ht="12.75">
      <c r="A142" t="s">
        <v>95</v>
      </c>
      <c r="B142">
        <v>57147</v>
      </c>
      <c r="C142" t="s">
        <v>6</v>
      </c>
      <c r="D142" s="1">
        <v>1135</v>
      </c>
      <c r="E142" s="2">
        <v>0.1239</v>
      </c>
      <c r="F142" s="11">
        <v>19297.29</v>
      </c>
      <c r="G142" s="11">
        <v>19297.29</v>
      </c>
      <c r="H142" s="11">
        <v>19297.29</v>
      </c>
      <c r="I142" s="11">
        <v>57891.87</v>
      </c>
      <c r="J142" s="11">
        <v>19297.29</v>
      </c>
      <c r="K142" s="11">
        <v>19297.29</v>
      </c>
      <c r="L142" s="11">
        <v>19297.29</v>
      </c>
      <c r="M142" s="11">
        <v>57891.87</v>
      </c>
    </row>
    <row r="143" spans="1:13" ht="12.75">
      <c r="A143" t="s">
        <v>96</v>
      </c>
      <c r="B143">
        <v>57148</v>
      </c>
      <c r="C143" t="s">
        <v>7</v>
      </c>
      <c r="D143">
        <v>640</v>
      </c>
      <c r="E143" s="2">
        <v>0.0698</v>
      </c>
      <c r="F143" s="11">
        <v>10881.29</v>
      </c>
      <c r="G143" s="11">
        <v>10881.29</v>
      </c>
      <c r="H143" s="11">
        <v>10881.29</v>
      </c>
      <c r="I143" s="11">
        <v>32643.88</v>
      </c>
      <c r="J143" s="11">
        <v>10881.29</v>
      </c>
      <c r="K143" s="11">
        <v>10881.29</v>
      </c>
      <c r="L143" s="11">
        <v>10881.29</v>
      </c>
      <c r="M143" s="11">
        <v>32643.87</v>
      </c>
    </row>
    <row r="144" spans="1:13" ht="12.75">
      <c r="A144" t="s">
        <v>97</v>
      </c>
      <c r="B144">
        <v>57149</v>
      </c>
      <c r="C144" t="s">
        <v>8</v>
      </c>
      <c r="D144" s="1">
        <v>1284</v>
      </c>
      <c r="E144" s="2">
        <v>0.1401</v>
      </c>
      <c r="F144" s="11">
        <v>21830.59</v>
      </c>
      <c r="G144" s="11">
        <v>21830.59</v>
      </c>
      <c r="H144" s="11">
        <v>21830.59</v>
      </c>
      <c r="I144" s="11">
        <v>65491.78</v>
      </c>
      <c r="J144" s="11">
        <v>21830.59</v>
      </c>
      <c r="K144" s="11">
        <v>21830.59</v>
      </c>
      <c r="L144" s="11">
        <v>21830.59</v>
      </c>
      <c r="M144" s="11">
        <v>65491.77</v>
      </c>
    </row>
    <row r="145" spans="1:13" ht="12.75">
      <c r="A145" t="s">
        <v>98</v>
      </c>
      <c r="B145">
        <v>57150</v>
      </c>
      <c r="C145" t="s">
        <v>9</v>
      </c>
      <c r="D145">
        <v>281</v>
      </c>
      <c r="E145" s="2">
        <v>0.0307</v>
      </c>
      <c r="F145" s="11">
        <v>4777.57</v>
      </c>
      <c r="G145" s="11">
        <v>4777.57</v>
      </c>
      <c r="H145" s="11">
        <v>4777.57</v>
      </c>
      <c r="I145" s="11">
        <v>14332.7</v>
      </c>
      <c r="J145" s="11">
        <v>4777.57</v>
      </c>
      <c r="K145" s="11">
        <v>4777.57</v>
      </c>
      <c r="L145" s="11">
        <v>4777.57</v>
      </c>
      <c r="M145" s="11">
        <v>14332.71</v>
      </c>
    </row>
    <row r="146" spans="1:13" ht="12.75">
      <c r="A146" t="s">
        <v>99</v>
      </c>
      <c r="B146">
        <v>57151</v>
      </c>
      <c r="C146" t="s">
        <v>10</v>
      </c>
      <c r="D146" s="1">
        <v>1116</v>
      </c>
      <c r="E146" s="2">
        <v>0.1218</v>
      </c>
      <c r="F146" s="11">
        <v>18974.25</v>
      </c>
      <c r="G146" s="11">
        <v>18974.25</v>
      </c>
      <c r="H146" s="11">
        <v>18974.25</v>
      </c>
      <c r="I146" s="11">
        <v>56922.76</v>
      </c>
      <c r="J146" s="11">
        <v>18974.25</v>
      </c>
      <c r="K146" s="11">
        <v>18974.25</v>
      </c>
      <c r="L146" s="11">
        <v>18974.25</v>
      </c>
      <c r="M146" s="11">
        <v>56922.75</v>
      </c>
    </row>
    <row r="147" spans="1:13" ht="12.75">
      <c r="A147" t="s">
        <v>100</v>
      </c>
      <c r="B147">
        <v>57152</v>
      </c>
      <c r="C147" t="s">
        <v>11</v>
      </c>
      <c r="D147">
        <v>316</v>
      </c>
      <c r="E147" s="2">
        <v>0.0345</v>
      </c>
      <c r="F147" s="11">
        <v>5372.64</v>
      </c>
      <c r="G147" s="11">
        <v>5372.64</v>
      </c>
      <c r="H147" s="11">
        <v>5372.64</v>
      </c>
      <c r="I147" s="11">
        <v>16117.91</v>
      </c>
      <c r="J147" s="11">
        <v>5372.64</v>
      </c>
      <c r="K147" s="11">
        <v>5372.64</v>
      </c>
      <c r="L147" s="11">
        <v>5372.64</v>
      </c>
      <c r="M147" s="11">
        <v>16117.92</v>
      </c>
    </row>
    <row r="148" spans="1:13" ht="12.75">
      <c r="A148" t="s">
        <v>101</v>
      </c>
      <c r="B148">
        <v>57153</v>
      </c>
      <c r="C148" t="s">
        <v>12</v>
      </c>
      <c r="D148">
        <v>851</v>
      </c>
      <c r="E148" s="2">
        <v>0.0929</v>
      </c>
      <c r="F148" s="11">
        <v>14468.72</v>
      </c>
      <c r="G148" s="11">
        <v>14468.72</v>
      </c>
      <c r="H148" s="11">
        <v>14468.72</v>
      </c>
      <c r="I148" s="11">
        <v>43406.15</v>
      </c>
      <c r="J148" s="11">
        <v>14468.72</v>
      </c>
      <c r="K148" s="11">
        <v>14468.72</v>
      </c>
      <c r="L148" s="11">
        <v>14468.72</v>
      </c>
      <c r="M148" s="11">
        <v>43406.16</v>
      </c>
    </row>
    <row r="149" spans="1:13" ht="12.75">
      <c r="A149" t="s">
        <v>102</v>
      </c>
      <c r="B149">
        <v>57154</v>
      </c>
      <c r="C149" t="s">
        <v>13</v>
      </c>
      <c r="D149">
        <v>801</v>
      </c>
      <c r="E149" s="2">
        <v>0.0874</v>
      </c>
      <c r="F149" s="11">
        <v>13618.62</v>
      </c>
      <c r="G149" s="11">
        <v>13618.62</v>
      </c>
      <c r="H149" s="11">
        <v>13618.62</v>
      </c>
      <c r="I149" s="11">
        <v>40855.85</v>
      </c>
      <c r="J149" s="11">
        <v>13618.62</v>
      </c>
      <c r="K149" s="11">
        <v>13618.62</v>
      </c>
      <c r="L149" s="11">
        <v>13618.62</v>
      </c>
      <c r="M149" s="11">
        <v>40855.86</v>
      </c>
    </row>
    <row r="150" spans="1:13" ht="12.75">
      <c r="A150" t="s">
        <v>103</v>
      </c>
      <c r="B150">
        <v>57155</v>
      </c>
      <c r="C150" t="s">
        <v>14</v>
      </c>
      <c r="D150" s="1">
        <v>1116</v>
      </c>
      <c r="E150" s="2">
        <v>0.1218</v>
      </c>
      <c r="F150" s="11">
        <v>18974.25</v>
      </c>
      <c r="G150" s="11">
        <v>18974.25</v>
      </c>
      <c r="H150" s="11">
        <v>18974.25</v>
      </c>
      <c r="I150" s="11">
        <v>56922.76</v>
      </c>
      <c r="J150" s="11">
        <v>18974.25</v>
      </c>
      <c r="K150" s="11">
        <v>18974.25</v>
      </c>
      <c r="L150" s="11">
        <v>18974.25</v>
      </c>
      <c r="M150" s="11">
        <v>56922.75</v>
      </c>
    </row>
    <row r="151" spans="1:13" ht="12.75">
      <c r="A151" t="s">
        <v>104</v>
      </c>
      <c r="B151">
        <v>57156</v>
      </c>
      <c r="C151" t="s">
        <v>15</v>
      </c>
      <c r="D151" s="1">
        <v>1149</v>
      </c>
      <c r="E151" s="2">
        <v>0.1254</v>
      </c>
      <c r="F151" s="11">
        <v>19535.32</v>
      </c>
      <c r="G151" s="11">
        <v>19535.32</v>
      </c>
      <c r="H151" s="11">
        <v>19535.32</v>
      </c>
      <c r="I151" s="11">
        <v>58605.96</v>
      </c>
      <c r="J151" s="11">
        <v>19535.32</v>
      </c>
      <c r="K151" s="11">
        <v>19535.32</v>
      </c>
      <c r="L151" s="11">
        <v>19535.32</v>
      </c>
      <c r="M151" s="11">
        <v>58605.96</v>
      </c>
    </row>
    <row r="152" spans="1:13" ht="12.75">
      <c r="A152" t="s">
        <v>105</v>
      </c>
      <c r="B152">
        <v>57157</v>
      </c>
      <c r="C152" t="s">
        <v>16</v>
      </c>
      <c r="D152">
        <v>474</v>
      </c>
      <c r="E152" s="2">
        <v>0.0473</v>
      </c>
      <c r="F152" s="11">
        <v>8058.96</v>
      </c>
      <c r="G152" s="11">
        <v>8058.96</v>
      </c>
      <c r="H152" s="11">
        <v>8058.96</v>
      </c>
      <c r="I152" s="11">
        <v>24176.87</v>
      </c>
      <c r="J152" s="11">
        <v>8058.96</v>
      </c>
      <c r="K152" s="11">
        <v>8058.96</v>
      </c>
      <c r="L152" s="11">
        <v>8058.96</v>
      </c>
      <c r="M152" s="11">
        <v>24176.88</v>
      </c>
    </row>
    <row r="153" spans="3:13" ht="12.75">
      <c r="C153" t="s">
        <v>5</v>
      </c>
      <c r="D153" s="1">
        <v>9163</v>
      </c>
      <c r="E153" s="28">
        <v>1</v>
      </c>
      <c r="F153" s="11">
        <v>155789.5</v>
      </c>
      <c r="G153" s="11">
        <v>155789.5</v>
      </c>
      <c r="H153" s="11">
        <v>155789.5</v>
      </c>
      <c r="I153" s="11">
        <v>467368.5</v>
      </c>
      <c r="J153" s="11">
        <v>155789.5</v>
      </c>
      <c r="K153" s="11">
        <v>155789.5</v>
      </c>
      <c r="L153" s="11">
        <v>155789.5</v>
      </c>
      <c r="M153" s="11">
        <v>467368.5</v>
      </c>
    </row>
    <row r="157" spans="1:13" ht="12.75">
      <c r="A157" t="s">
        <v>106</v>
      </c>
      <c r="B157" t="s">
        <v>0</v>
      </c>
      <c r="C157" t="s">
        <v>1</v>
      </c>
      <c r="F157" t="s">
        <v>87</v>
      </c>
      <c r="G157" t="s">
        <v>107</v>
      </c>
      <c r="H157" t="s">
        <v>108</v>
      </c>
      <c r="I157" t="s">
        <v>20</v>
      </c>
      <c r="J157" t="s">
        <v>87</v>
      </c>
      <c r="K157" t="s">
        <v>107</v>
      </c>
      <c r="L157" t="s">
        <v>108</v>
      </c>
      <c r="M157" t="s">
        <v>20</v>
      </c>
    </row>
    <row r="158" spans="1:13" ht="12.75">
      <c r="A158" t="s">
        <v>109</v>
      </c>
      <c r="B158">
        <v>57147</v>
      </c>
      <c r="C158" t="s">
        <v>6</v>
      </c>
      <c r="D158" s="1">
        <v>1119</v>
      </c>
      <c r="E158" s="2">
        <v>0.126</v>
      </c>
      <c r="F158" s="11">
        <v>19631.58</v>
      </c>
      <c r="G158" s="11">
        <v>19631.58</v>
      </c>
      <c r="H158" s="11">
        <v>19631.58</v>
      </c>
      <c r="I158" s="11">
        <v>58894.75</v>
      </c>
      <c r="J158" s="11">
        <v>19631.58</v>
      </c>
      <c r="K158" s="11">
        <v>19631.58</v>
      </c>
      <c r="L158" s="11">
        <v>19631.58</v>
      </c>
      <c r="M158" s="11">
        <v>58894.74</v>
      </c>
    </row>
    <row r="159" spans="1:13" ht="12.75">
      <c r="A159" t="s">
        <v>110</v>
      </c>
      <c r="B159">
        <v>57148</v>
      </c>
      <c r="C159" t="s">
        <v>7</v>
      </c>
      <c r="D159">
        <v>664</v>
      </c>
      <c r="E159" s="2">
        <v>0.0748</v>
      </c>
      <c r="F159" s="11">
        <v>11649.12</v>
      </c>
      <c r="G159" s="11">
        <v>11649.12</v>
      </c>
      <c r="H159" s="11">
        <v>11649.12</v>
      </c>
      <c r="I159" s="11">
        <v>34947.37</v>
      </c>
      <c r="J159" s="11">
        <v>11649.12</v>
      </c>
      <c r="K159" s="11">
        <v>11649.12</v>
      </c>
      <c r="L159" s="11">
        <v>11649.12</v>
      </c>
      <c r="M159" s="11">
        <v>34947.36</v>
      </c>
    </row>
    <row r="160" spans="1:13" ht="12.75">
      <c r="A160" t="s">
        <v>111</v>
      </c>
      <c r="B160">
        <v>57149</v>
      </c>
      <c r="C160" t="s">
        <v>8</v>
      </c>
      <c r="D160" s="1">
        <v>1104</v>
      </c>
      <c r="E160" s="2">
        <v>0.1243</v>
      </c>
      <c r="F160" s="11">
        <v>19368.42</v>
      </c>
      <c r="G160" s="11">
        <v>19368.42</v>
      </c>
      <c r="H160" s="11">
        <v>19368.42</v>
      </c>
      <c r="I160" s="11">
        <v>58105.27</v>
      </c>
      <c r="J160" s="11">
        <v>19368.42</v>
      </c>
      <c r="K160" s="11">
        <v>19368.42</v>
      </c>
      <c r="L160" s="11">
        <v>19368.42</v>
      </c>
      <c r="M160" s="11">
        <v>58105.26</v>
      </c>
    </row>
    <row r="161" spans="1:13" ht="12.75">
      <c r="A161" t="s">
        <v>112</v>
      </c>
      <c r="B161">
        <v>57150</v>
      </c>
      <c r="C161" t="s">
        <v>9</v>
      </c>
      <c r="D161">
        <v>303</v>
      </c>
      <c r="E161" s="2">
        <v>0.0341</v>
      </c>
      <c r="F161" s="11">
        <v>5315.79</v>
      </c>
      <c r="G161" s="11">
        <v>5315.79</v>
      </c>
      <c r="H161" s="11">
        <v>5315.79</v>
      </c>
      <c r="I161" s="11">
        <v>15947.37</v>
      </c>
      <c r="J161" s="11">
        <v>5315.79</v>
      </c>
      <c r="K161" s="11">
        <v>5315.79</v>
      </c>
      <c r="L161" s="11">
        <v>5315.79</v>
      </c>
      <c r="M161" s="11">
        <v>15947.37</v>
      </c>
    </row>
    <row r="162" spans="1:13" ht="12.75">
      <c r="A162" t="s">
        <v>113</v>
      </c>
      <c r="B162">
        <v>57151</v>
      </c>
      <c r="C162" t="s">
        <v>10</v>
      </c>
      <c r="D162" s="1">
        <v>1291</v>
      </c>
      <c r="E162" s="2">
        <v>0.1454</v>
      </c>
      <c r="F162" s="11">
        <v>22649.13</v>
      </c>
      <c r="G162" s="11">
        <v>22649.13</v>
      </c>
      <c r="H162" s="11">
        <v>22649.13</v>
      </c>
      <c r="I162" s="11">
        <v>67947.38</v>
      </c>
      <c r="J162" s="11">
        <v>22648.14</v>
      </c>
      <c r="K162" s="11">
        <v>22648.14</v>
      </c>
      <c r="L162" s="11">
        <v>22648.14</v>
      </c>
      <c r="M162" s="11">
        <v>67944.42</v>
      </c>
    </row>
    <row r="163" spans="1:13" ht="12.75">
      <c r="A163" t="s">
        <v>114</v>
      </c>
      <c r="B163">
        <v>57152</v>
      </c>
      <c r="C163" t="s">
        <v>11</v>
      </c>
      <c r="D163">
        <v>330</v>
      </c>
      <c r="E163" s="2">
        <v>0.0372</v>
      </c>
      <c r="F163" s="11">
        <v>5789.47</v>
      </c>
      <c r="G163" s="11">
        <v>5789.47</v>
      </c>
      <c r="H163" s="11">
        <v>5789.47</v>
      </c>
      <c r="I163" s="11">
        <v>17368.42</v>
      </c>
      <c r="J163" s="11">
        <v>5789.47</v>
      </c>
      <c r="K163" s="11">
        <v>5789.47</v>
      </c>
      <c r="L163" s="11">
        <v>5789.47</v>
      </c>
      <c r="M163" s="11">
        <v>17368.41</v>
      </c>
    </row>
    <row r="164" spans="1:13" ht="12.75">
      <c r="A164" t="s">
        <v>115</v>
      </c>
      <c r="B164">
        <v>57153</v>
      </c>
      <c r="C164" t="s">
        <v>12</v>
      </c>
      <c r="D164">
        <v>822</v>
      </c>
      <c r="E164" s="2">
        <v>0.0926</v>
      </c>
      <c r="F164" s="11">
        <v>14421.06</v>
      </c>
      <c r="G164" s="11">
        <v>14421.06</v>
      </c>
      <c r="H164" s="11">
        <v>14421.06</v>
      </c>
      <c r="I164" s="11">
        <v>43263.17</v>
      </c>
      <c r="J164" s="11">
        <v>14421.06</v>
      </c>
      <c r="K164" s="11">
        <v>14421.06</v>
      </c>
      <c r="L164" s="11">
        <v>14421.06</v>
      </c>
      <c r="M164" s="11">
        <v>43263.18</v>
      </c>
    </row>
    <row r="165" spans="1:13" ht="12.75">
      <c r="A165" t="s">
        <v>116</v>
      </c>
      <c r="B165">
        <v>57154</v>
      </c>
      <c r="C165" t="s">
        <v>13</v>
      </c>
      <c r="D165">
        <v>677</v>
      </c>
      <c r="E165" s="2">
        <v>0.0762</v>
      </c>
      <c r="F165" s="11">
        <v>11877.19</v>
      </c>
      <c r="G165" s="11">
        <v>11877.19</v>
      </c>
      <c r="H165" s="11">
        <v>11877.19</v>
      </c>
      <c r="I165" s="11">
        <v>35631.58</v>
      </c>
      <c r="J165" s="11">
        <v>11877.19</v>
      </c>
      <c r="K165" s="11">
        <v>11877.19</v>
      </c>
      <c r="L165" s="11">
        <v>11877.19</v>
      </c>
      <c r="M165" s="11">
        <v>35631.57</v>
      </c>
    </row>
    <row r="166" spans="1:13" ht="12.75">
      <c r="A166" t="s">
        <v>117</v>
      </c>
      <c r="B166">
        <v>57155</v>
      </c>
      <c r="C166" t="s">
        <v>14</v>
      </c>
      <c r="D166" s="1">
        <v>1177</v>
      </c>
      <c r="E166" s="2">
        <v>0.1325</v>
      </c>
      <c r="F166" s="11">
        <v>20649.13</v>
      </c>
      <c r="G166" s="11">
        <v>20649.13</v>
      </c>
      <c r="H166" s="11">
        <v>20649.13</v>
      </c>
      <c r="I166" s="11">
        <v>61947.38</v>
      </c>
      <c r="J166" s="11">
        <v>20649.13</v>
      </c>
      <c r="K166" s="11">
        <v>20649.13</v>
      </c>
      <c r="L166" s="11">
        <v>20649.13</v>
      </c>
      <c r="M166" s="11">
        <v>61947.39</v>
      </c>
    </row>
    <row r="167" spans="1:13" ht="12.75">
      <c r="A167" t="s">
        <v>118</v>
      </c>
      <c r="B167">
        <v>57156</v>
      </c>
      <c r="C167" t="s">
        <v>15</v>
      </c>
      <c r="D167">
        <v>948</v>
      </c>
      <c r="E167" s="2">
        <v>0.1068</v>
      </c>
      <c r="F167" s="11">
        <v>16631.58</v>
      </c>
      <c r="G167" s="11">
        <v>16631.58</v>
      </c>
      <c r="H167" s="11">
        <v>16631.58</v>
      </c>
      <c r="I167" s="11">
        <v>49894.75</v>
      </c>
      <c r="J167" s="11">
        <v>16631.58</v>
      </c>
      <c r="K167" s="11">
        <v>16631.58</v>
      </c>
      <c r="L167" s="11">
        <v>16631.58</v>
      </c>
      <c r="M167" s="11">
        <v>49894.74</v>
      </c>
    </row>
    <row r="168" spans="1:13" ht="12.75">
      <c r="A168" t="s">
        <v>119</v>
      </c>
      <c r="B168">
        <v>57157</v>
      </c>
      <c r="C168" t="s">
        <v>16</v>
      </c>
      <c r="D168">
        <v>445</v>
      </c>
      <c r="E168" s="2">
        <v>0.0501</v>
      </c>
      <c r="F168" s="11">
        <v>7807.02</v>
      </c>
      <c r="G168" s="11">
        <v>7807.02</v>
      </c>
      <c r="H168" s="11">
        <v>7807.02</v>
      </c>
      <c r="I168" s="11">
        <v>23421.06</v>
      </c>
      <c r="J168" s="11">
        <v>7808.02</v>
      </c>
      <c r="K168" s="11">
        <v>7808.02</v>
      </c>
      <c r="L168" s="11">
        <v>7808.02</v>
      </c>
      <c r="M168" s="11">
        <v>23424.06</v>
      </c>
    </row>
    <row r="169" spans="3:13" ht="12.75">
      <c r="C169" t="s">
        <v>5</v>
      </c>
      <c r="D169" s="1">
        <v>8880</v>
      </c>
      <c r="E169" s="2">
        <v>1</v>
      </c>
      <c r="F169" s="11">
        <v>155789.5</v>
      </c>
      <c r="G169" s="11">
        <v>155789.5</v>
      </c>
      <c r="H169" s="11">
        <v>155789.5</v>
      </c>
      <c r="I169" s="11">
        <v>467368.5</v>
      </c>
      <c r="J169" s="11">
        <v>155789.5</v>
      </c>
      <c r="K169" s="11">
        <v>155789.5</v>
      </c>
      <c r="L169" s="11">
        <v>155789.5</v>
      </c>
      <c r="M169" s="11">
        <v>467368.5</v>
      </c>
    </row>
    <row r="174" spans="1:13" ht="12.75">
      <c r="A174" t="s">
        <v>106</v>
      </c>
      <c r="B174" t="s">
        <v>0</v>
      </c>
      <c r="C174" t="s">
        <v>1</v>
      </c>
      <c r="F174" t="s">
        <v>73</v>
      </c>
      <c r="G174" t="s">
        <v>74</v>
      </c>
      <c r="H174" t="s">
        <v>75</v>
      </c>
      <c r="I174" t="s">
        <v>20</v>
      </c>
      <c r="J174" t="s">
        <v>73</v>
      </c>
      <c r="K174" t="s">
        <v>74</v>
      </c>
      <c r="L174" t="s">
        <v>75</v>
      </c>
      <c r="M174" t="s">
        <v>20</v>
      </c>
    </row>
    <row r="175" spans="1:13" ht="12.75">
      <c r="A175" t="s">
        <v>109</v>
      </c>
      <c r="B175">
        <v>57147</v>
      </c>
      <c r="C175" t="s">
        <v>6</v>
      </c>
      <c r="D175" s="1">
        <v>1214</v>
      </c>
      <c r="E175" s="2">
        <v>0.1433</v>
      </c>
      <c r="F175" s="11">
        <v>22318.68</v>
      </c>
      <c r="G175" s="11">
        <v>22318.68</v>
      </c>
      <c r="H175" s="11">
        <v>22318.68</v>
      </c>
      <c r="I175" s="11">
        <v>66956.03</v>
      </c>
      <c r="J175" s="11">
        <v>22318.67</v>
      </c>
      <c r="K175" s="11">
        <v>22318.67</v>
      </c>
      <c r="L175" s="11">
        <v>22318.67</v>
      </c>
      <c r="M175" s="11">
        <v>66956.01</v>
      </c>
    </row>
    <row r="176" spans="1:13" ht="12.75">
      <c r="A176" t="s">
        <v>110</v>
      </c>
      <c r="B176">
        <v>57148</v>
      </c>
      <c r="C176" t="s">
        <v>7</v>
      </c>
      <c r="D176">
        <v>568</v>
      </c>
      <c r="E176" s="2">
        <v>0.067</v>
      </c>
      <c r="F176" s="11">
        <v>10442.35</v>
      </c>
      <c r="G176" s="11">
        <v>10442.35</v>
      </c>
      <c r="H176" s="11">
        <v>10442.35</v>
      </c>
      <c r="I176" s="11">
        <v>31327.04</v>
      </c>
      <c r="J176" s="11">
        <v>10442.35</v>
      </c>
      <c r="K176" s="11">
        <v>10442.35</v>
      </c>
      <c r="L176" s="11">
        <v>10442.35</v>
      </c>
      <c r="M176" s="11">
        <v>31327.05</v>
      </c>
    </row>
    <row r="177" spans="1:13" ht="12.75">
      <c r="A177" t="s">
        <v>111</v>
      </c>
      <c r="B177">
        <v>57149</v>
      </c>
      <c r="C177" t="s">
        <v>8</v>
      </c>
      <c r="D177">
        <v>843</v>
      </c>
      <c r="E177" s="2">
        <v>0.0995</v>
      </c>
      <c r="F177" s="11">
        <v>15498.06</v>
      </c>
      <c r="G177" s="11">
        <v>15498.06</v>
      </c>
      <c r="H177" s="11">
        <v>15498.06</v>
      </c>
      <c r="I177" s="11">
        <v>46494.18</v>
      </c>
      <c r="J177" s="11">
        <v>15498.06</v>
      </c>
      <c r="K177" s="11">
        <v>15498.06</v>
      </c>
      <c r="L177" s="11">
        <v>15498.06</v>
      </c>
      <c r="M177" s="11">
        <v>46494.18</v>
      </c>
    </row>
    <row r="178" spans="1:13" ht="12.75">
      <c r="A178" t="s">
        <v>112</v>
      </c>
      <c r="B178">
        <v>57150</v>
      </c>
      <c r="C178" t="s">
        <v>9</v>
      </c>
      <c r="D178">
        <v>246</v>
      </c>
      <c r="E178" s="2">
        <v>0.029</v>
      </c>
      <c r="F178" s="11">
        <v>4522.57</v>
      </c>
      <c r="G178" s="11">
        <v>4522.57</v>
      </c>
      <c r="H178" s="11">
        <v>4522.57</v>
      </c>
      <c r="I178" s="11">
        <v>13567.7</v>
      </c>
      <c r="J178" s="11">
        <v>4522.57</v>
      </c>
      <c r="K178" s="11">
        <v>4522.57</v>
      </c>
      <c r="L178" s="11">
        <v>4522.57</v>
      </c>
      <c r="M178" s="11">
        <v>13567.71</v>
      </c>
    </row>
    <row r="179" spans="1:13" ht="12.75">
      <c r="A179" t="s">
        <v>113</v>
      </c>
      <c r="B179">
        <v>57151</v>
      </c>
      <c r="C179" t="s">
        <v>10</v>
      </c>
      <c r="D179" s="1">
        <v>1327</v>
      </c>
      <c r="E179" s="2">
        <v>0.1566</v>
      </c>
      <c r="F179" s="11">
        <v>24396.11</v>
      </c>
      <c r="G179" s="11">
        <v>24396.11</v>
      </c>
      <c r="H179" s="11">
        <v>24396.11</v>
      </c>
      <c r="I179" s="11">
        <v>73188.34</v>
      </c>
      <c r="J179" s="11">
        <v>24396.1</v>
      </c>
      <c r="K179" s="11">
        <v>24396.1</v>
      </c>
      <c r="L179" s="11">
        <v>24396.1</v>
      </c>
      <c r="M179" s="11">
        <v>73188.3</v>
      </c>
    </row>
    <row r="180" spans="1:13" ht="12.75">
      <c r="A180" t="s">
        <v>114</v>
      </c>
      <c r="B180">
        <v>57152</v>
      </c>
      <c r="C180" t="s">
        <v>11</v>
      </c>
      <c r="D180">
        <v>219</v>
      </c>
      <c r="E180" s="2">
        <v>0.0258</v>
      </c>
      <c r="F180" s="11">
        <v>4026.19</v>
      </c>
      <c r="G180" s="11">
        <v>4026.19</v>
      </c>
      <c r="H180" s="11">
        <v>4026.19</v>
      </c>
      <c r="I180" s="11">
        <v>12078.56</v>
      </c>
      <c r="J180" s="11">
        <v>4026.19</v>
      </c>
      <c r="K180" s="11">
        <v>4026.19</v>
      </c>
      <c r="L180" s="11">
        <v>4026.19</v>
      </c>
      <c r="M180" s="11">
        <v>12078.57</v>
      </c>
    </row>
    <row r="181" spans="1:13" ht="12.75">
      <c r="A181" t="s">
        <v>115</v>
      </c>
      <c r="B181">
        <v>57153</v>
      </c>
      <c r="C181" t="s">
        <v>12</v>
      </c>
      <c r="D181">
        <v>729</v>
      </c>
      <c r="E181" s="2">
        <v>0.086</v>
      </c>
      <c r="F181" s="11">
        <v>13402.24</v>
      </c>
      <c r="G181" s="11">
        <v>13402.24</v>
      </c>
      <c r="H181" s="11">
        <v>13402.24</v>
      </c>
      <c r="I181" s="11">
        <v>40206.71</v>
      </c>
      <c r="J181" s="11">
        <v>13402.24</v>
      </c>
      <c r="K181" s="11">
        <v>13402.24</v>
      </c>
      <c r="L181" s="11">
        <v>13402.24</v>
      </c>
      <c r="M181" s="11">
        <v>40206.72</v>
      </c>
    </row>
    <row r="182" spans="1:13" ht="12.75">
      <c r="A182" t="s">
        <v>116</v>
      </c>
      <c r="B182">
        <v>57154</v>
      </c>
      <c r="C182" t="s">
        <v>13</v>
      </c>
      <c r="D182">
        <v>868</v>
      </c>
      <c r="E182" s="2">
        <v>0.1024</v>
      </c>
      <c r="F182" s="11">
        <v>15957.67</v>
      </c>
      <c r="G182" s="11">
        <v>15957.67</v>
      </c>
      <c r="H182" s="11">
        <v>15957.67</v>
      </c>
      <c r="I182" s="11">
        <v>47873.01</v>
      </c>
      <c r="J182" s="11">
        <v>15957.67</v>
      </c>
      <c r="K182" s="11">
        <v>15957.67</v>
      </c>
      <c r="L182" s="11">
        <v>15957.67</v>
      </c>
      <c r="M182" s="11">
        <v>47873.01</v>
      </c>
    </row>
    <row r="183" spans="1:13" ht="12.75">
      <c r="A183" t="s">
        <v>117</v>
      </c>
      <c r="B183">
        <v>57155</v>
      </c>
      <c r="C183" t="s">
        <v>14</v>
      </c>
      <c r="D183">
        <v>945</v>
      </c>
      <c r="E183" s="2">
        <v>0.1115</v>
      </c>
      <c r="F183" s="11">
        <v>17373.27</v>
      </c>
      <c r="G183" s="11">
        <v>17373.27</v>
      </c>
      <c r="H183" s="11">
        <v>17373.27</v>
      </c>
      <c r="I183" s="11">
        <v>52119.81</v>
      </c>
      <c r="J183" s="11">
        <v>17373.27</v>
      </c>
      <c r="K183" s="11">
        <v>17373.27</v>
      </c>
      <c r="L183" s="11">
        <v>17373.27</v>
      </c>
      <c r="M183" s="11">
        <v>52119.81</v>
      </c>
    </row>
    <row r="184" spans="1:13" ht="12.75">
      <c r="A184" t="s">
        <v>118</v>
      </c>
      <c r="B184">
        <v>57156</v>
      </c>
      <c r="C184" t="s">
        <v>15</v>
      </c>
      <c r="D184" s="1">
        <v>1216</v>
      </c>
      <c r="E184" s="2">
        <v>0.1435</v>
      </c>
      <c r="F184" s="11">
        <v>22355.44</v>
      </c>
      <c r="G184" s="11">
        <v>22355.44</v>
      </c>
      <c r="H184" s="11">
        <v>22355.44</v>
      </c>
      <c r="I184" s="11">
        <v>67066.33</v>
      </c>
      <c r="J184" s="11">
        <v>22355.44</v>
      </c>
      <c r="K184" s="11">
        <v>22355.44</v>
      </c>
      <c r="L184" s="11">
        <v>22355.44</v>
      </c>
      <c r="M184" s="11">
        <v>67066.32</v>
      </c>
    </row>
    <row r="185" spans="1:13" ht="12.75">
      <c r="A185" t="s">
        <v>119</v>
      </c>
      <c r="B185">
        <v>57157</v>
      </c>
      <c r="C185" t="s">
        <v>16</v>
      </c>
      <c r="D185">
        <v>299</v>
      </c>
      <c r="E185" s="2">
        <v>0.0353</v>
      </c>
      <c r="F185" s="11">
        <v>5496.94</v>
      </c>
      <c r="G185" s="11">
        <v>5496.94</v>
      </c>
      <c r="H185" s="11">
        <v>5496.94</v>
      </c>
      <c r="I185" s="11">
        <v>16490.82</v>
      </c>
      <c r="J185" s="11">
        <v>5496.94</v>
      </c>
      <c r="K185" s="11">
        <v>5496.94</v>
      </c>
      <c r="L185" s="11">
        <v>5496.94</v>
      </c>
      <c r="M185" s="11">
        <v>16490.82</v>
      </c>
    </row>
    <row r="186" spans="3:13" ht="12.75">
      <c r="C186" t="s">
        <v>5</v>
      </c>
      <c r="D186" s="1">
        <v>8474</v>
      </c>
      <c r="E186" s="2">
        <v>1</v>
      </c>
      <c r="F186" s="11">
        <v>155789.5</v>
      </c>
      <c r="G186" s="11">
        <v>155789.5</v>
      </c>
      <c r="H186" s="11">
        <v>155789.5</v>
      </c>
      <c r="I186" s="11">
        <v>467368.5</v>
      </c>
      <c r="J186" s="11">
        <v>155789.5</v>
      </c>
      <c r="K186" s="11">
        <v>155789.5</v>
      </c>
      <c r="L186" s="11">
        <v>155789.5</v>
      </c>
      <c r="M186" s="11">
        <v>467368.5</v>
      </c>
    </row>
    <row r="192" spans="1:13" ht="12.75">
      <c r="A192" t="s">
        <v>106</v>
      </c>
      <c r="B192" t="s">
        <v>0</v>
      </c>
      <c r="C192" t="s">
        <v>1</v>
      </c>
      <c r="F192" t="s">
        <v>91</v>
      </c>
      <c r="G192" t="s">
        <v>82</v>
      </c>
      <c r="H192" t="s">
        <v>83</v>
      </c>
      <c r="I192" t="s">
        <v>20</v>
      </c>
      <c r="J192" t="s">
        <v>91</v>
      </c>
      <c r="K192" t="s">
        <v>82</v>
      </c>
      <c r="L192" t="s">
        <v>83</v>
      </c>
      <c r="M192" t="s">
        <v>20</v>
      </c>
    </row>
    <row r="193" spans="1:13" ht="12.75">
      <c r="A193" t="s">
        <v>109</v>
      </c>
      <c r="B193">
        <v>57147</v>
      </c>
      <c r="C193" t="s">
        <v>6</v>
      </c>
      <c r="D193" s="1">
        <v>1127</v>
      </c>
      <c r="E193" s="2">
        <v>0.1073</v>
      </c>
      <c r="F193" s="11">
        <v>19208.33</v>
      </c>
      <c r="G193" s="11">
        <v>19208.33</v>
      </c>
      <c r="H193" s="11">
        <v>19208.33</v>
      </c>
      <c r="I193" s="11">
        <v>57625</v>
      </c>
      <c r="J193" s="11">
        <v>19208.33</v>
      </c>
      <c r="K193" s="11">
        <v>19208.33</v>
      </c>
      <c r="L193" s="11">
        <v>19208.33</v>
      </c>
      <c r="M193" s="11">
        <v>57624.99</v>
      </c>
    </row>
    <row r="194" spans="1:13" ht="12.75">
      <c r="A194" t="s">
        <v>110</v>
      </c>
      <c r="B194">
        <v>57148</v>
      </c>
      <c r="C194" t="s">
        <v>7</v>
      </c>
      <c r="D194" s="1">
        <v>1026</v>
      </c>
      <c r="E194" s="2">
        <v>0.0977</v>
      </c>
      <c r="F194" s="11">
        <v>17486.91</v>
      </c>
      <c r="G194" s="11">
        <v>17486.91</v>
      </c>
      <c r="H194" s="11">
        <v>17486.91</v>
      </c>
      <c r="I194" s="11">
        <v>52460.73</v>
      </c>
      <c r="J194" s="11">
        <v>17486.91</v>
      </c>
      <c r="K194" s="11">
        <v>17486.91</v>
      </c>
      <c r="L194" s="11">
        <v>17486.91</v>
      </c>
      <c r="M194" s="11">
        <v>52460.73</v>
      </c>
    </row>
    <row r="195" spans="1:13" ht="12.75">
      <c r="A195" t="s">
        <v>111</v>
      </c>
      <c r="B195">
        <v>57149</v>
      </c>
      <c r="C195" t="s">
        <v>8</v>
      </c>
      <c r="D195" s="1">
        <v>1146</v>
      </c>
      <c r="E195" s="2">
        <v>0.1091</v>
      </c>
      <c r="F195" s="11">
        <v>19532.16</v>
      </c>
      <c r="G195" s="11">
        <v>19532.16</v>
      </c>
      <c r="H195" s="11">
        <v>19532.16</v>
      </c>
      <c r="I195" s="11">
        <v>58596.49</v>
      </c>
      <c r="J195" s="11">
        <v>19532.16</v>
      </c>
      <c r="K195" s="11">
        <v>19532.16</v>
      </c>
      <c r="L195" s="11">
        <v>19532.16</v>
      </c>
      <c r="M195" s="11">
        <v>58596.48</v>
      </c>
    </row>
    <row r="196" spans="1:13" ht="12.75">
      <c r="A196" t="s">
        <v>112</v>
      </c>
      <c r="B196">
        <v>57150</v>
      </c>
      <c r="C196" t="s">
        <v>9</v>
      </c>
      <c r="D196">
        <v>517</v>
      </c>
      <c r="E196" s="2">
        <v>0.0492</v>
      </c>
      <c r="F196" s="11">
        <v>8811.63</v>
      </c>
      <c r="G196" s="11">
        <v>8811.63</v>
      </c>
      <c r="H196" s="11">
        <v>8811.63</v>
      </c>
      <c r="I196" s="11">
        <v>26434.89</v>
      </c>
      <c r="J196" s="11">
        <v>8811.63</v>
      </c>
      <c r="K196" s="11">
        <v>8811.63</v>
      </c>
      <c r="L196" s="11">
        <v>8811.63</v>
      </c>
      <c r="M196" s="11">
        <v>26434.89</v>
      </c>
    </row>
    <row r="197" spans="1:13" ht="12.75">
      <c r="A197" t="s">
        <v>113</v>
      </c>
      <c r="B197">
        <v>57151</v>
      </c>
      <c r="C197" t="s">
        <v>10</v>
      </c>
      <c r="D197" s="1">
        <v>1440</v>
      </c>
      <c r="E197" s="2">
        <v>0.1371</v>
      </c>
      <c r="F197" s="11">
        <v>24543.03</v>
      </c>
      <c r="G197" s="11">
        <v>24543.03</v>
      </c>
      <c r="H197" s="11">
        <v>24543.03</v>
      </c>
      <c r="I197" s="11">
        <v>73629.1</v>
      </c>
      <c r="J197" s="11">
        <v>24543.03</v>
      </c>
      <c r="K197" s="11">
        <v>24543.03</v>
      </c>
      <c r="L197" s="11">
        <v>24543.03</v>
      </c>
      <c r="M197" s="11">
        <v>73629.09</v>
      </c>
    </row>
    <row r="198" spans="1:13" ht="12.75">
      <c r="A198" t="s">
        <v>114</v>
      </c>
      <c r="B198">
        <v>57152</v>
      </c>
      <c r="C198" t="s">
        <v>11</v>
      </c>
      <c r="D198">
        <v>307</v>
      </c>
      <c r="E198" s="2">
        <v>0.0292</v>
      </c>
      <c r="F198" s="11">
        <v>5232.44</v>
      </c>
      <c r="G198" s="11">
        <v>5232.44</v>
      </c>
      <c r="H198" s="11">
        <v>5232.44</v>
      </c>
      <c r="I198" s="11">
        <v>15697.32</v>
      </c>
      <c r="J198" s="11">
        <v>5232.44</v>
      </c>
      <c r="K198" s="11">
        <v>5232.44</v>
      </c>
      <c r="L198" s="11">
        <v>5232.44</v>
      </c>
      <c r="M198" s="11">
        <v>15697.32</v>
      </c>
    </row>
    <row r="199" spans="1:13" ht="12.75">
      <c r="A199" t="s">
        <v>115</v>
      </c>
      <c r="B199">
        <v>57153</v>
      </c>
      <c r="C199" t="s">
        <v>12</v>
      </c>
      <c r="D199">
        <v>967</v>
      </c>
      <c r="E199" s="2">
        <v>0.0921</v>
      </c>
      <c r="F199" s="11">
        <v>16481.33</v>
      </c>
      <c r="G199" s="11">
        <v>16481.33</v>
      </c>
      <c r="H199" s="11">
        <v>16481.33</v>
      </c>
      <c r="I199" s="11">
        <v>49443.99</v>
      </c>
      <c r="J199" s="11">
        <v>16481.33</v>
      </c>
      <c r="K199" s="11">
        <v>16481.33</v>
      </c>
      <c r="L199" s="11">
        <v>16481.33</v>
      </c>
      <c r="M199" s="11">
        <v>49443.99</v>
      </c>
    </row>
    <row r="200" spans="1:13" ht="12.75">
      <c r="A200" t="s">
        <v>116</v>
      </c>
      <c r="B200">
        <v>57154</v>
      </c>
      <c r="C200" t="s">
        <v>13</v>
      </c>
      <c r="D200">
        <v>969</v>
      </c>
      <c r="E200" s="2">
        <v>0.0923</v>
      </c>
      <c r="F200" s="11">
        <v>16515.42</v>
      </c>
      <c r="G200" s="11">
        <v>16515.42</v>
      </c>
      <c r="H200" s="11">
        <v>16515.42</v>
      </c>
      <c r="I200" s="11">
        <v>49546.25</v>
      </c>
      <c r="J200" s="11">
        <v>16515.42</v>
      </c>
      <c r="K200" s="11">
        <v>16515.42</v>
      </c>
      <c r="L200" s="11">
        <v>16515.42</v>
      </c>
      <c r="M200" s="11">
        <v>49546.26</v>
      </c>
    </row>
    <row r="201" spans="1:13" ht="12.75">
      <c r="A201" t="s">
        <v>117</v>
      </c>
      <c r="B201">
        <v>57155</v>
      </c>
      <c r="C201" t="s">
        <v>14</v>
      </c>
      <c r="D201" s="1">
        <v>1407</v>
      </c>
      <c r="E201" s="2">
        <v>0.134</v>
      </c>
      <c r="F201" s="11">
        <v>23980.59</v>
      </c>
      <c r="G201" s="11">
        <v>23980.59</v>
      </c>
      <c r="H201" s="11">
        <v>23980.59</v>
      </c>
      <c r="I201" s="11">
        <v>71941.77</v>
      </c>
      <c r="J201" s="11">
        <v>23980.59</v>
      </c>
      <c r="K201" s="11">
        <v>23980.59</v>
      </c>
      <c r="L201" s="11">
        <v>23980.59</v>
      </c>
      <c r="M201" s="11">
        <v>71941.77</v>
      </c>
    </row>
    <row r="202" spans="1:13" ht="12.75">
      <c r="A202" t="s">
        <v>118</v>
      </c>
      <c r="B202">
        <v>57156</v>
      </c>
      <c r="C202" t="s">
        <v>15</v>
      </c>
      <c r="D202" s="1">
        <v>1194</v>
      </c>
      <c r="E202" s="2">
        <v>0.1137</v>
      </c>
      <c r="F202" s="11">
        <v>20350.27</v>
      </c>
      <c r="G202" s="11">
        <v>20350.27</v>
      </c>
      <c r="H202" s="11">
        <v>20350.27</v>
      </c>
      <c r="I202" s="11">
        <v>61050.8</v>
      </c>
      <c r="J202" s="11">
        <v>20350.27</v>
      </c>
      <c r="K202" s="11">
        <v>20350.27</v>
      </c>
      <c r="L202" s="11">
        <v>20350.27</v>
      </c>
      <c r="M202" s="11">
        <v>61050.81</v>
      </c>
    </row>
    <row r="203" spans="1:13" ht="12.75">
      <c r="A203" t="s">
        <v>119</v>
      </c>
      <c r="B203">
        <v>57157</v>
      </c>
      <c r="C203" t="s">
        <v>16</v>
      </c>
      <c r="D203">
        <v>403</v>
      </c>
      <c r="E203" s="2">
        <v>0.0384</v>
      </c>
      <c r="F203" s="11">
        <v>6868.64</v>
      </c>
      <c r="G203" s="11">
        <v>6868.64</v>
      </c>
      <c r="H203" s="11">
        <v>6868.64</v>
      </c>
      <c r="I203" s="11">
        <v>20605.92</v>
      </c>
      <c r="J203" s="11">
        <v>6868.64</v>
      </c>
      <c r="K203" s="11">
        <v>6868.64</v>
      </c>
      <c r="L203" s="11">
        <v>6868.64</v>
      </c>
      <c r="M203" s="11">
        <v>20605.92</v>
      </c>
    </row>
    <row r="204" spans="3:13" ht="12.75">
      <c r="C204" t="s">
        <v>5</v>
      </c>
      <c r="D204" s="1">
        <v>10503</v>
      </c>
      <c r="E204" s="2">
        <v>1</v>
      </c>
      <c r="F204" s="11">
        <v>179010.75</v>
      </c>
      <c r="G204" s="11">
        <v>179010.75</v>
      </c>
      <c r="H204" s="11">
        <v>179010.75</v>
      </c>
      <c r="I204" s="11">
        <v>537032.25</v>
      </c>
      <c r="J204" s="11">
        <v>179010.75</v>
      </c>
      <c r="K204" s="11">
        <v>179010.75</v>
      </c>
      <c r="L204" s="11">
        <v>179010.75</v>
      </c>
      <c r="M204" s="11">
        <v>537032.25</v>
      </c>
    </row>
    <row r="210" ht="12.75">
      <c r="F210" s="29">
        <v>2148129</v>
      </c>
    </row>
    <row r="213" ht="12.75">
      <c r="F213" s="3">
        <v>537032.25</v>
      </c>
    </row>
    <row r="228" spans="1:13" ht="12.75">
      <c r="A228" t="s">
        <v>106</v>
      </c>
      <c r="B228" t="s">
        <v>0</v>
      </c>
      <c r="C228" t="s">
        <v>1</v>
      </c>
      <c r="F228" t="s">
        <v>84</v>
      </c>
      <c r="G228" t="s">
        <v>85</v>
      </c>
      <c r="H228" t="s">
        <v>86</v>
      </c>
      <c r="I228" t="s">
        <v>20</v>
      </c>
      <c r="J228" t="s">
        <v>84</v>
      </c>
      <c r="K228" t="s">
        <v>85</v>
      </c>
      <c r="L228" t="s">
        <v>86</v>
      </c>
      <c r="M228" t="s">
        <v>20</v>
      </c>
    </row>
    <row r="229" spans="1:13" ht="12.75">
      <c r="A229" t="s">
        <v>109</v>
      </c>
      <c r="B229">
        <v>57147</v>
      </c>
      <c r="C229" t="s">
        <v>6</v>
      </c>
      <c r="D229" s="1">
        <v>1376</v>
      </c>
      <c r="E229" s="2">
        <v>0.1238</v>
      </c>
      <c r="F229" s="3">
        <v>22164.92</v>
      </c>
      <c r="G229" s="3">
        <v>22164.92</v>
      </c>
      <c r="H229" s="3">
        <v>22164.92</v>
      </c>
      <c r="I229" s="3">
        <v>66494.77</v>
      </c>
      <c r="J229" s="11">
        <v>19208.33</v>
      </c>
      <c r="K229" s="11">
        <v>19208.33</v>
      </c>
      <c r="L229" s="11">
        <v>19208.33</v>
      </c>
      <c r="M229" s="3">
        <v>66494.79</v>
      </c>
    </row>
    <row r="230" spans="1:13" ht="12.75">
      <c r="A230" t="s">
        <v>110</v>
      </c>
      <c r="B230">
        <v>57148</v>
      </c>
      <c r="C230" t="s">
        <v>7</v>
      </c>
      <c r="D230">
        <v>986</v>
      </c>
      <c r="E230" s="2">
        <v>0.0887</v>
      </c>
      <c r="F230" s="3">
        <v>15882.71</v>
      </c>
      <c r="G230" s="3">
        <v>15882.71</v>
      </c>
      <c r="H230" s="3">
        <v>15882.71</v>
      </c>
      <c r="I230" s="3">
        <v>47648.14</v>
      </c>
      <c r="J230" s="3">
        <v>15882.71</v>
      </c>
      <c r="K230" s="3">
        <v>15882.71</v>
      </c>
      <c r="L230" s="3">
        <v>15882.71</v>
      </c>
      <c r="M230" s="3">
        <v>47648.13</v>
      </c>
    </row>
    <row r="231" spans="1:13" ht="12.75">
      <c r="A231" t="s">
        <v>111</v>
      </c>
      <c r="B231">
        <v>57149</v>
      </c>
      <c r="C231" t="s">
        <v>8</v>
      </c>
      <c r="D231" s="1">
        <v>1316</v>
      </c>
      <c r="E231" s="2">
        <v>0.1184</v>
      </c>
      <c r="F231" s="3">
        <v>21198.43</v>
      </c>
      <c r="G231" s="3">
        <v>21198.43</v>
      </c>
      <c r="H231" s="3">
        <v>21198.43</v>
      </c>
      <c r="I231" s="3">
        <v>63595.29</v>
      </c>
      <c r="J231" s="3">
        <v>21198.44</v>
      </c>
      <c r="K231" s="3">
        <v>21198.44</v>
      </c>
      <c r="L231" s="3">
        <v>21198.44</v>
      </c>
      <c r="M231" s="3">
        <v>63595.32</v>
      </c>
    </row>
    <row r="232" spans="1:13" ht="12.75">
      <c r="A232" t="s">
        <v>112</v>
      </c>
      <c r="B232">
        <v>57150</v>
      </c>
      <c r="C232" t="s">
        <v>9</v>
      </c>
      <c r="D232">
        <v>413</v>
      </c>
      <c r="E232" s="2">
        <v>0.0372</v>
      </c>
      <c r="F232" s="3">
        <v>6652.7</v>
      </c>
      <c r="G232" s="3">
        <v>6652.7</v>
      </c>
      <c r="H232" s="3">
        <v>6652.7</v>
      </c>
      <c r="I232" s="3">
        <v>19958.1</v>
      </c>
      <c r="J232" s="3">
        <v>6652.7</v>
      </c>
      <c r="K232" s="3">
        <v>6652.7</v>
      </c>
      <c r="L232" s="3">
        <v>6652.7</v>
      </c>
      <c r="M232" s="3">
        <v>19958.1</v>
      </c>
    </row>
    <row r="233" spans="1:13" ht="12.75">
      <c r="A233" t="s">
        <v>113</v>
      </c>
      <c r="B233">
        <v>57151</v>
      </c>
      <c r="C233" t="s">
        <v>10</v>
      </c>
      <c r="D233" s="1">
        <v>1416</v>
      </c>
      <c r="E233" s="2">
        <v>0.1274</v>
      </c>
      <c r="F233" s="3">
        <v>22809.25</v>
      </c>
      <c r="G233" s="3">
        <v>22809.25</v>
      </c>
      <c r="H233" s="3">
        <v>22809.25</v>
      </c>
      <c r="I233" s="3">
        <v>68427.76</v>
      </c>
      <c r="J233" s="3">
        <v>22809.25</v>
      </c>
      <c r="K233" s="3">
        <v>22809.25</v>
      </c>
      <c r="L233" s="3">
        <v>22809.25</v>
      </c>
      <c r="M233" s="3">
        <v>68427.75</v>
      </c>
    </row>
    <row r="234" spans="1:13" ht="12.75">
      <c r="A234" t="s">
        <v>114</v>
      </c>
      <c r="B234">
        <v>57152</v>
      </c>
      <c r="C234" t="s">
        <v>11</v>
      </c>
      <c r="D234">
        <v>323</v>
      </c>
      <c r="E234" s="2">
        <v>0.0291</v>
      </c>
      <c r="F234" s="3">
        <v>5202.96</v>
      </c>
      <c r="G234" s="3">
        <v>5202.96</v>
      </c>
      <c r="H234" s="3">
        <v>5202.96</v>
      </c>
      <c r="I234" s="3">
        <v>15608.87</v>
      </c>
      <c r="J234" s="3">
        <v>5202.96</v>
      </c>
      <c r="K234" s="3">
        <v>5202.96</v>
      </c>
      <c r="L234" s="3">
        <v>5202.96</v>
      </c>
      <c r="M234" s="3">
        <v>15608.88</v>
      </c>
    </row>
    <row r="235" spans="1:13" ht="12.75">
      <c r="A235" t="s">
        <v>115</v>
      </c>
      <c r="B235">
        <v>57153</v>
      </c>
      <c r="C235" t="s">
        <v>12</v>
      </c>
      <c r="D235" s="1">
        <v>1072</v>
      </c>
      <c r="E235" s="2">
        <v>0.0965</v>
      </c>
      <c r="F235" s="3">
        <v>17268.02</v>
      </c>
      <c r="G235" s="3">
        <v>17268.02</v>
      </c>
      <c r="H235" s="3">
        <v>17268.02</v>
      </c>
      <c r="I235" s="3">
        <v>51804.06</v>
      </c>
      <c r="J235" s="3">
        <v>17268.02</v>
      </c>
      <c r="K235" s="3">
        <v>17268.02</v>
      </c>
      <c r="L235" s="3">
        <v>17268.02</v>
      </c>
      <c r="M235" s="3">
        <v>51804.06</v>
      </c>
    </row>
    <row r="236" spans="1:13" ht="12.75">
      <c r="A236" t="s">
        <v>116</v>
      </c>
      <c r="B236">
        <v>57154</v>
      </c>
      <c r="C236" t="s">
        <v>13</v>
      </c>
      <c r="D236" s="1">
        <v>1107</v>
      </c>
      <c r="E236" s="2">
        <v>0.0996</v>
      </c>
      <c r="F236" s="3">
        <v>17831.81</v>
      </c>
      <c r="G236" s="3">
        <v>17831.81</v>
      </c>
      <c r="H236" s="3">
        <v>17831.81</v>
      </c>
      <c r="I236" s="3">
        <v>53495.43</v>
      </c>
      <c r="J236" s="3">
        <v>17831.81</v>
      </c>
      <c r="K236" s="3">
        <v>17831.81</v>
      </c>
      <c r="L236" s="3">
        <v>17831.81</v>
      </c>
      <c r="M236" s="3">
        <v>53495.43</v>
      </c>
    </row>
    <row r="237" spans="1:13" ht="12.75">
      <c r="A237" t="s">
        <v>117</v>
      </c>
      <c r="B237">
        <v>57155</v>
      </c>
      <c r="C237" t="s">
        <v>14</v>
      </c>
      <c r="D237" s="1">
        <v>1364</v>
      </c>
      <c r="E237" s="2">
        <v>0.1227</v>
      </c>
      <c r="F237" s="3">
        <v>21971.62</v>
      </c>
      <c r="G237" s="3">
        <v>21971.62</v>
      </c>
      <c r="H237" s="3">
        <v>21971.62</v>
      </c>
      <c r="I237" s="3">
        <v>65914.87</v>
      </c>
      <c r="J237" s="3">
        <v>21971.62</v>
      </c>
      <c r="K237" s="3">
        <v>21971.62</v>
      </c>
      <c r="L237" s="3">
        <v>21971.62</v>
      </c>
      <c r="M237" s="3">
        <v>65914.86</v>
      </c>
    </row>
    <row r="238" spans="1:13" ht="12.75">
      <c r="A238" t="s">
        <v>118</v>
      </c>
      <c r="B238">
        <v>57156</v>
      </c>
      <c r="C238" t="s">
        <v>15</v>
      </c>
      <c r="D238" s="1">
        <v>1313</v>
      </c>
      <c r="E238" s="2">
        <v>0.1181</v>
      </c>
      <c r="F238" s="3">
        <v>21150.1</v>
      </c>
      <c r="G238" s="3">
        <v>21150.1</v>
      </c>
      <c r="H238" s="3">
        <v>21150.1</v>
      </c>
      <c r="I238" s="3">
        <v>63450.31</v>
      </c>
      <c r="J238" s="3">
        <v>21150.1</v>
      </c>
      <c r="K238" s="3">
        <v>21150.1</v>
      </c>
      <c r="L238" s="3">
        <v>21150.1</v>
      </c>
      <c r="M238" s="3">
        <v>63450.3</v>
      </c>
    </row>
    <row r="239" spans="1:13" ht="12.75">
      <c r="A239" t="s">
        <v>119</v>
      </c>
      <c r="B239">
        <v>57157</v>
      </c>
      <c r="C239" t="s">
        <v>16</v>
      </c>
      <c r="D239">
        <v>427</v>
      </c>
      <c r="E239" s="2">
        <v>0.0384</v>
      </c>
      <c r="F239" s="3">
        <v>6878.21</v>
      </c>
      <c r="G239" s="3">
        <v>6878.21</v>
      </c>
      <c r="H239" s="3">
        <v>6878.21</v>
      </c>
      <c r="I239" s="3">
        <v>20634.64</v>
      </c>
      <c r="J239" s="3">
        <v>6878.21</v>
      </c>
      <c r="K239" s="3">
        <v>6878.21</v>
      </c>
      <c r="L239" s="3">
        <v>6878.21</v>
      </c>
      <c r="M239" s="3">
        <v>20634.63</v>
      </c>
    </row>
    <row r="240" spans="3:13" ht="12.75">
      <c r="C240" t="s">
        <v>20</v>
      </c>
      <c r="D240" s="1">
        <v>11113</v>
      </c>
      <c r="E240" s="2">
        <v>1</v>
      </c>
      <c r="F240" s="3">
        <v>179010.75</v>
      </c>
      <c r="G240" s="3">
        <v>179010.75</v>
      </c>
      <c r="H240" s="3">
        <v>179010.75</v>
      </c>
      <c r="I240" s="3">
        <v>537032.25</v>
      </c>
      <c r="J240" s="3">
        <v>179010.75</v>
      </c>
      <c r="K240" s="3">
        <v>179010.75</v>
      </c>
      <c r="L240" s="3">
        <v>179010.75</v>
      </c>
      <c r="M240" s="3">
        <v>537032.25</v>
      </c>
    </row>
    <row r="247" spans="1:13" ht="12.75">
      <c r="A247" t="s">
        <v>106</v>
      </c>
      <c r="B247" t="s">
        <v>0</v>
      </c>
      <c r="C247" t="s">
        <v>1</v>
      </c>
      <c r="F247" t="s">
        <v>87</v>
      </c>
      <c r="G247" t="s">
        <v>107</v>
      </c>
      <c r="H247" t="s">
        <v>89</v>
      </c>
      <c r="I247" t="s">
        <v>20</v>
      </c>
      <c r="J247" t="s">
        <v>87</v>
      </c>
      <c r="K247" t="s">
        <v>107</v>
      </c>
      <c r="L247" t="s">
        <v>89</v>
      </c>
      <c r="M247" t="s">
        <v>20</v>
      </c>
    </row>
    <row r="248" spans="1:13" ht="12.75">
      <c r="A248" t="s">
        <v>109</v>
      </c>
      <c r="B248">
        <v>57147</v>
      </c>
      <c r="C248" t="s">
        <v>6</v>
      </c>
      <c r="D248" s="1">
        <v>1340</v>
      </c>
      <c r="E248" s="2">
        <v>0.1323</v>
      </c>
      <c r="F248" s="3">
        <v>23688.96</v>
      </c>
      <c r="G248" s="3">
        <v>23688.96</v>
      </c>
      <c r="H248" s="3">
        <v>23688.96</v>
      </c>
      <c r="I248" s="3">
        <v>71066.88</v>
      </c>
      <c r="J248" s="3">
        <v>23688.95</v>
      </c>
      <c r="K248" s="3">
        <v>23688.95</v>
      </c>
      <c r="L248" s="3">
        <v>23688.95</v>
      </c>
      <c r="M248" s="3">
        <v>71066.85</v>
      </c>
    </row>
    <row r="249" spans="1:13" ht="12.75">
      <c r="A249" t="s">
        <v>110</v>
      </c>
      <c r="B249">
        <v>57148</v>
      </c>
      <c r="C249" t="s">
        <v>7</v>
      </c>
      <c r="D249" s="1">
        <v>1104</v>
      </c>
      <c r="E249" s="2">
        <v>0.109</v>
      </c>
      <c r="F249" s="3">
        <v>19516.87</v>
      </c>
      <c r="G249" s="3">
        <v>19516.87</v>
      </c>
      <c r="H249" s="3">
        <v>19516.87</v>
      </c>
      <c r="I249" s="3">
        <v>58550.62</v>
      </c>
      <c r="J249" s="3">
        <v>19516.87</v>
      </c>
      <c r="K249" s="3">
        <v>19516.87</v>
      </c>
      <c r="L249" s="3">
        <v>19516.87</v>
      </c>
      <c r="M249" s="3">
        <v>58550.61</v>
      </c>
    </row>
    <row r="250" spans="1:13" ht="12.75">
      <c r="A250" t="s">
        <v>111</v>
      </c>
      <c r="B250">
        <v>57149</v>
      </c>
      <c r="C250" t="s">
        <v>8</v>
      </c>
      <c r="D250" s="1">
        <v>1180</v>
      </c>
      <c r="E250" s="2">
        <v>0.1165</v>
      </c>
      <c r="F250" s="3">
        <v>20860.43</v>
      </c>
      <c r="G250" s="3">
        <v>20860.43</v>
      </c>
      <c r="H250" s="3">
        <v>20860.43</v>
      </c>
      <c r="I250" s="3">
        <v>62581.28</v>
      </c>
      <c r="J250" s="3">
        <v>20860.43</v>
      </c>
      <c r="K250" s="3">
        <v>20860.43</v>
      </c>
      <c r="L250" s="3">
        <v>20860.43</v>
      </c>
      <c r="M250" s="3">
        <v>62581.29</v>
      </c>
    </row>
    <row r="251" spans="1:13" ht="12.75">
      <c r="A251" t="s">
        <v>112</v>
      </c>
      <c r="B251">
        <v>57150</v>
      </c>
      <c r="C251" t="s">
        <v>9</v>
      </c>
      <c r="D251">
        <v>203</v>
      </c>
      <c r="E251" s="2">
        <v>0.02</v>
      </c>
      <c r="F251" s="3">
        <v>3588.7</v>
      </c>
      <c r="G251" s="3">
        <v>3588.7</v>
      </c>
      <c r="H251" s="3">
        <v>3588.7</v>
      </c>
      <c r="I251" s="3">
        <v>10766.1</v>
      </c>
      <c r="J251" s="3">
        <v>3588.7</v>
      </c>
      <c r="K251" s="3">
        <v>3588.7</v>
      </c>
      <c r="L251" s="3">
        <v>3588.7</v>
      </c>
      <c r="M251" s="3">
        <v>10766.1</v>
      </c>
    </row>
    <row r="252" spans="1:13" ht="12.75">
      <c r="A252" t="s">
        <v>113</v>
      </c>
      <c r="B252">
        <v>57151</v>
      </c>
      <c r="C252" t="s">
        <v>10</v>
      </c>
      <c r="D252" s="1">
        <v>1235</v>
      </c>
      <c r="E252" s="2">
        <v>0.122</v>
      </c>
      <c r="F252" s="3">
        <v>21832.74</v>
      </c>
      <c r="G252" s="3">
        <v>21832.74</v>
      </c>
      <c r="H252" s="3">
        <v>21832.74</v>
      </c>
      <c r="I252" s="3">
        <v>65498.21</v>
      </c>
      <c r="J252" s="3">
        <v>21832.74</v>
      </c>
      <c r="K252" s="3">
        <v>21832.74</v>
      </c>
      <c r="L252" s="3">
        <v>21832.74</v>
      </c>
      <c r="M252" s="3">
        <v>65498.22</v>
      </c>
    </row>
    <row r="253" spans="1:13" ht="12.75">
      <c r="A253" t="s">
        <v>114</v>
      </c>
      <c r="B253">
        <v>57152</v>
      </c>
      <c r="C253" t="s">
        <v>11</v>
      </c>
      <c r="D253">
        <v>307</v>
      </c>
      <c r="E253" s="2">
        <v>0.0303</v>
      </c>
      <c r="F253" s="3">
        <v>5427.25</v>
      </c>
      <c r="G253" s="3">
        <v>5427.25</v>
      </c>
      <c r="H253" s="3">
        <v>5427.25</v>
      </c>
      <c r="I253" s="3">
        <v>16281.74</v>
      </c>
      <c r="J253" s="3">
        <v>5427.25</v>
      </c>
      <c r="K253" s="3">
        <v>5427.25</v>
      </c>
      <c r="L253" s="3">
        <v>5427.25</v>
      </c>
      <c r="M253" s="3">
        <v>16281.75</v>
      </c>
    </row>
    <row r="254" spans="1:13" ht="12.75">
      <c r="A254" t="s">
        <v>115</v>
      </c>
      <c r="B254">
        <v>57153</v>
      </c>
      <c r="C254" t="s">
        <v>12</v>
      </c>
      <c r="D254">
        <v>905</v>
      </c>
      <c r="E254" s="2">
        <v>0.0894</v>
      </c>
      <c r="F254" s="3">
        <v>15998.89</v>
      </c>
      <c r="G254" s="3">
        <v>15998.89</v>
      </c>
      <c r="H254" s="3">
        <v>15998.89</v>
      </c>
      <c r="I254" s="3">
        <v>47996.66</v>
      </c>
      <c r="J254" s="3">
        <v>15998.89</v>
      </c>
      <c r="K254" s="3">
        <v>15998.89</v>
      </c>
      <c r="L254" s="3">
        <v>15998.89</v>
      </c>
      <c r="M254" s="3">
        <v>47996.67</v>
      </c>
    </row>
    <row r="255" spans="1:13" ht="12.75">
      <c r="A255" t="s">
        <v>116</v>
      </c>
      <c r="B255">
        <v>57154</v>
      </c>
      <c r="C255" t="s">
        <v>13</v>
      </c>
      <c r="D255" s="1">
        <v>1034</v>
      </c>
      <c r="E255" s="2">
        <v>0.1021</v>
      </c>
      <c r="F255" s="3">
        <v>18279.39</v>
      </c>
      <c r="G255" s="3">
        <v>18279.39</v>
      </c>
      <c r="H255" s="3">
        <v>18279.39</v>
      </c>
      <c r="I255" s="3">
        <v>54838.17</v>
      </c>
      <c r="J255" s="3">
        <v>18279.39</v>
      </c>
      <c r="K255" s="3">
        <v>18279.39</v>
      </c>
      <c r="L255" s="3">
        <v>18279.39</v>
      </c>
      <c r="M255" s="3">
        <v>54838.17</v>
      </c>
    </row>
    <row r="256" spans="1:13" ht="12.75">
      <c r="A256" t="s">
        <v>117</v>
      </c>
      <c r="B256">
        <v>57155</v>
      </c>
      <c r="C256" t="s">
        <v>14</v>
      </c>
      <c r="D256" s="1">
        <v>1347</v>
      </c>
      <c r="E256" s="2">
        <v>0.133</v>
      </c>
      <c r="F256" s="3">
        <v>23812.71</v>
      </c>
      <c r="G256" s="3">
        <v>23812.71</v>
      </c>
      <c r="H256" s="3">
        <v>23812.71</v>
      </c>
      <c r="I256" s="3">
        <v>71438.12</v>
      </c>
      <c r="J256" s="3">
        <v>23812.71</v>
      </c>
      <c r="K256" s="3">
        <v>23812.71</v>
      </c>
      <c r="L256" s="3">
        <v>23812.71</v>
      </c>
      <c r="M256" s="3">
        <v>71438.13</v>
      </c>
    </row>
    <row r="257" spans="1:13" ht="12.75">
      <c r="A257" t="s">
        <v>118</v>
      </c>
      <c r="B257">
        <v>57156</v>
      </c>
      <c r="C257" t="s">
        <v>15</v>
      </c>
      <c r="D257" s="1">
        <v>1183</v>
      </c>
      <c r="E257" s="2">
        <v>0.1168</v>
      </c>
      <c r="F257" s="3">
        <v>20913.46</v>
      </c>
      <c r="G257" s="3">
        <v>20913.46</v>
      </c>
      <c r="H257" s="3">
        <v>20913.46</v>
      </c>
      <c r="I257" s="3">
        <v>62740.39</v>
      </c>
      <c r="J257" s="3">
        <v>20913.46</v>
      </c>
      <c r="K257" s="3">
        <v>20913.46</v>
      </c>
      <c r="L257" s="3">
        <v>20913.46</v>
      </c>
      <c r="M257" s="3">
        <v>62740.38</v>
      </c>
    </row>
    <row r="258" spans="1:13" ht="12.75">
      <c r="A258" t="s">
        <v>119</v>
      </c>
      <c r="B258">
        <v>57157</v>
      </c>
      <c r="C258" t="s">
        <v>16</v>
      </c>
      <c r="D258">
        <v>288</v>
      </c>
      <c r="E258" s="2">
        <v>0.0284</v>
      </c>
      <c r="F258" s="3">
        <v>5091.36</v>
      </c>
      <c r="G258" s="3">
        <v>5091.36</v>
      </c>
      <c r="H258" s="3">
        <v>5091.36</v>
      </c>
      <c r="I258" s="3">
        <v>15274.08</v>
      </c>
      <c r="J258" s="3">
        <v>5091.36</v>
      </c>
      <c r="K258" s="3">
        <v>5091.36</v>
      </c>
      <c r="L258" s="3">
        <v>5091.36</v>
      </c>
      <c r="M258" s="3">
        <v>15274.08</v>
      </c>
    </row>
    <row r="259" spans="3:13" ht="12.75">
      <c r="C259" t="s">
        <v>20</v>
      </c>
      <c r="D259" s="1">
        <v>10126</v>
      </c>
      <c r="E259" s="2">
        <v>1</v>
      </c>
      <c r="F259" s="3">
        <v>179010.75</v>
      </c>
      <c r="G259" s="3">
        <v>179010.75</v>
      </c>
      <c r="H259" s="3">
        <v>179010.75</v>
      </c>
      <c r="I259" s="3">
        <v>537032.25</v>
      </c>
      <c r="J259" s="3">
        <v>179010.75</v>
      </c>
      <c r="K259" s="3">
        <v>179010.75</v>
      </c>
      <c r="L259" s="3">
        <v>179010.75</v>
      </c>
      <c r="M259" s="3">
        <v>537032.25</v>
      </c>
    </row>
    <row r="263" spans="1:13" ht="12.75">
      <c r="A263" t="s">
        <v>106</v>
      </c>
      <c r="B263" t="s">
        <v>0</v>
      </c>
      <c r="C263" t="s">
        <v>1</v>
      </c>
      <c r="F263" t="s">
        <v>73</v>
      </c>
      <c r="G263" t="s">
        <v>74</v>
      </c>
      <c r="H263" t="s">
        <v>75</v>
      </c>
      <c r="I263" t="s">
        <v>20</v>
      </c>
      <c r="J263" t="s">
        <v>73</v>
      </c>
      <c r="K263" t="s">
        <v>74</v>
      </c>
      <c r="L263" t="s">
        <v>75</v>
      </c>
      <c r="M263" t="s">
        <v>20</v>
      </c>
    </row>
    <row r="264" spans="1:13" ht="12.75">
      <c r="A264" t="s">
        <v>109</v>
      </c>
      <c r="B264">
        <v>57147</v>
      </c>
      <c r="C264" t="s">
        <v>6</v>
      </c>
      <c r="D264" s="1">
        <v>1661</v>
      </c>
      <c r="E264" s="2">
        <v>0.1605</v>
      </c>
      <c r="F264" s="3">
        <v>28728.2</v>
      </c>
      <c r="G264" s="3">
        <v>28728.2</v>
      </c>
      <c r="H264" s="3">
        <v>28728.2</v>
      </c>
      <c r="I264" s="3">
        <v>86184.6</v>
      </c>
      <c r="J264" s="3">
        <v>28728.2</v>
      </c>
      <c r="K264" s="3">
        <v>28728.2</v>
      </c>
      <c r="L264" s="3">
        <v>28728.2</v>
      </c>
      <c r="M264" s="3">
        <v>86184.6</v>
      </c>
    </row>
    <row r="265" spans="1:13" ht="12.75">
      <c r="A265" t="s">
        <v>110</v>
      </c>
      <c r="B265">
        <v>57148</v>
      </c>
      <c r="C265" t="s">
        <v>7</v>
      </c>
      <c r="D265" s="1">
        <v>1293</v>
      </c>
      <c r="E265" s="2">
        <v>0.1249</v>
      </c>
      <c r="F265" s="3">
        <v>22363.37</v>
      </c>
      <c r="G265" s="3">
        <v>22363.37</v>
      </c>
      <c r="H265" s="3">
        <v>22363.37</v>
      </c>
      <c r="I265" s="3">
        <v>67090.12</v>
      </c>
      <c r="J265" s="3">
        <v>22363.37</v>
      </c>
      <c r="K265" s="3">
        <v>22363.37</v>
      </c>
      <c r="L265" s="3">
        <v>22363.37</v>
      </c>
      <c r="M265" s="3">
        <v>67090.11</v>
      </c>
    </row>
    <row r="266" spans="1:13" ht="12.75">
      <c r="A266" t="s">
        <v>111</v>
      </c>
      <c r="B266">
        <v>57149</v>
      </c>
      <c r="C266" t="s">
        <v>8</v>
      </c>
      <c r="D266" s="1">
        <v>1085</v>
      </c>
      <c r="E266" s="2">
        <v>0.1048</v>
      </c>
      <c r="F266" s="3">
        <v>18765.86</v>
      </c>
      <c r="G266" s="3">
        <v>18765.86</v>
      </c>
      <c r="H266" s="3">
        <v>18765.86</v>
      </c>
      <c r="I266" s="3">
        <v>56297.58</v>
      </c>
      <c r="J266" s="3">
        <v>18765.86</v>
      </c>
      <c r="K266" s="3">
        <v>18765.86</v>
      </c>
      <c r="L266" s="3">
        <v>18765.86</v>
      </c>
      <c r="M266" s="3">
        <v>56297.58</v>
      </c>
    </row>
    <row r="267" spans="1:13" ht="12.75">
      <c r="A267" t="s">
        <v>112</v>
      </c>
      <c r="B267">
        <v>57150</v>
      </c>
      <c r="C267" t="s">
        <v>9</v>
      </c>
      <c r="D267">
        <v>342</v>
      </c>
      <c r="E267" s="2">
        <v>0.033</v>
      </c>
      <c r="F267" s="3">
        <v>5915.14</v>
      </c>
      <c r="G267" s="3">
        <v>5915.14</v>
      </c>
      <c r="H267" s="3">
        <v>5915.14</v>
      </c>
      <c r="I267" s="3">
        <v>17745.41</v>
      </c>
      <c r="J267" s="3">
        <v>5915.14</v>
      </c>
      <c r="K267" s="3">
        <v>5915.14</v>
      </c>
      <c r="L267" s="3">
        <v>5915.14</v>
      </c>
      <c r="M267" s="3">
        <v>17745.42</v>
      </c>
    </row>
    <row r="268" spans="1:13" ht="12.75">
      <c r="A268" t="s">
        <v>113</v>
      </c>
      <c r="B268">
        <v>57151</v>
      </c>
      <c r="C268" t="s">
        <v>10</v>
      </c>
      <c r="D268" s="1">
        <v>1256</v>
      </c>
      <c r="E268" s="2">
        <v>0.1214</v>
      </c>
      <c r="F268" s="3">
        <v>21723.43</v>
      </c>
      <c r="G268" s="3">
        <v>21723.43</v>
      </c>
      <c r="H268" s="3">
        <v>21723.43</v>
      </c>
      <c r="I268" s="3">
        <v>65170.29</v>
      </c>
      <c r="J268" s="3">
        <v>21723.43</v>
      </c>
      <c r="K268" s="3">
        <v>21723.43</v>
      </c>
      <c r="L268" s="3">
        <v>21723.43</v>
      </c>
      <c r="M268" s="3">
        <v>65170.29</v>
      </c>
    </row>
    <row r="269" spans="1:13" ht="12.75">
      <c r="A269" t="s">
        <v>114</v>
      </c>
      <c r="B269">
        <v>57152</v>
      </c>
      <c r="C269" t="s">
        <v>11</v>
      </c>
      <c r="D269">
        <v>323</v>
      </c>
      <c r="E269" s="2">
        <v>0.0312</v>
      </c>
      <c r="F269" s="3">
        <v>5586.52</v>
      </c>
      <c r="G269" s="3">
        <v>5586.52</v>
      </c>
      <c r="H269" s="3">
        <v>5586.52</v>
      </c>
      <c r="I269" s="3">
        <v>16759.56</v>
      </c>
      <c r="J269" s="3">
        <v>5586.52</v>
      </c>
      <c r="K269" s="3">
        <v>5586.52</v>
      </c>
      <c r="L269" s="3">
        <v>5586.52</v>
      </c>
      <c r="M269" s="3">
        <v>16759.56</v>
      </c>
    </row>
    <row r="270" spans="1:13" ht="12.75">
      <c r="A270" t="s">
        <v>115</v>
      </c>
      <c r="B270">
        <v>57153</v>
      </c>
      <c r="C270" t="s">
        <v>12</v>
      </c>
      <c r="D270">
        <v>976</v>
      </c>
      <c r="E270" s="2">
        <v>0.0943</v>
      </c>
      <c r="F270" s="3">
        <v>16880.63</v>
      </c>
      <c r="G270" s="3">
        <v>16880.63</v>
      </c>
      <c r="H270" s="3">
        <v>16880.63</v>
      </c>
      <c r="I270" s="3">
        <v>50641.88</v>
      </c>
      <c r="J270" s="3">
        <v>16880.63</v>
      </c>
      <c r="K270" s="3">
        <v>16880.63</v>
      </c>
      <c r="L270" s="3">
        <v>16880.63</v>
      </c>
      <c r="M270" s="3">
        <v>50641.89</v>
      </c>
    </row>
    <row r="271" spans="1:13" ht="12.75">
      <c r="A271" t="s">
        <v>116</v>
      </c>
      <c r="B271">
        <v>57154</v>
      </c>
      <c r="C271" t="s">
        <v>13</v>
      </c>
      <c r="D271">
        <v>959</v>
      </c>
      <c r="E271" s="2">
        <v>0.0927</v>
      </c>
      <c r="F271" s="3">
        <v>16586.6</v>
      </c>
      <c r="G271" s="3">
        <v>16586.6</v>
      </c>
      <c r="H271" s="3">
        <v>16586.6</v>
      </c>
      <c r="I271" s="3">
        <v>49759.8</v>
      </c>
      <c r="J271" s="3">
        <v>16586.6</v>
      </c>
      <c r="K271" s="3">
        <v>16586.6</v>
      </c>
      <c r="L271" s="3">
        <v>16586.6</v>
      </c>
      <c r="M271" s="3">
        <v>49759.8</v>
      </c>
    </row>
    <row r="272" spans="1:13" ht="12.75">
      <c r="A272" t="s">
        <v>117</v>
      </c>
      <c r="B272">
        <v>57155</v>
      </c>
      <c r="C272" t="s">
        <v>14</v>
      </c>
      <c r="D272" s="1">
        <v>1003</v>
      </c>
      <c r="E272" s="2">
        <v>0.0969</v>
      </c>
      <c r="F272" s="3">
        <v>17347.61</v>
      </c>
      <c r="G272" s="3">
        <v>17347.61</v>
      </c>
      <c r="H272" s="3">
        <v>17347.61</v>
      </c>
      <c r="I272" s="3">
        <v>52042.84</v>
      </c>
      <c r="J272" s="3">
        <v>17347.61</v>
      </c>
      <c r="K272" s="3">
        <v>17347.61</v>
      </c>
      <c r="L272" s="3">
        <v>17347.61</v>
      </c>
      <c r="M272" s="3">
        <v>52042.83</v>
      </c>
    </row>
    <row r="273" spans="1:13" ht="12.75">
      <c r="A273" t="s">
        <v>118</v>
      </c>
      <c r="B273">
        <v>57156</v>
      </c>
      <c r="C273" t="s">
        <v>15</v>
      </c>
      <c r="D273" s="1">
        <v>1081</v>
      </c>
      <c r="E273" s="2">
        <v>0.1044</v>
      </c>
      <c r="F273" s="3">
        <v>18696.68</v>
      </c>
      <c r="G273" s="3">
        <v>18696.68</v>
      </c>
      <c r="H273" s="3">
        <v>18696.68</v>
      </c>
      <c r="I273" s="3">
        <v>56090.04</v>
      </c>
      <c r="J273" s="3">
        <v>18696.68</v>
      </c>
      <c r="K273" s="3">
        <v>18696.68</v>
      </c>
      <c r="L273" s="3">
        <v>18696.68</v>
      </c>
      <c r="M273" s="3">
        <v>56090.04</v>
      </c>
    </row>
    <row r="274" spans="1:13" ht="12.75">
      <c r="A274" t="s">
        <v>119</v>
      </c>
      <c r="B274">
        <v>57157</v>
      </c>
      <c r="C274" t="s">
        <v>16</v>
      </c>
      <c r="D274">
        <v>371</v>
      </c>
      <c r="E274" s="2">
        <v>0.0358</v>
      </c>
      <c r="F274" s="3">
        <v>6416.71</v>
      </c>
      <c r="G274" s="3">
        <v>6416.71</v>
      </c>
      <c r="H274" s="3">
        <v>6416.71</v>
      </c>
      <c r="I274" s="3">
        <v>19250.14</v>
      </c>
      <c r="J274" s="3">
        <v>6416.71</v>
      </c>
      <c r="K274" s="3">
        <v>6416.71</v>
      </c>
      <c r="L274" s="3">
        <v>6416.71</v>
      </c>
      <c r="M274" s="3">
        <v>19250.13</v>
      </c>
    </row>
    <row r="275" spans="4:13" ht="12.75">
      <c r="D275" s="1">
        <v>10350</v>
      </c>
      <c r="E275" s="2">
        <v>1</v>
      </c>
      <c r="F275" s="3">
        <v>179010.75</v>
      </c>
      <c r="G275" s="3">
        <v>179010.75</v>
      </c>
      <c r="H275" s="3">
        <v>179010.75</v>
      </c>
      <c r="I275" s="3">
        <v>537032.25</v>
      </c>
      <c r="J275" s="3">
        <v>179010.75</v>
      </c>
      <c r="K275" s="3">
        <v>179010.75</v>
      </c>
      <c r="L275" s="3">
        <v>179010.75</v>
      </c>
      <c r="M275" s="3">
        <v>537032.25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BCleggett</dc:creator>
  <cp:keywords/>
  <dc:description/>
  <cp:lastModifiedBy>e131002</cp:lastModifiedBy>
  <cp:lastPrinted>2010-11-01T16:18:56Z</cp:lastPrinted>
  <dcterms:created xsi:type="dcterms:W3CDTF">2009-12-16T23:11:14Z</dcterms:created>
  <dcterms:modified xsi:type="dcterms:W3CDTF">2010-11-10T20:33:48Z</dcterms:modified>
  <cp:category/>
  <cp:version/>
  <cp:contentType/>
  <cp:contentStatus/>
</cp:coreProperties>
</file>